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0" yWindow="0" windowWidth="25600" windowHeight="18520" tabRatio="940" activeTab="4"/>
  </bookViews>
  <sheets>
    <sheet name="Cover Letter" sheetId="7" r:id="rId1"/>
    <sheet name="SUMMARY" sheetId="6" r:id="rId2"/>
    <sheet name="Operating Budget" sheetId="5" r:id="rId3"/>
    <sheet name="Event 3a" sheetId="1" r:id="rId4"/>
    <sheet name="Event 3b" sheetId="8" r:id="rId5"/>
    <sheet name="Event 3c" sheetId="9" r:id="rId6"/>
    <sheet name="Event 3d" sheetId="10" r:id="rId7"/>
    <sheet name="Event 3e" sheetId="11" r:id="rId8"/>
    <sheet name="Event 3f" sheetId="12" r:id="rId9"/>
    <sheet name="Event 3g" sheetId="13" r:id="rId10"/>
    <sheet name="Event 3h" sheetId="14" r:id="rId11"/>
  </sheets>
  <externalReferences>
    <externalReference r:id="rId12"/>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79" i="1" l="1"/>
  <c r="B79" i="11"/>
  <c r="B79" i="10"/>
  <c r="B79" i="9"/>
  <c r="B79" i="8"/>
  <c r="C13" i="5"/>
  <c r="G76" i="1"/>
  <c r="G77" i="1"/>
  <c r="B72" i="1"/>
  <c r="E35" i="1"/>
  <c r="C34" i="1"/>
  <c r="D34" i="1"/>
  <c r="E34" i="1"/>
  <c r="B34" i="1"/>
  <c r="E33" i="1"/>
  <c r="E32" i="1"/>
  <c r="C31" i="1"/>
  <c r="D31" i="1"/>
  <c r="E31" i="1"/>
  <c r="B31" i="1"/>
  <c r="E29" i="1"/>
  <c r="C28" i="1"/>
  <c r="D28" i="1"/>
  <c r="E28" i="1"/>
  <c r="B28" i="1"/>
  <c r="C27" i="1"/>
  <c r="D27" i="1"/>
  <c r="E27" i="1"/>
  <c r="B27" i="1"/>
  <c r="C26" i="1"/>
  <c r="D26" i="1"/>
  <c r="E26" i="1"/>
  <c r="B26" i="1"/>
  <c r="C24" i="1"/>
  <c r="D24" i="1"/>
  <c r="E24" i="1"/>
  <c r="B24" i="1"/>
  <c r="E23" i="1"/>
  <c r="C22" i="1"/>
  <c r="D22" i="1"/>
  <c r="E22" i="1"/>
  <c r="B22" i="1"/>
  <c r="C21" i="1"/>
  <c r="D21" i="1"/>
  <c r="E21" i="1"/>
  <c r="B21" i="1"/>
  <c r="E20" i="1"/>
  <c r="C19" i="1"/>
  <c r="D19" i="1"/>
  <c r="E19" i="1"/>
  <c r="B19" i="1"/>
  <c r="E18" i="1"/>
  <c r="C17" i="1"/>
  <c r="D17" i="1"/>
  <c r="E17" i="1"/>
  <c r="B17" i="1"/>
  <c r="C16" i="1"/>
  <c r="D16" i="1"/>
  <c r="E16" i="1"/>
  <c r="B16" i="1"/>
  <c r="E14" i="1"/>
  <c r="E13" i="1"/>
  <c r="E12" i="1"/>
  <c r="E11" i="1"/>
  <c r="E10" i="1"/>
  <c r="C9" i="1"/>
  <c r="D9" i="1"/>
  <c r="E9" i="1"/>
  <c r="B9" i="1"/>
  <c r="C8" i="1"/>
  <c r="D8" i="1"/>
  <c r="E8" i="1"/>
  <c r="B8" i="1"/>
  <c r="B76" i="8"/>
  <c r="B24" i="8"/>
  <c r="B22" i="8"/>
  <c r="B21" i="8"/>
  <c r="B19" i="8"/>
  <c r="B30" i="5"/>
  <c r="B25" i="5"/>
  <c r="B22" i="5"/>
  <c r="B21" i="5"/>
  <c r="B20" i="5"/>
  <c r="C79" i="14"/>
  <c r="C79" i="13"/>
  <c r="C79" i="12"/>
  <c r="C79" i="11"/>
  <c r="C79" i="10"/>
  <c r="C79" i="9"/>
  <c r="C9" i="8"/>
  <c r="C8" i="8"/>
  <c r="C17" i="8"/>
  <c r="C16" i="8"/>
  <c r="C31" i="8"/>
  <c r="C34" i="8"/>
  <c r="H39" i="8"/>
  <c r="C38" i="8"/>
  <c r="C26" i="8"/>
  <c r="C79" i="8"/>
  <c r="C79" i="1"/>
  <c r="C45" i="5"/>
  <c r="C43" i="5"/>
  <c r="B43" i="5"/>
  <c r="C47" i="1"/>
  <c r="C47" i="8"/>
  <c r="C47" i="9"/>
  <c r="C47" i="10"/>
  <c r="C47" i="11"/>
  <c r="C47" i="12"/>
  <c r="C47" i="13"/>
  <c r="C47" i="14"/>
  <c r="B45" i="14"/>
  <c r="C45" i="14"/>
  <c r="C45" i="13"/>
  <c r="C45" i="12"/>
  <c r="C45" i="11"/>
  <c r="C45" i="10"/>
  <c r="C45" i="9"/>
  <c r="C45" i="8"/>
  <c r="C45" i="1"/>
  <c r="B45" i="1"/>
  <c r="B47" i="1"/>
  <c r="B47" i="8"/>
  <c r="B47" i="9"/>
  <c r="B47" i="10"/>
  <c r="B47" i="11"/>
  <c r="B47" i="12"/>
  <c r="B47" i="13"/>
  <c r="B47" i="14"/>
  <c r="B45" i="8"/>
  <c r="B45" i="9"/>
  <c r="B45" i="10"/>
  <c r="B45" i="11"/>
  <c r="B45" i="12"/>
  <c r="B45" i="13"/>
  <c r="B45" i="5"/>
  <c r="B44" i="1"/>
  <c r="B44" i="8"/>
  <c r="B44" i="10"/>
  <c r="B44" i="11"/>
  <c r="B44" i="12"/>
  <c r="B44" i="13"/>
  <c r="B44" i="14"/>
  <c r="C76" i="14"/>
  <c r="H77" i="14"/>
  <c r="C72" i="14"/>
  <c r="C42" i="14"/>
  <c r="C24" i="14"/>
  <c r="C21" i="14"/>
  <c r="C76" i="13"/>
  <c r="H77" i="13"/>
  <c r="C72" i="13"/>
  <c r="C42" i="13"/>
  <c r="C24" i="13"/>
  <c r="C21" i="13"/>
  <c r="C76" i="12"/>
  <c r="H77" i="12"/>
  <c r="C72" i="12"/>
  <c r="C42" i="12"/>
  <c r="C24" i="12"/>
  <c r="C21" i="12"/>
  <c r="C76" i="11"/>
  <c r="H77" i="11"/>
  <c r="C72" i="11"/>
  <c r="C42" i="11"/>
  <c r="C24" i="11"/>
  <c r="C21" i="11"/>
  <c r="C76" i="10"/>
  <c r="H77" i="10"/>
  <c r="C72" i="10"/>
  <c r="C42" i="10"/>
  <c r="C24" i="10"/>
  <c r="C21" i="10"/>
  <c r="C76" i="9"/>
  <c r="H77" i="9"/>
  <c r="C72" i="9"/>
  <c r="C42" i="9"/>
  <c r="C24" i="9"/>
  <c r="C21" i="9"/>
  <c r="C76" i="8"/>
  <c r="H76" i="8"/>
  <c r="H77" i="8"/>
  <c r="C72" i="8"/>
  <c r="C42" i="8"/>
  <c r="C24" i="8"/>
  <c r="C21" i="8"/>
  <c r="C76" i="1"/>
  <c r="H76" i="1"/>
  <c r="H77" i="1"/>
  <c r="C72" i="1"/>
  <c r="C42" i="1"/>
  <c r="D18" i="5"/>
  <c r="C18" i="5"/>
  <c r="D15" i="5"/>
  <c r="C15" i="5"/>
  <c r="B8" i="14"/>
  <c r="B8" i="13"/>
  <c r="B8" i="12"/>
  <c r="B8" i="11"/>
  <c r="B8" i="10"/>
  <c r="B8" i="9"/>
  <c r="B9" i="8"/>
  <c r="B8" i="8"/>
  <c r="B42" i="14"/>
  <c r="B42" i="13"/>
  <c r="B42" i="12"/>
  <c r="B42" i="11"/>
  <c r="B42" i="10"/>
  <c r="B42" i="9"/>
  <c r="B42" i="8"/>
  <c r="B42" i="1"/>
  <c r="B40" i="5"/>
  <c r="D42" i="14"/>
  <c r="D17" i="14"/>
  <c r="C17" i="14"/>
  <c r="B17" i="14"/>
  <c r="D42" i="13"/>
  <c r="D17" i="13"/>
  <c r="C17" i="13"/>
  <c r="B17" i="13"/>
  <c r="D42" i="12"/>
  <c r="D17" i="12"/>
  <c r="C17" i="12"/>
  <c r="B17" i="12"/>
  <c r="D42" i="11"/>
  <c r="D17" i="11"/>
  <c r="C17" i="11"/>
  <c r="B17" i="11"/>
  <c r="D42" i="10"/>
  <c r="D17" i="10"/>
  <c r="C17" i="10"/>
  <c r="B17" i="10"/>
  <c r="D42" i="9"/>
  <c r="D17" i="9"/>
  <c r="C17" i="9"/>
  <c r="B17" i="9"/>
  <c r="D42" i="8"/>
  <c r="D17" i="8"/>
  <c r="B17" i="8"/>
  <c r="D40" i="5"/>
  <c r="C40" i="5"/>
  <c r="D42" i="1"/>
  <c r="B6" i="5"/>
  <c r="E13" i="6"/>
  <c r="C6" i="5"/>
  <c r="C9" i="9"/>
  <c r="C8" i="9"/>
  <c r="C9" i="10"/>
  <c r="C8" i="10"/>
  <c r="C9" i="11"/>
  <c r="C8" i="11"/>
  <c r="C9" i="12"/>
  <c r="C8" i="12"/>
  <c r="C9" i="13"/>
  <c r="C8" i="13"/>
  <c r="C9" i="14"/>
  <c r="C8" i="14"/>
  <c r="F13" i="6"/>
  <c r="D8" i="8"/>
  <c r="D8" i="9"/>
  <c r="D8" i="10"/>
  <c r="D8" i="11"/>
  <c r="D8" i="12"/>
  <c r="D8" i="13"/>
  <c r="D8" i="14"/>
  <c r="G13" i="6"/>
  <c r="E6" i="5"/>
  <c r="E8" i="8"/>
  <c r="E8" i="9"/>
  <c r="E8" i="10"/>
  <c r="E8" i="11"/>
  <c r="E8" i="12"/>
  <c r="E8" i="13"/>
  <c r="E8" i="14"/>
  <c r="H13" i="6"/>
  <c r="B15" i="5"/>
  <c r="B13" i="5"/>
  <c r="B18" i="5"/>
  <c r="B16" i="5"/>
  <c r="B12" i="5"/>
  <c r="B16" i="8"/>
  <c r="B21" i="9"/>
  <c r="B19" i="9"/>
  <c r="B24" i="9"/>
  <c r="B22" i="9"/>
  <c r="B16" i="9"/>
  <c r="B21" i="10"/>
  <c r="B19" i="10"/>
  <c r="B24" i="10"/>
  <c r="B22" i="10"/>
  <c r="B16" i="10"/>
  <c r="B21" i="11"/>
  <c r="B19" i="11"/>
  <c r="B24" i="11"/>
  <c r="B22" i="11"/>
  <c r="B16" i="11"/>
  <c r="B21" i="12"/>
  <c r="B19" i="12"/>
  <c r="B24" i="12"/>
  <c r="B22" i="12"/>
  <c r="B16" i="12"/>
  <c r="B21" i="13"/>
  <c r="B19" i="13"/>
  <c r="B24" i="13"/>
  <c r="B22" i="13"/>
  <c r="B16" i="13"/>
  <c r="B21" i="14"/>
  <c r="B19" i="14"/>
  <c r="B24" i="14"/>
  <c r="B22" i="14"/>
  <c r="B16" i="14"/>
  <c r="E14" i="6"/>
  <c r="C16" i="5"/>
  <c r="C19" i="8"/>
  <c r="C22" i="8"/>
  <c r="C19" i="9"/>
  <c r="C22" i="9"/>
  <c r="C16" i="9"/>
  <c r="C19" i="10"/>
  <c r="C22" i="10"/>
  <c r="C16" i="10"/>
  <c r="C19" i="11"/>
  <c r="C22" i="11"/>
  <c r="C16" i="11"/>
  <c r="C19" i="12"/>
  <c r="C22" i="12"/>
  <c r="C16" i="12"/>
  <c r="C19" i="13"/>
  <c r="C22" i="13"/>
  <c r="C16" i="13"/>
  <c r="C19" i="14"/>
  <c r="C22" i="14"/>
  <c r="C16" i="14"/>
  <c r="D16" i="8"/>
  <c r="D16" i="9"/>
  <c r="D16" i="10"/>
  <c r="D16" i="11"/>
  <c r="D16" i="12"/>
  <c r="D16" i="13"/>
  <c r="D16" i="14"/>
  <c r="G14" i="6"/>
  <c r="E16" i="8"/>
  <c r="E16" i="9"/>
  <c r="E16" i="10"/>
  <c r="E16" i="11"/>
  <c r="E16" i="12"/>
  <c r="E16" i="13"/>
  <c r="E16" i="14"/>
  <c r="B38" i="5"/>
  <c r="B37" i="5"/>
  <c r="B42" i="5"/>
  <c r="G39" i="5"/>
  <c r="G42" i="5"/>
  <c r="G45" i="5"/>
  <c r="G38" i="5"/>
  <c r="G37" i="5"/>
  <c r="B36" i="5"/>
  <c r="B40" i="1"/>
  <c r="B39" i="1"/>
  <c r="G41" i="1"/>
  <c r="G44" i="1"/>
  <c r="G47" i="1"/>
  <c r="G40" i="1"/>
  <c r="G39" i="1"/>
  <c r="B38" i="1"/>
  <c r="B52" i="1"/>
  <c r="B28" i="8"/>
  <c r="B31" i="8"/>
  <c r="B34" i="8"/>
  <c r="B40" i="8"/>
  <c r="B39" i="8"/>
  <c r="G41" i="8"/>
  <c r="G44" i="8"/>
  <c r="G47" i="8"/>
  <c r="G39" i="8"/>
  <c r="B38" i="8"/>
  <c r="B52" i="8"/>
  <c r="B26" i="8"/>
  <c r="B28" i="9"/>
  <c r="B31" i="9"/>
  <c r="B34" i="9"/>
  <c r="B40" i="9"/>
  <c r="B39" i="9"/>
  <c r="B44" i="9"/>
  <c r="G41" i="9"/>
  <c r="G44" i="9"/>
  <c r="G47" i="9"/>
  <c r="G40" i="9"/>
  <c r="G39" i="9"/>
  <c r="B38" i="9"/>
  <c r="B52" i="9"/>
  <c r="B26" i="9"/>
  <c r="B28" i="10"/>
  <c r="B31" i="10"/>
  <c r="B34" i="10"/>
  <c r="B40" i="10"/>
  <c r="B39" i="10"/>
  <c r="G41" i="10"/>
  <c r="G44" i="10"/>
  <c r="G47" i="10"/>
  <c r="G40" i="10"/>
  <c r="G39" i="10"/>
  <c r="B38" i="10"/>
  <c r="B52" i="10"/>
  <c r="B26" i="10"/>
  <c r="B28" i="11"/>
  <c r="B31" i="11"/>
  <c r="B34" i="11"/>
  <c r="B40" i="11"/>
  <c r="B39" i="11"/>
  <c r="G41" i="11"/>
  <c r="G44" i="11"/>
  <c r="G47" i="11"/>
  <c r="G40" i="11"/>
  <c r="G39" i="11"/>
  <c r="B38" i="11"/>
  <c r="B52" i="11"/>
  <c r="B26" i="11"/>
  <c r="B28" i="12"/>
  <c r="B31" i="12"/>
  <c r="B34" i="12"/>
  <c r="B40" i="12"/>
  <c r="B39" i="12"/>
  <c r="G41" i="12"/>
  <c r="G44" i="12"/>
  <c r="G47" i="12"/>
  <c r="G40" i="12"/>
  <c r="G39" i="12"/>
  <c r="B38" i="12"/>
  <c r="B52" i="12"/>
  <c r="B26" i="12"/>
  <c r="B28" i="13"/>
  <c r="B31" i="13"/>
  <c r="B34" i="13"/>
  <c r="B40" i="13"/>
  <c r="B39" i="13"/>
  <c r="G41" i="13"/>
  <c r="G44" i="13"/>
  <c r="G47" i="13"/>
  <c r="G40" i="13"/>
  <c r="G39" i="13"/>
  <c r="B38" i="13"/>
  <c r="B52" i="13"/>
  <c r="B26" i="13"/>
  <c r="B28" i="14"/>
  <c r="B31" i="14"/>
  <c r="B34" i="14"/>
  <c r="B40" i="14"/>
  <c r="B39" i="14"/>
  <c r="G41" i="14"/>
  <c r="G44" i="14"/>
  <c r="G47" i="14"/>
  <c r="G40" i="14"/>
  <c r="G39" i="14"/>
  <c r="B38" i="14"/>
  <c r="B52" i="14"/>
  <c r="B26" i="14"/>
  <c r="E15" i="6"/>
  <c r="C22" i="5"/>
  <c r="C21" i="5"/>
  <c r="C25" i="5"/>
  <c r="C30" i="5"/>
  <c r="C38" i="5"/>
  <c r="C37" i="5"/>
  <c r="C42" i="5"/>
  <c r="H39" i="5"/>
  <c r="H42" i="5"/>
  <c r="H45" i="5"/>
  <c r="H37" i="5"/>
  <c r="C36" i="5"/>
  <c r="C20" i="5"/>
  <c r="C40" i="1"/>
  <c r="C39" i="1"/>
  <c r="C44" i="1"/>
  <c r="H41" i="1"/>
  <c r="H44" i="1"/>
  <c r="H47" i="1"/>
  <c r="H39" i="1"/>
  <c r="C38" i="1"/>
  <c r="C52" i="1"/>
  <c r="C28" i="8"/>
  <c r="C40" i="8"/>
  <c r="C39" i="8"/>
  <c r="C44" i="8"/>
  <c r="H41" i="8"/>
  <c r="H44" i="8"/>
  <c r="H47" i="8"/>
  <c r="C52" i="8"/>
  <c r="C28" i="9"/>
  <c r="C31" i="9"/>
  <c r="C34" i="9"/>
  <c r="C40" i="9"/>
  <c r="C39" i="9"/>
  <c r="C44" i="9"/>
  <c r="H41" i="9"/>
  <c r="H44" i="9"/>
  <c r="H47" i="9"/>
  <c r="H39" i="9"/>
  <c r="C38" i="9"/>
  <c r="C52" i="9"/>
  <c r="C26" i="9"/>
  <c r="C28" i="10"/>
  <c r="C31" i="10"/>
  <c r="C34" i="10"/>
  <c r="C40" i="10"/>
  <c r="C39" i="10"/>
  <c r="C44" i="10"/>
  <c r="H41" i="10"/>
  <c r="H44" i="10"/>
  <c r="H47" i="10"/>
  <c r="H39" i="10"/>
  <c r="C38" i="10"/>
  <c r="C52" i="10"/>
  <c r="C26" i="10"/>
  <c r="C28" i="11"/>
  <c r="C31" i="11"/>
  <c r="C34" i="11"/>
  <c r="C40" i="11"/>
  <c r="C39" i="11"/>
  <c r="C44" i="11"/>
  <c r="H41" i="11"/>
  <c r="H44" i="11"/>
  <c r="H47" i="11"/>
  <c r="H39" i="11"/>
  <c r="C38" i="11"/>
  <c r="C52" i="11"/>
  <c r="C26" i="11"/>
  <c r="C28" i="12"/>
  <c r="C31" i="12"/>
  <c r="C34" i="12"/>
  <c r="C40" i="12"/>
  <c r="C39" i="12"/>
  <c r="C44" i="12"/>
  <c r="H41" i="12"/>
  <c r="H44" i="12"/>
  <c r="H47" i="12"/>
  <c r="H39" i="12"/>
  <c r="C38" i="12"/>
  <c r="C52" i="12"/>
  <c r="C26" i="12"/>
  <c r="C28" i="13"/>
  <c r="C31" i="13"/>
  <c r="C34" i="13"/>
  <c r="C40" i="13"/>
  <c r="C39" i="13"/>
  <c r="C44" i="13"/>
  <c r="H41" i="13"/>
  <c r="H44" i="13"/>
  <c r="H47" i="13"/>
  <c r="H39" i="13"/>
  <c r="C38" i="13"/>
  <c r="C52" i="13"/>
  <c r="C26" i="13"/>
  <c r="C28" i="14"/>
  <c r="C31" i="14"/>
  <c r="C34" i="14"/>
  <c r="C40" i="14"/>
  <c r="C39" i="14"/>
  <c r="C44" i="14"/>
  <c r="H41" i="14"/>
  <c r="H44" i="14"/>
  <c r="H47" i="14"/>
  <c r="H39" i="14"/>
  <c r="C38" i="14"/>
  <c r="C52" i="14"/>
  <c r="C26" i="14"/>
  <c r="F15" i="6"/>
  <c r="D26" i="8"/>
  <c r="D26" i="9"/>
  <c r="D26" i="10"/>
  <c r="D26" i="11"/>
  <c r="D26" i="12"/>
  <c r="D26" i="13"/>
  <c r="D26" i="14"/>
  <c r="G15" i="6"/>
  <c r="E20" i="5"/>
  <c r="E26" i="8"/>
  <c r="E26" i="9"/>
  <c r="E26" i="10"/>
  <c r="E26" i="11"/>
  <c r="E26" i="12"/>
  <c r="E26" i="13"/>
  <c r="E26" i="14"/>
  <c r="H15" i="6"/>
  <c r="B52" i="5"/>
  <c r="B58" i="1"/>
  <c r="B58" i="8"/>
  <c r="B58" i="9"/>
  <c r="B58" i="10"/>
  <c r="B58" i="11"/>
  <c r="B58" i="12"/>
  <c r="B58" i="13"/>
  <c r="B58" i="14"/>
  <c r="E16" i="6"/>
  <c r="C52" i="5"/>
  <c r="C58" i="1"/>
  <c r="C58" i="8"/>
  <c r="C58" i="9"/>
  <c r="C58" i="10"/>
  <c r="C58" i="11"/>
  <c r="C58" i="12"/>
  <c r="C58" i="13"/>
  <c r="C58" i="14"/>
  <c r="F16" i="6"/>
  <c r="D58" i="1"/>
  <c r="D58" i="8"/>
  <c r="D58" i="9"/>
  <c r="D58" i="10"/>
  <c r="D58" i="11"/>
  <c r="D58" i="12"/>
  <c r="D58" i="13"/>
  <c r="D58" i="14"/>
  <c r="G16" i="6"/>
  <c r="E52" i="5"/>
  <c r="E58" i="1"/>
  <c r="E58" i="8"/>
  <c r="E58" i="9"/>
  <c r="E58" i="10"/>
  <c r="E58" i="11"/>
  <c r="E58" i="12"/>
  <c r="E58" i="13"/>
  <c r="E58" i="14"/>
  <c r="H16" i="6"/>
  <c r="B61" i="1"/>
  <c r="B61" i="8"/>
  <c r="B61" i="9"/>
  <c r="B61" i="10"/>
  <c r="B61" i="11"/>
  <c r="B61" i="12"/>
  <c r="B61" i="13"/>
  <c r="B61" i="14"/>
  <c r="E17" i="6"/>
  <c r="C61" i="1"/>
  <c r="C61" i="8"/>
  <c r="C61" i="9"/>
  <c r="C61" i="10"/>
  <c r="C61" i="11"/>
  <c r="C61" i="12"/>
  <c r="C61" i="13"/>
  <c r="C61" i="14"/>
  <c r="F17" i="6"/>
  <c r="D61" i="1"/>
  <c r="D61" i="8"/>
  <c r="D61" i="9"/>
  <c r="D61" i="10"/>
  <c r="D61" i="11"/>
  <c r="D61" i="12"/>
  <c r="D61" i="13"/>
  <c r="D61" i="14"/>
  <c r="G17" i="6"/>
  <c r="E61" i="1"/>
  <c r="E61" i="8"/>
  <c r="E61" i="9"/>
  <c r="E61" i="10"/>
  <c r="E61" i="11"/>
  <c r="E61" i="12"/>
  <c r="E61" i="13"/>
  <c r="E61" i="14"/>
  <c r="H17" i="6"/>
  <c r="E18" i="6"/>
  <c r="G18" i="6"/>
  <c r="B76" i="1"/>
  <c r="B67" i="1"/>
  <c r="G76" i="8"/>
  <c r="G77" i="8"/>
  <c r="B72" i="8"/>
  <c r="B67" i="8"/>
  <c r="B76" i="9"/>
  <c r="G76" i="9"/>
  <c r="G77" i="9"/>
  <c r="B72" i="9"/>
  <c r="B67" i="9"/>
  <c r="B76" i="10"/>
  <c r="G76" i="10"/>
  <c r="G77" i="10"/>
  <c r="B72" i="10"/>
  <c r="B67" i="10"/>
  <c r="B76" i="11"/>
  <c r="G76" i="11"/>
  <c r="G77" i="11"/>
  <c r="B72" i="11"/>
  <c r="B67" i="11"/>
  <c r="B76" i="12"/>
  <c r="G76" i="12"/>
  <c r="G77" i="12"/>
  <c r="B72" i="12"/>
  <c r="B67" i="12"/>
  <c r="B76" i="13"/>
  <c r="G76" i="13"/>
  <c r="G77" i="13"/>
  <c r="B72" i="13"/>
  <c r="B67" i="13"/>
  <c r="B76" i="14"/>
  <c r="G76" i="14"/>
  <c r="G77" i="14"/>
  <c r="B72" i="14"/>
  <c r="B67" i="14"/>
  <c r="E22" i="6"/>
  <c r="C67" i="1"/>
  <c r="C67" i="8"/>
  <c r="C67" i="9"/>
  <c r="C67" i="10"/>
  <c r="C67" i="11"/>
  <c r="C67" i="12"/>
  <c r="C67" i="13"/>
  <c r="C67" i="14"/>
  <c r="F22" i="6"/>
  <c r="D67" i="1"/>
  <c r="D67" i="8"/>
  <c r="D67" i="9"/>
  <c r="D67" i="10"/>
  <c r="D67" i="11"/>
  <c r="D67" i="12"/>
  <c r="D67" i="13"/>
  <c r="D67" i="14"/>
  <c r="G22" i="6"/>
  <c r="E67" i="1"/>
  <c r="E67" i="8"/>
  <c r="E67" i="9"/>
  <c r="E67" i="10"/>
  <c r="E67" i="11"/>
  <c r="E67" i="12"/>
  <c r="E67" i="13"/>
  <c r="E67" i="14"/>
  <c r="H22" i="6"/>
  <c r="E25" i="6"/>
  <c r="G25" i="6"/>
  <c r="E7" i="5"/>
  <c r="E8" i="5"/>
  <c r="E9" i="5"/>
  <c r="E10" i="5"/>
  <c r="D13" i="5"/>
  <c r="E14" i="5"/>
  <c r="E15" i="5"/>
  <c r="D16" i="5"/>
  <c r="E16" i="5"/>
  <c r="E17" i="5"/>
  <c r="E18" i="5"/>
  <c r="D22" i="5"/>
  <c r="D21" i="5"/>
  <c r="E21" i="5"/>
  <c r="E22" i="5"/>
  <c r="E23" i="5"/>
  <c r="D25" i="5"/>
  <c r="E25" i="5"/>
  <c r="E26" i="5"/>
  <c r="E27" i="5"/>
  <c r="E29" i="5"/>
  <c r="D30" i="5"/>
  <c r="E30" i="5"/>
  <c r="E31" i="5"/>
  <c r="E35" i="5"/>
  <c r="D38" i="5"/>
  <c r="D37" i="5"/>
  <c r="D43" i="5"/>
  <c r="D45" i="5"/>
  <c r="D42" i="5"/>
  <c r="I39" i="5"/>
  <c r="I42" i="5"/>
  <c r="I45" i="5"/>
  <c r="I37" i="5"/>
  <c r="D36" i="5"/>
  <c r="E36" i="5"/>
  <c r="E37" i="5"/>
  <c r="J39" i="5"/>
  <c r="J42" i="5"/>
  <c r="J45" i="5"/>
  <c r="J37" i="5"/>
  <c r="E38" i="5"/>
  <c r="E39" i="5"/>
  <c r="E40" i="5"/>
  <c r="E41" i="5"/>
  <c r="E42" i="5"/>
  <c r="E43" i="5"/>
  <c r="E44" i="5"/>
  <c r="E45" i="5"/>
  <c r="E46" i="5"/>
  <c r="E49" i="5"/>
  <c r="E53" i="5"/>
  <c r="B56" i="5"/>
  <c r="C56" i="5"/>
  <c r="E56" i="5"/>
  <c r="E57" i="5"/>
  <c r="E58" i="5"/>
  <c r="B61" i="5"/>
  <c r="D61" i="5"/>
  <c r="B62" i="5"/>
  <c r="C62" i="5"/>
  <c r="D62" i="5"/>
  <c r="E62" i="5"/>
  <c r="B63" i="5"/>
  <c r="D63" i="5"/>
  <c r="D40" i="1"/>
  <c r="D39" i="1"/>
  <c r="D45" i="1"/>
  <c r="D47" i="1"/>
  <c r="D44" i="1"/>
  <c r="I41" i="1"/>
  <c r="I44" i="1"/>
  <c r="I47" i="1"/>
  <c r="I39" i="1"/>
  <c r="D38" i="1"/>
  <c r="E38" i="1"/>
  <c r="E39" i="1"/>
  <c r="J41" i="1"/>
  <c r="J44" i="1"/>
  <c r="J47" i="1"/>
  <c r="J39" i="1"/>
  <c r="E40" i="1"/>
  <c r="E41" i="1"/>
  <c r="E42" i="1"/>
  <c r="E43" i="1"/>
  <c r="E44" i="1"/>
  <c r="E45" i="1"/>
  <c r="E46" i="1"/>
  <c r="E47" i="1"/>
  <c r="E48" i="1"/>
  <c r="D52" i="1"/>
  <c r="E52" i="1"/>
  <c r="E53" i="1"/>
  <c r="E54" i="1"/>
  <c r="E55" i="1"/>
  <c r="E56" i="1"/>
  <c r="E59" i="1"/>
  <c r="E62" i="1"/>
  <c r="E63" i="1"/>
  <c r="E64" i="1"/>
  <c r="E68" i="1"/>
  <c r="E69" i="1"/>
  <c r="E70" i="1"/>
  <c r="E71" i="1"/>
  <c r="E72" i="1"/>
  <c r="E73" i="1"/>
  <c r="E74" i="1"/>
  <c r="J74" i="1"/>
  <c r="E75" i="1"/>
  <c r="J75" i="1"/>
  <c r="D76" i="1"/>
  <c r="E76" i="1"/>
  <c r="I76" i="1"/>
  <c r="J76" i="1"/>
  <c r="E77" i="1"/>
  <c r="I77" i="1"/>
  <c r="J77" i="1"/>
  <c r="D79" i="1"/>
  <c r="E79" i="1"/>
  <c r="B80" i="1"/>
  <c r="C80" i="1"/>
  <c r="D80" i="1"/>
  <c r="E80" i="1"/>
  <c r="G80" i="1"/>
  <c r="H80" i="1"/>
  <c r="I80" i="1"/>
  <c r="J80" i="1"/>
  <c r="D9" i="8"/>
  <c r="E9" i="8"/>
  <c r="E10" i="8"/>
  <c r="E11" i="8"/>
  <c r="E12" i="8"/>
  <c r="E13" i="8"/>
  <c r="E14" i="8"/>
  <c r="E17" i="8"/>
  <c r="E18" i="8"/>
  <c r="D21" i="8"/>
  <c r="D19" i="8"/>
  <c r="E19" i="8"/>
  <c r="E20" i="8"/>
  <c r="E21" i="8"/>
  <c r="D24" i="8"/>
  <c r="D22" i="8"/>
  <c r="E22" i="8"/>
  <c r="E23" i="8"/>
  <c r="E24" i="8"/>
  <c r="B27" i="8"/>
  <c r="C27" i="8"/>
  <c r="D28" i="8"/>
  <c r="D27" i="8"/>
  <c r="E27" i="8"/>
  <c r="E28" i="8"/>
  <c r="E29" i="8"/>
  <c r="D31" i="8"/>
  <c r="E31" i="8"/>
  <c r="E32" i="8"/>
  <c r="E33" i="8"/>
  <c r="D34" i="8"/>
  <c r="E34" i="8"/>
  <c r="E35" i="8"/>
  <c r="D40" i="8"/>
  <c r="D39" i="8"/>
  <c r="D45" i="8"/>
  <c r="D47" i="8"/>
  <c r="D44" i="8"/>
  <c r="I41" i="8"/>
  <c r="I44" i="8"/>
  <c r="I47" i="8"/>
  <c r="I39" i="8"/>
  <c r="D38" i="8"/>
  <c r="E38" i="8"/>
  <c r="E39" i="8"/>
  <c r="J41" i="8"/>
  <c r="J44" i="8"/>
  <c r="J47" i="8"/>
  <c r="J39" i="8"/>
  <c r="E40" i="8"/>
  <c r="E41" i="8"/>
  <c r="E42" i="8"/>
  <c r="E43" i="8"/>
  <c r="E44" i="8"/>
  <c r="E45" i="8"/>
  <c r="E46" i="8"/>
  <c r="E47" i="8"/>
  <c r="E48" i="8"/>
  <c r="D52" i="8"/>
  <c r="E52" i="8"/>
  <c r="E53" i="8"/>
  <c r="E54" i="8"/>
  <c r="E55" i="8"/>
  <c r="E56" i="8"/>
  <c r="E59" i="8"/>
  <c r="E62" i="8"/>
  <c r="E63" i="8"/>
  <c r="E64" i="8"/>
  <c r="E68" i="8"/>
  <c r="E69" i="8"/>
  <c r="E70" i="8"/>
  <c r="E71" i="8"/>
  <c r="E72" i="8"/>
  <c r="E73" i="8"/>
  <c r="E74" i="8"/>
  <c r="J74" i="8"/>
  <c r="E75" i="8"/>
  <c r="J75" i="8"/>
  <c r="D76" i="8"/>
  <c r="E76" i="8"/>
  <c r="I76" i="8"/>
  <c r="J76" i="8"/>
  <c r="E77" i="8"/>
  <c r="I77" i="8"/>
  <c r="J77" i="8"/>
  <c r="D79" i="8"/>
  <c r="E79" i="8"/>
  <c r="B80" i="8"/>
  <c r="C80" i="8"/>
  <c r="D80" i="8"/>
  <c r="E80" i="8"/>
  <c r="G80" i="8"/>
  <c r="H80" i="8"/>
  <c r="I80" i="8"/>
  <c r="J80" i="8"/>
  <c r="B9" i="9"/>
  <c r="D9" i="9"/>
  <c r="E9" i="9"/>
  <c r="E10" i="9"/>
  <c r="E11" i="9"/>
  <c r="E12" i="9"/>
  <c r="E13" i="9"/>
  <c r="E14" i="9"/>
  <c r="E17" i="9"/>
  <c r="E18" i="9"/>
  <c r="D21" i="9"/>
  <c r="D19" i="9"/>
  <c r="E19" i="9"/>
  <c r="E20" i="9"/>
  <c r="E21" i="9"/>
  <c r="D24" i="9"/>
  <c r="D22" i="9"/>
  <c r="E22" i="9"/>
  <c r="E23" i="9"/>
  <c r="E24" i="9"/>
  <c r="B27" i="9"/>
  <c r="C27" i="9"/>
  <c r="D28" i="9"/>
  <c r="D27" i="9"/>
  <c r="E27" i="9"/>
  <c r="E28" i="9"/>
  <c r="E29" i="9"/>
  <c r="D31" i="9"/>
  <c r="E31" i="9"/>
  <c r="E32" i="9"/>
  <c r="E33" i="9"/>
  <c r="D34" i="9"/>
  <c r="E34" i="9"/>
  <c r="E35" i="9"/>
  <c r="D40" i="9"/>
  <c r="D39" i="9"/>
  <c r="D45" i="9"/>
  <c r="D47" i="9"/>
  <c r="D44" i="9"/>
  <c r="I41" i="9"/>
  <c r="I44" i="9"/>
  <c r="I47" i="9"/>
  <c r="I39" i="9"/>
  <c r="D38" i="9"/>
  <c r="E38" i="9"/>
  <c r="E39" i="9"/>
  <c r="J41" i="9"/>
  <c r="J44" i="9"/>
  <c r="J47" i="9"/>
  <c r="J39" i="9"/>
  <c r="E40" i="9"/>
  <c r="E41" i="9"/>
  <c r="E42" i="9"/>
  <c r="E43" i="9"/>
  <c r="E44" i="9"/>
  <c r="E45" i="9"/>
  <c r="E46" i="9"/>
  <c r="E47" i="9"/>
  <c r="E48" i="9"/>
  <c r="D52" i="9"/>
  <c r="E52" i="9"/>
  <c r="E53" i="9"/>
  <c r="E54" i="9"/>
  <c r="E55" i="9"/>
  <c r="E56" i="9"/>
  <c r="E59" i="9"/>
  <c r="E62" i="9"/>
  <c r="E63" i="9"/>
  <c r="E64" i="9"/>
  <c r="E68" i="9"/>
  <c r="E69" i="9"/>
  <c r="E70" i="9"/>
  <c r="E71" i="9"/>
  <c r="E72" i="9"/>
  <c r="E73" i="9"/>
  <c r="E74" i="9"/>
  <c r="J74" i="9"/>
  <c r="E75" i="9"/>
  <c r="J75" i="9"/>
  <c r="D76" i="9"/>
  <c r="E76" i="9"/>
  <c r="H76" i="9"/>
  <c r="I76" i="9"/>
  <c r="J76" i="9"/>
  <c r="E77" i="9"/>
  <c r="I77" i="9"/>
  <c r="J77" i="9"/>
  <c r="D79" i="9"/>
  <c r="E79" i="9"/>
  <c r="B80" i="9"/>
  <c r="C80" i="9"/>
  <c r="D80" i="9"/>
  <c r="E80" i="9"/>
  <c r="G80" i="9"/>
  <c r="H80" i="9"/>
  <c r="I80" i="9"/>
  <c r="J80" i="9"/>
  <c r="B9" i="10"/>
  <c r="D9" i="10"/>
  <c r="E9" i="10"/>
  <c r="E10" i="10"/>
  <c r="E11" i="10"/>
  <c r="E12" i="10"/>
  <c r="E13" i="10"/>
  <c r="E14" i="10"/>
  <c r="E17" i="10"/>
  <c r="E18" i="10"/>
  <c r="D21" i="10"/>
  <c r="D19" i="10"/>
  <c r="E19" i="10"/>
  <c r="E20" i="10"/>
  <c r="E21" i="10"/>
  <c r="D24" i="10"/>
  <c r="D22" i="10"/>
  <c r="E22" i="10"/>
  <c r="E23" i="10"/>
  <c r="E24" i="10"/>
  <c r="B27" i="10"/>
  <c r="C27" i="10"/>
  <c r="D28" i="10"/>
  <c r="D27" i="10"/>
  <c r="E27" i="10"/>
  <c r="E28" i="10"/>
  <c r="E29" i="10"/>
  <c r="D31" i="10"/>
  <c r="E31" i="10"/>
  <c r="E32" i="10"/>
  <c r="E33" i="10"/>
  <c r="D34" i="10"/>
  <c r="E34" i="10"/>
  <c r="E35" i="10"/>
  <c r="D40" i="10"/>
  <c r="D39" i="10"/>
  <c r="D45" i="10"/>
  <c r="D47" i="10"/>
  <c r="D44" i="10"/>
  <c r="I41" i="10"/>
  <c r="I44" i="10"/>
  <c r="I47" i="10"/>
  <c r="I39" i="10"/>
  <c r="D38" i="10"/>
  <c r="E38" i="10"/>
  <c r="E39" i="10"/>
  <c r="J41" i="10"/>
  <c r="J44" i="10"/>
  <c r="J47" i="10"/>
  <c r="J39" i="10"/>
  <c r="E40" i="10"/>
  <c r="E41" i="10"/>
  <c r="E42" i="10"/>
  <c r="E43" i="10"/>
  <c r="E44" i="10"/>
  <c r="E45" i="10"/>
  <c r="E46" i="10"/>
  <c r="E47" i="10"/>
  <c r="E48" i="10"/>
  <c r="D52" i="10"/>
  <c r="E52" i="10"/>
  <c r="E53" i="10"/>
  <c r="E54" i="10"/>
  <c r="E55" i="10"/>
  <c r="E56" i="10"/>
  <c r="E59" i="10"/>
  <c r="E62" i="10"/>
  <c r="E63" i="10"/>
  <c r="E64" i="10"/>
  <c r="E68" i="10"/>
  <c r="E69" i="10"/>
  <c r="E70" i="10"/>
  <c r="E71" i="10"/>
  <c r="E72" i="10"/>
  <c r="E73" i="10"/>
  <c r="E74" i="10"/>
  <c r="J74" i="10"/>
  <c r="E75" i="10"/>
  <c r="J75" i="10"/>
  <c r="D76" i="10"/>
  <c r="E76" i="10"/>
  <c r="H76" i="10"/>
  <c r="I76" i="10"/>
  <c r="J76" i="10"/>
  <c r="E77" i="10"/>
  <c r="I77" i="10"/>
  <c r="J77" i="10"/>
  <c r="D79" i="10"/>
  <c r="E79" i="10"/>
  <c r="B80" i="10"/>
  <c r="C80" i="10"/>
  <c r="D80" i="10"/>
  <c r="E80" i="10"/>
  <c r="G80" i="10"/>
  <c r="H80" i="10"/>
  <c r="I80" i="10"/>
  <c r="J80" i="10"/>
  <c r="B9" i="11"/>
  <c r="D9" i="11"/>
  <c r="E9" i="11"/>
  <c r="E10" i="11"/>
  <c r="E11" i="11"/>
  <c r="E12" i="11"/>
  <c r="E13" i="11"/>
  <c r="E14" i="11"/>
  <c r="E17" i="11"/>
  <c r="E18" i="11"/>
  <c r="D21" i="11"/>
  <c r="D19" i="11"/>
  <c r="E19" i="11"/>
  <c r="E20" i="11"/>
  <c r="E21" i="11"/>
  <c r="D24" i="11"/>
  <c r="D22" i="11"/>
  <c r="E22" i="11"/>
  <c r="E23" i="11"/>
  <c r="E24" i="11"/>
  <c r="B27" i="11"/>
  <c r="C27" i="11"/>
  <c r="D28" i="11"/>
  <c r="D27" i="11"/>
  <c r="E27" i="11"/>
  <c r="E28" i="11"/>
  <c r="E29" i="11"/>
  <c r="D31" i="11"/>
  <c r="E31" i="11"/>
  <c r="E32" i="11"/>
  <c r="E33" i="11"/>
  <c r="D34" i="11"/>
  <c r="E34" i="11"/>
  <c r="E35" i="11"/>
  <c r="D40" i="11"/>
  <c r="D39" i="11"/>
  <c r="D45" i="11"/>
  <c r="D47" i="11"/>
  <c r="D44" i="11"/>
  <c r="I41" i="11"/>
  <c r="I44" i="11"/>
  <c r="I47" i="11"/>
  <c r="I39" i="11"/>
  <c r="D38" i="11"/>
  <c r="E38" i="11"/>
  <c r="E39" i="11"/>
  <c r="J41" i="11"/>
  <c r="J44" i="11"/>
  <c r="J47" i="11"/>
  <c r="J39" i="11"/>
  <c r="E40" i="11"/>
  <c r="E41" i="11"/>
  <c r="E42" i="11"/>
  <c r="E43" i="11"/>
  <c r="E44" i="11"/>
  <c r="E45" i="11"/>
  <c r="E46" i="11"/>
  <c r="E47" i="11"/>
  <c r="E48" i="11"/>
  <c r="D52" i="11"/>
  <c r="E52" i="11"/>
  <c r="E53" i="11"/>
  <c r="E54" i="11"/>
  <c r="E55" i="11"/>
  <c r="E56" i="11"/>
  <c r="E59" i="11"/>
  <c r="E62" i="11"/>
  <c r="E63" i="11"/>
  <c r="E64" i="11"/>
  <c r="E68" i="11"/>
  <c r="E69" i="11"/>
  <c r="E70" i="11"/>
  <c r="E71" i="11"/>
  <c r="E72" i="11"/>
  <c r="E73" i="11"/>
  <c r="E74" i="11"/>
  <c r="J74" i="11"/>
  <c r="E75" i="11"/>
  <c r="J75" i="11"/>
  <c r="D76" i="11"/>
  <c r="E76" i="11"/>
  <c r="H76" i="11"/>
  <c r="I76" i="11"/>
  <c r="J76" i="11"/>
  <c r="E77" i="11"/>
  <c r="I77" i="11"/>
  <c r="J77" i="11"/>
  <c r="D79" i="11"/>
  <c r="E79" i="11"/>
  <c r="B80" i="11"/>
  <c r="C80" i="11"/>
  <c r="D80" i="11"/>
  <c r="E80" i="11"/>
  <c r="G80" i="11"/>
  <c r="H80" i="11"/>
  <c r="I80" i="11"/>
  <c r="J80" i="11"/>
  <c r="B9" i="12"/>
  <c r="D9" i="12"/>
  <c r="E9" i="12"/>
  <c r="E10" i="12"/>
  <c r="E11" i="12"/>
  <c r="E12" i="12"/>
  <c r="E13" i="12"/>
  <c r="E14" i="12"/>
  <c r="E17" i="12"/>
  <c r="E18" i="12"/>
  <c r="D21" i="12"/>
  <c r="D19" i="12"/>
  <c r="E19" i="12"/>
  <c r="E20" i="12"/>
  <c r="E21" i="12"/>
  <c r="D24" i="12"/>
  <c r="D22" i="12"/>
  <c r="E22" i="12"/>
  <c r="E23" i="12"/>
  <c r="E24" i="12"/>
  <c r="B27" i="12"/>
  <c r="C27" i="12"/>
  <c r="D28" i="12"/>
  <c r="D27" i="12"/>
  <c r="E27" i="12"/>
  <c r="E28" i="12"/>
  <c r="E29" i="12"/>
  <c r="D31" i="12"/>
  <c r="E31" i="12"/>
  <c r="E32" i="12"/>
  <c r="E33" i="12"/>
  <c r="D34" i="12"/>
  <c r="E34" i="12"/>
  <c r="E35" i="12"/>
  <c r="D40" i="12"/>
  <c r="D39" i="12"/>
  <c r="D45" i="12"/>
  <c r="D47" i="12"/>
  <c r="D44" i="12"/>
  <c r="I41" i="12"/>
  <c r="I44" i="12"/>
  <c r="I47" i="12"/>
  <c r="I39" i="12"/>
  <c r="D38" i="12"/>
  <c r="E38" i="12"/>
  <c r="E39" i="12"/>
  <c r="J41" i="12"/>
  <c r="J44" i="12"/>
  <c r="J47" i="12"/>
  <c r="J39" i="12"/>
  <c r="E40" i="12"/>
  <c r="E41" i="12"/>
  <c r="E42" i="12"/>
  <c r="E43" i="12"/>
  <c r="E44" i="12"/>
  <c r="E45" i="12"/>
  <c r="E46" i="12"/>
  <c r="E47" i="12"/>
  <c r="E48" i="12"/>
  <c r="D52" i="12"/>
  <c r="E52" i="12"/>
  <c r="E53" i="12"/>
  <c r="E54" i="12"/>
  <c r="E55" i="12"/>
  <c r="E56" i="12"/>
  <c r="E59" i="12"/>
  <c r="E62" i="12"/>
  <c r="E63" i="12"/>
  <c r="E64" i="12"/>
  <c r="E68" i="12"/>
  <c r="E69" i="12"/>
  <c r="E70" i="12"/>
  <c r="E71" i="12"/>
  <c r="E72" i="12"/>
  <c r="E73" i="12"/>
  <c r="E74" i="12"/>
  <c r="J74" i="12"/>
  <c r="E75" i="12"/>
  <c r="J75" i="12"/>
  <c r="D76" i="12"/>
  <c r="E76" i="12"/>
  <c r="H76" i="12"/>
  <c r="I76" i="12"/>
  <c r="J76" i="12"/>
  <c r="E77" i="12"/>
  <c r="I77" i="12"/>
  <c r="J77" i="12"/>
  <c r="B79" i="12"/>
  <c r="D79" i="12"/>
  <c r="E79" i="12"/>
  <c r="B80" i="12"/>
  <c r="C80" i="12"/>
  <c r="D80" i="12"/>
  <c r="E80" i="12"/>
  <c r="G80" i="12"/>
  <c r="H80" i="12"/>
  <c r="I80" i="12"/>
  <c r="J80" i="12"/>
  <c r="B9" i="13"/>
  <c r="D9" i="13"/>
  <c r="E9" i="13"/>
  <c r="E10" i="13"/>
  <c r="E11" i="13"/>
  <c r="E12" i="13"/>
  <c r="E13" i="13"/>
  <c r="E14" i="13"/>
  <c r="E17" i="13"/>
  <c r="E18" i="13"/>
  <c r="D21" i="13"/>
  <c r="D19" i="13"/>
  <c r="E19" i="13"/>
  <c r="E20" i="13"/>
  <c r="E21" i="13"/>
  <c r="D24" i="13"/>
  <c r="D22" i="13"/>
  <c r="E22" i="13"/>
  <c r="E23" i="13"/>
  <c r="E24" i="13"/>
  <c r="B27" i="13"/>
  <c r="C27" i="13"/>
  <c r="D28" i="13"/>
  <c r="D27" i="13"/>
  <c r="E27" i="13"/>
  <c r="E28" i="13"/>
  <c r="E29" i="13"/>
  <c r="D31" i="13"/>
  <c r="E31" i="13"/>
  <c r="E32" i="13"/>
  <c r="E33" i="13"/>
  <c r="D34" i="13"/>
  <c r="E34" i="13"/>
  <c r="E35" i="13"/>
  <c r="D40" i="13"/>
  <c r="D39" i="13"/>
  <c r="D45" i="13"/>
  <c r="D47" i="13"/>
  <c r="D44" i="13"/>
  <c r="I41" i="13"/>
  <c r="I44" i="13"/>
  <c r="I47" i="13"/>
  <c r="I39" i="13"/>
  <c r="D38" i="13"/>
  <c r="E38" i="13"/>
  <c r="E39" i="13"/>
  <c r="J41" i="13"/>
  <c r="J44" i="13"/>
  <c r="J47" i="13"/>
  <c r="J39" i="13"/>
  <c r="E40" i="13"/>
  <c r="E41" i="13"/>
  <c r="E42" i="13"/>
  <c r="E43" i="13"/>
  <c r="E44" i="13"/>
  <c r="E45" i="13"/>
  <c r="E46" i="13"/>
  <c r="E47" i="13"/>
  <c r="E48" i="13"/>
  <c r="D52" i="13"/>
  <c r="E52" i="13"/>
  <c r="E53" i="13"/>
  <c r="E54" i="13"/>
  <c r="E55" i="13"/>
  <c r="E56" i="13"/>
  <c r="E59" i="13"/>
  <c r="E62" i="13"/>
  <c r="E63" i="13"/>
  <c r="E64" i="13"/>
  <c r="E68" i="13"/>
  <c r="E69" i="13"/>
  <c r="E70" i="13"/>
  <c r="E71" i="13"/>
  <c r="E72" i="13"/>
  <c r="E73" i="13"/>
  <c r="E74" i="13"/>
  <c r="J74" i="13"/>
  <c r="E75" i="13"/>
  <c r="J75" i="13"/>
  <c r="D76" i="13"/>
  <c r="E76" i="13"/>
  <c r="H76" i="13"/>
  <c r="I76" i="13"/>
  <c r="J76" i="13"/>
  <c r="E77" i="13"/>
  <c r="I77" i="13"/>
  <c r="J77" i="13"/>
  <c r="B79" i="13"/>
  <c r="D79" i="13"/>
  <c r="E79" i="13"/>
  <c r="B80" i="13"/>
  <c r="C80" i="13"/>
  <c r="D80" i="13"/>
  <c r="E80" i="13"/>
  <c r="G80" i="13"/>
  <c r="H80" i="13"/>
  <c r="I80" i="13"/>
  <c r="J80" i="13"/>
  <c r="B9" i="14"/>
  <c r="D9" i="14"/>
  <c r="E9" i="14"/>
  <c r="E10" i="14"/>
  <c r="E11" i="14"/>
  <c r="E12" i="14"/>
  <c r="E13" i="14"/>
  <c r="E14" i="14"/>
  <c r="E17" i="14"/>
  <c r="E18" i="14"/>
  <c r="D21" i="14"/>
  <c r="D19" i="14"/>
  <c r="E19" i="14"/>
  <c r="E20" i="14"/>
  <c r="E21" i="14"/>
  <c r="D24" i="14"/>
  <c r="D22" i="14"/>
  <c r="E22" i="14"/>
  <c r="E23" i="14"/>
  <c r="E24" i="14"/>
  <c r="B27" i="14"/>
  <c r="C27" i="14"/>
  <c r="D28" i="14"/>
  <c r="D27" i="14"/>
  <c r="E27" i="14"/>
  <c r="E28" i="14"/>
  <c r="E29" i="14"/>
  <c r="D31" i="14"/>
  <c r="E31" i="14"/>
  <c r="E32" i="14"/>
  <c r="E33" i="14"/>
  <c r="D34" i="14"/>
  <c r="E34" i="14"/>
  <c r="E35" i="14"/>
  <c r="D40" i="14"/>
  <c r="D39" i="14"/>
  <c r="D45" i="14"/>
  <c r="D47" i="14"/>
  <c r="D44" i="14"/>
  <c r="I41" i="14"/>
  <c r="I44" i="14"/>
  <c r="I47" i="14"/>
  <c r="I39" i="14"/>
  <c r="D38" i="14"/>
  <c r="E38" i="14"/>
  <c r="E39" i="14"/>
  <c r="J41" i="14"/>
  <c r="J44" i="14"/>
  <c r="J47" i="14"/>
  <c r="J39" i="14"/>
  <c r="E40" i="14"/>
  <c r="E41" i="14"/>
  <c r="E42" i="14"/>
  <c r="E43" i="14"/>
  <c r="E44" i="14"/>
  <c r="E45" i="14"/>
  <c r="E46" i="14"/>
  <c r="E47" i="14"/>
  <c r="E48" i="14"/>
  <c r="D52" i="14"/>
  <c r="E52" i="14"/>
  <c r="E53" i="14"/>
  <c r="E54" i="14"/>
  <c r="E55" i="14"/>
  <c r="E56" i="14"/>
  <c r="E59" i="14"/>
  <c r="E62" i="14"/>
  <c r="E63" i="14"/>
  <c r="E64" i="14"/>
  <c r="E68" i="14"/>
  <c r="E69" i="14"/>
  <c r="E70" i="14"/>
  <c r="E71" i="14"/>
  <c r="E72" i="14"/>
  <c r="E73" i="14"/>
  <c r="E74" i="14"/>
  <c r="J74" i="14"/>
  <c r="E75" i="14"/>
  <c r="J75" i="14"/>
  <c r="D76" i="14"/>
  <c r="E76" i="14"/>
  <c r="H76" i="14"/>
  <c r="I76" i="14"/>
  <c r="J76" i="14"/>
  <c r="E77" i="14"/>
  <c r="I77" i="14"/>
  <c r="J77" i="14"/>
  <c r="B79" i="14"/>
  <c r="D79" i="14"/>
  <c r="E79" i="14"/>
  <c r="B80" i="14"/>
  <c r="C80" i="14"/>
  <c r="D80" i="14"/>
  <c r="E80" i="14"/>
  <c r="G80" i="14"/>
  <c r="H80" i="14"/>
  <c r="I80" i="14"/>
  <c r="J80" i="14"/>
  <c r="C12" i="5"/>
  <c r="F14" i="6"/>
  <c r="F18" i="6"/>
  <c r="F25" i="6"/>
  <c r="E12" i="5"/>
  <c r="H14" i="6"/>
  <c r="H18" i="6"/>
  <c r="H25" i="6"/>
  <c r="E13" i="5"/>
  <c r="C61" i="5"/>
  <c r="E61" i="5"/>
  <c r="C63" i="5"/>
  <c r="E63" i="5"/>
</calcChain>
</file>

<file path=xl/sharedStrings.xml><?xml version="1.0" encoding="utf-8"?>
<sst xmlns="http://schemas.openxmlformats.org/spreadsheetml/2006/main" count="1042" uniqueCount="177">
  <si>
    <t>72102 1. Duplicating- general</t>
  </si>
  <si>
    <t>72103 2. Duplicating- non advertising</t>
  </si>
  <si>
    <t>Duplication Budget Request Justification</t>
  </si>
  <si>
    <t>Stipend/Honoraia Budget Request Justification</t>
  </si>
  <si>
    <t>Income Justification</t>
  </si>
  <si>
    <t>TOTAL EXPENSES</t>
  </si>
  <si>
    <t>TOTAL INCOME</t>
  </si>
  <si>
    <t>PAAC REQUEST</t>
  </si>
  <si>
    <t>55511 4. Donations Collected</t>
  </si>
  <si>
    <t>SUMMARY</t>
  </si>
  <si>
    <t>* Hall managers fees are assessed when requesting audition spaces</t>
  </si>
  <si>
    <t>71101 1. General Office Supplies</t>
  </si>
  <si>
    <t>17508 2. Student Activities Supplues</t>
  </si>
  <si>
    <t>71203 3. Computer Supplies</t>
  </si>
  <si>
    <t>71102 4. Postage</t>
  </si>
  <si>
    <t>70000 B. Salaries*</t>
  </si>
  <si>
    <t>*Masterclasses/workshops that are not event specific</t>
  </si>
  <si>
    <t>72105 3. Mailing Services</t>
  </si>
  <si>
    <t>72321 4. Stipends/Honoraria*</t>
  </si>
  <si>
    <t>72602 5. Telephone</t>
  </si>
  <si>
    <t>*$75 allowance for meetings</t>
  </si>
  <si>
    <t>55101 1. Advertising (season)</t>
  </si>
  <si>
    <t>Mailing Services Budget Request Justification</t>
  </si>
  <si>
    <t>PERFORMING ARTS ADVISORY COUNCIL</t>
  </si>
  <si>
    <t>1</t>
  </si>
  <si>
    <t>Budget Summary</t>
  </si>
  <si>
    <t xml:space="preserve">President </t>
  </si>
  <si>
    <t>GU Net ID</t>
  </si>
  <si>
    <t>Treasurer</t>
  </si>
  <si>
    <t>Advisor/Director</t>
  </si>
  <si>
    <t xml:space="preserve">Account </t>
  </si>
  <si>
    <t>Description</t>
  </si>
  <si>
    <t>71000</t>
  </si>
  <si>
    <t>A. Supplies</t>
  </si>
  <si>
    <t>72000</t>
  </si>
  <si>
    <t>73000</t>
  </si>
  <si>
    <t>74000</t>
  </si>
  <si>
    <t>Account Code</t>
  </si>
  <si>
    <t>A. TOTAL INCOME</t>
  </si>
  <si>
    <t>III. PAAC REQUEST</t>
  </si>
  <si>
    <t>Director /Advisor Signature</t>
  </si>
  <si>
    <t xml:space="preserve">II. INCOME </t>
  </si>
  <si>
    <t>3b</t>
  </si>
  <si>
    <t>3c</t>
  </si>
  <si>
    <t>3d</t>
  </si>
  <si>
    <t>3e</t>
  </si>
  <si>
    <t>3f</t>
  </si>
  <si>
    <t>3g</t>
  </si>
  <si>
    <t>3h</t>
  </si>
  <si>
    <t>72602 6. On Campus Space Rental (non-event)</t>
  </si>
  <si>
    <t>72724 7. Advertising (Season related)</t>
  </si>
  <si>
    <t>70000</t>
  </si>
  <si>
    <t>B. Salaries</t>
  </si>
  <si>
    <t>C. Services</t>
  </si>
  <si>
    <t>D. Travel &amp; Sustenance</t>
  </si>
  <si>
    <t>E. Other</t>
  </si>
  <si>
    <t>31.5% fringe</t>
  </si>
  <si>
    <t>12.5% fringe</t>
  </si>
  <si>
    <t>Actuals</t>
  </si>
  <si>
    <t>Difference</t>
  </si>
  <si>
    <t>I. EXPENSES</t>
  </si>
  <si>
    <t>72000 C. Services</t>
  </si>
  <si>
    <t>72102 1. Duplicating- Internal</t>
  </si>
  <si>
    <t>#of copies</t>
  </si>
  <si>
    <t>72103 2. Duplicating- External</t>
  </si>
  <si>
    <t>b) Other</t>
  </si>
  <si>
    <t>72321 3. Stipends/Honoraria</t>
  </si>
  <si>
    <t>72724 6. Advertising</t>
  </si>
  <si>
    <t>a) Posters</t>
  </si>
  <si>
    <t>d) Postcards/mailings</t>
  </si>
  <si>
    <t>74000 E. Other</t>
  </si>
  <si>
    <t>II. INCOME</t>
  </si>
  <si>
    <t>51318 1. Outside Funding/ Support</t>
  </si>
  <si>
    <t>55101 1. Advertising (programs)</t>
  </si>
  <si>
    <t>71508 1. Student Activities Supplies</t>
  </si>
  <si>
    <t>55142 4. Ticket Income</t>
  </si>
  <si>
    <t>Ticket Price 1</t>
  </si>
  <si>
    <t xml:space="preserve">% Capacity </t>
  </si>
  <si>
    <t>Ticket Price 2</t>
  </si>
  <si>
    <t>Audience</t>
  </si>
  <si>
    <t>Ticket Price 3</t>
  </si>
  <si>
    <t>Average Price</t>
  </si>
  <si>
    <t># of Seats</t>
  </si>
  <si>
    <t># of Perf.</t>
  </si>
  <si>
    <t>Organization</t>
  </si>
  <si>
    <t>Requested</t>
  </si>
  <si>
    <t>Approved</t>
  </si>
  <si>
    <t># of hours</t>
  </si>
  <si>
    <t>71000 A. Supplies</t>
  </si>
  <si>
    <t>70000 B. Salaries</t>
  </si>
  <si>
    <t>Copy Code:</t>
  </si>
  <si>
    <t>Event</t>
  </si>
  <si>
    <t>3a</t>
  </si>
  <si>
    <t>#of days</t>
  </si>
  <si>
    <t>b) Space</t>
  </si>
  <si>
    <t>a)Non-GU Employees</t>
  </si>
  <si>
    <t>a)Personnel</t>
  </si>
  <si>
    <t>c)Equipment</t>
  </si>
  <si>
    <t># of chairs</t>
  </si>
  <si>
    <t># of days</t>
  </si>
  <si>
    <t>a) Set</t>
  </si>
  <si>
    <t>b) Costumes</t>
  </si>
  <si>
    <t>c) Lights</t>
  </si>
  <si>
    <t>d) Properties</t>
  </si>
  <si>
    <t>e) Sound/Video</t>
  </si>
  <si>
    <t>70200/70300 2. GU Part-Time</t>
  </si>
  <si>
    <t>70200/70300 3. GU Full-Time</t>
  </si>
  <si>
    <t>72602 4. On Campus Space Rental</t>
  </si>
  <si>
    <t>Performing Arts Advisory Council</t>
  </si>
  <si>
    <t>73329 Meals-other business</t>
  </si>
  <si>
    <t>74808 1. Charitable Contributions</t>
  </si>
  <si>
    <t>73000 D. Travel/Sustenance</t>
  </si>
  <si>
    <t>Event Summary</t>
  </si>
  <si>
    <t>Salary Budget Request Justification</t>
  </si>
  <si>
    <t>Supply Budget Request Justification</t>
  </si>
  <si>
    <t>Advertising Budget Request Justification</t>
  </si>
  <si>
    <t>1) Equipment Delivery $40</t>
  </si>
  <si>
    <t>2) Plastic folding chairs $0.85ea</t>
  </si>
  <si>
    <t># of chairs (2 for ticketing)</t>
  </si>
  <si>
    <t>3) Padded folding chairs $3.50ea</t>
  </si>
  <si>
    <t>4) 6' table $6.50ea</t>
  </si>
  <si>
    <t># of tables (1 for ticketing)</t>
  </si>
  <si>
    <t>Lump Sum Amount</t>
  </si>
  <si>
    <t>55122 3. Sundry</t>
  </si>
  <si>
    <t>73329 Meals-other business*</t>
  </si>
  <si>
    <t>* Exceptional Approval Only</t>
  </si>
  <si>
    <t>Travel/Sustenance Budget Request Justification</t>
  </si>
  <si>
    <t>Other Budget Request Justification</t>
  </si>
  <si>
    <t>74809 1. Royalties/Literature Rental</t>
  </si>
  <si>
    <r>
      <t xml:space="preserve">II. INCOME  </t>
    </r>
    <r>
      <rPr>
        <i/>
        <sz val="10"/>
        <rFont val="Arial"/>
      </rPr>
      <t>*Entered as negative numbers</t>
    </r>
  </si>
  <si>
    <t>A. Income</t>
  </si>
  <si>
    <t>Less Ticketing Fees/Comps</t>
  </si>
  <si>
    <t>c) Newspaper &amp; Other Ads</t>
  </si>
  <si>
    <r>
      <t xml:space="preserve">a) </t>
    </r>
    <r>
      <rPr>
        <sz val="10"/>
        <rFont val="Arial"/>
      </rPr>
      <t>D</t>
    </r>
    <r>
      <rPr>
        <sz val="10"/>
        <rFont val="Arial"/>
      </rPr>
      <t>PA Copying ($0.05/page)</t>
    </r>
  </si>
  <si>
    <r>
      <t xml:space="preserve">a) </t>
    </r>
    <r>
      <rPr>
        <sz val="10"/>
        <rFont val="Arial"/>
      </rPr>
      <t>FedEx</t>
    </r>
  </si>
  <si>
    <t>1) Hall Manager* $17/event (day)</t>
  </si>
  <si>
    <t>70410 1. GU Students @ $13/hr</t>
  </si>
  <si>
    <t>a) DPA Copying ( 5 cents/page)</t>
  </si>
  <si>
    <t>a) FedEx</t>
  </si>
  <si>
    <r>
      <t xml:space="preserve">b) Banners </t>
    </r>
    <r>
      <rPr>
        <sz val="8"/>
        <rFont val="Arial"/>
      </rPr>
      <t>(includ</t>
    </r>
    <r>
      <rPr>
        <sz val="8"/>
        <rFont val="Arial"/>
      </rPr>
      <t>e</t>
    </r>
    <r>
      <rPr>
        <sz val="8"/>
        <rFont val="Arial"/>
      </rPr>
      <t xml:space="preserve"> $30 ICC/Red Square banner fee)</t>
    </r>
  </si>
  <si>
    <t>#of hours (Not To Exceed 5 hrs)</t>
  </si>
  <si>
    <t>2) DoPS Officer $41/hour</t>
  </si>
  <si>
    <t># of hours (please factor in multiple shows)</t>
  </si>
  <si>
    <t>74821 2. Prices/Awards or Transfers</t>
  </si>
  <si>
    <t xml:space="preserve">Flat Rate Space Rental </t>
  </si>
  <si>
    <t>1) Gaston $45/hour (4 hr Min.-Performances)</t>
  </si>
  <si>
    <t>2) Lohrfink $45/hour</t>
  </si>
  <si>
    <t xml:space="preserve">#of hours </t>
  </si>
  <si>
    <t>1) Gaston $45/hr (4 hr Min.-Performances)</t>
  </si>
  <si>
    <t>2017-2018</t>
  </si>
  <si>
    <t>2017-2018 Operating Budget</t>
  </si>
  <si>
    <t>Budget Tag#</t>
  </si>
  <si>
    <t>2017-2018 Event Budget</t>
  </si>
  <si>
    <t>General office supplies $32: $5 Markers; $6 Poster Board, $6 - 3 rolls of masking tape @ $2 each, $15 - 15 orientation folders @ $1 each. Student activities supplies - $54:  $27- flyers for the fall and spring auditions ($13.50 for 150 fliers),Computer Supplies- $130: $30 for website domain registration, $100 for hosting the website (yearly fee).</t>
  </si>
  <si>
    <t>Black Movements Dance Theatre</t>
  </si>
  <si>
    <t xml:space="preserve">Fall Presentation </t>
  </si>
  <si>
    <t>Costumes: 1 Company piece-20 costumes @ $55 per costume. Total=$1100</t>
  </si>
  <si>
    <t xml:space="preserve">GU Students: Sound Technician - $250 (25 hrs), Graphic Designer - $100 (10 hrs), Videographer - $350 (15 hrs) = $650 (50 hrs) </t>
  </si>
  <si>
    <t>200 11x17 flyers @  $2.38= $476, 150 programs @ $1.00 each = $150. Total = $626</t>
  </si>
  <si>
    <t>1 professional lighting designer @ $900</t>
  </si>
  <si>
    <t>Set: Marley tape - 3 @ $15/roll = $45; lighting, gels, essential dance supplies = $250; Total set cost = $295. Costumes; 15 dancers x3 company pieces - 45 costumes @ $75 each; Total costume cost = $3375. Sound/video: Qlab video license rental: $20</t>
  </si>
  <si>
    <t>GU Students: Sound Technician $325 (25 hrs), Stage Manager- $325 (25 hrs); 50 hrs total</t>
  </si>
  <si>
    <r>
      <t>One professional lighting designer @ $1200; One Professional Videographer @ $350</t>
    </r>
    <r>
      <rPr>
        <b/>
        <sz val="10"/>
        <rFont val="Arial"/>
      </rPr>
      <t xml:space="preserve"> ; </t>
    </r>
    <r>
      <rPr>
        <sz val="10"/>
        <rFont val="Arial"/>
      </rPr>
      <t>Additional Gonda labor (estimated): Pre-residency: 10 hrs @ $13/hr = $130, Move-in &amp; Tech Work: 16 hrs @ $13/hr = $208, Professional Labor: 10 hrs @ $30/hr = 300, Projector Services: Crew 1- 2h @$15/h, Crew 2- 2h @$15/h= $60, Supervisor- 1h @ $30/h  = $390 Total Estimated Gonda Labor: $1088 (numbers from PAAC Proposal, Spring 2016; Projector fees from Spring 2016 PAAC Proposal).</t>
    </r>
  </si>
  <si>
    <t>Black History Month Concert 2017</t>
  </si>
  <si>
    <t xml:space="preserve">2 Shows in the Gonda Theater </t>
  </si>
  <si>
    <t>Cost Center</t>
  </si>
  <si>
    <t>PG000736</t>
  </si>
  <si>
    <t>Elizabeth Erra, Ashley Newman</t>
  </si>
  <si>
    <t>Maddy Keefe</t>
  </si>
  <si>
    <t>Alfreda Davis</t>
  </si>
  <si>
    <t>ee194, ann35</t>
  </si>
  <si>
    <t>msk75</t>
  </si>
  <si>
    <t>davisa1</t>
  </si>
  <si>
    <t>25 copies of orienatation Packet (BMDT Calendar, copies of company materials) for Fall and Spring Semester=15 pages per packet @ $0.05/page. $27- (8x11.5) flyers for the fall and spring auditions ($13.50 for 150 fliers)</t>
  </si>
  <si>
    <r>
      <t xml:space="preserve">4 guest choreographers @ 1750 each=  6600. Remaining balance on Master class (approx. $250 per class) </t>
    </r>
    <r>
      <rPr>
        <b/>
        <sz val="10"/>
        <rFont val="Arial"/>
      </rPr>
      <t>[$2700 CUT; ONLY ALLOWED $4800 AS EXPLAINED LAST YEAR.]</t>
    </r>
  </si>
  <si>
    <r>
      <t xml:space="preserve">2 shows premiering our 2017-2018 works (1 if we can only have the space for 1 night) </t>
    </r>
    <r>
      <rPr>
        <b/>
        <sz val="10"/>
        <rFont val="Arial"/>
      </rPr>
      <t>[THIS PRESENTATION IS CUT, SHOULD ONLY BE AN ISP, NOT A PRODUCTION. IF DESIRED, PLEASE APPLY FOR FLYERS IN FALL.]</t>
    </r>
  </si>
  <si>
    <r>
      <t>200 11x17 posters @ 2.38 = $476, 420 programs @ $2.00 each = $840, 1 Event Banner = $175. Total = $1,736. [</t>
    </r>
    <r>
      <rPr>
        <b/>
        <sz val="10"/>
        <rFont val="Arial"/>
      </rPr>
      <t>THE MATH WAS CALULCATED INCORRECTLY. CORRECT TOTAL WAS APPROVED.]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</si>
</sst>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164" formatCode="&quot;$&quot;#,##0.00"/>
    <numFmt numFmtId="165" formatCode="#,##0;[Red]#,##0"/>
  </numFmts>
  <fonts count="23" x14ac:knownFonts="1">
    <font>
      <sz val="10"/>
      <name val="Arial"/>
    </font>
    <font>
      <b/>
      <sz val="10"/>
      <name val="Arial"/>
    </font>
    <font>
      <i/>
      <sz val="10"/>
      <name val="Arial"/>
    </font>
    <font>
      <b/>
      <i/>
      <sz val="10"/>
      <name val="Arial"/>
    </font>
    <font>
      <sz val="10"/>
      <name val="Arial"/>
    </font>
    <font>
      <sz val="8"/>
      <name val="Arial"/>
    </font>
    <font>
      <b/>
      <sz val="14"/>
      <name val="Arial"/>
      <family val="2"/>
    </font>
    <font>
      <sz val="14"/>
      <name val="Arial"/>
      <family val="2"/>
    </font>
    <font>
      <sz val="10"/>
      <name val="Arial"/>
    </font>
    <font>
      <b/>
      <sz val="10"/>
      <name val="Arial"/>
    </font>
    <font>
      <b/>
      <i/>
      <sz val="10"/>
      <name val="Arial"/>
    </font>
    <font>
      <i/>
      <sz val="10"/>
      <name val="Arial"/>
    </font>
    <font>
      <b/>
      <sz val="60"/>
      <name val="Arial"/>
      <family val="2"/>
    </font>
    <font>
      <b/>
      <sz val="50"/>
      <name val="Arial"/>
      <family val="2"/>
    </font>
    <font>
      <b/>
      <sz val="12"/>
      <name val="Arial"/>
      <family val="2"/>
    </font>
    <font>
      <i/>
      <sz val="12"/>
      <name val="Arial"/>
      <family val="2"/>
    </font>
    <font>
      <sz val="50"/>
      <name val="Arial"/>
      <family val="2"/>
    </font>
    <font>
      <sz val="12"/>
      <name val="Arial"/>
      <family val="2"/>
    </font>
    <font>
      <i/>
      <sz val="14"/>
      <name val="Arial"/>
      <family val="2"/>
    </font>
    <font>
      <b/>
      <sz val="18"/>
      <name val="Arial"/>
      <family val="2"/>
    </font>
    <font>
      <sz val="9"/>
      <name val="Arial"/>
      <family val="2"/>
    </font>
    <font>
      <u/>
      <sz val="10"/>
      <color theme="10"/>
      <name val="Arial"/>
    </font>
    <font>
      <u/>
      <sz val="10"/>
      <color theme="11"/>
      <name val="Arial"/>
    </font>
  </fonts>
  <fills count="5">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rgb="FFFFFF99"/>
        <bgColor rgb="FF000000"/>
      </patternFill>
    </fill>
  </fills>
  <borders count="30">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medium">
        <color auto="1"/>
      </bottom>
      <diagonal/>
    </border>
    <border>
      <left/>
      <right/>
      <top/>
      <bottom style="mediumDashed">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medium">
        <color auto="1"/>
      </top>
      <bottom/>
      <diagonal/>
    </border>
    <border>
      <left style="thin">
        <color auto="1"/>
      </left>
      <right style="thin">
        <color auto="1"/>
      </right>
      <top/>
      <bottom style="thin">
        <color auto="1"/>
      </bottom>
      <diagonal/>
    </border>
    <border>
      <left/>
      <right style="thin">
        <color auto="1"/>
      </right>
      <top style="medium">
        <color auto="1"/>
      </top>
      <bottom style="thin">
        <color auto="1"/>
      </bottom>
      <diagonal/>
    </border>
    <border>
      <left style="thin">
        <color auto="1"/>
      </left>
      <right style="medium">
        <color auto="1"/>
      </right>
      <top/>
      <bottom style="thin">
        <color auto="1"/>
      </bottom>
      <diagonal/>
    </border>
    <border>
      <left style="thin">
        <color auto="1"/>
      </left>
      <right/>
      <top style="thin">
        <color auto="1"/>
      </top>
      <bottom/>
      <diagonal/>
    </border>
    <border>
      <left/>
      <right/>
      <top style="thin">
        <color auto="1"/>
      </top>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Dashed">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13">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353">
    <xf numFmtId="0" fontId="0" fillId="0" borderId="0" xfId="0"/>
    <xf numFmtId="165" fontId="9" fillId="0" borderId="0" xfId="0" applyNumberFormat="1" applyFont="1" applyAlignment="1" applyProtection="1"/>
    <xf numFmtId="165" fontId="10" fillId="0" borderId="0" xfId="0" applyNumberFormat="1" applyFont="1" applyBorder="1" applyAlignment="1" applyProtection="1"/>
    <xf numFmtId="165" fontId="9" fillId="0" borderId="0" xfId="0" applyNumberFormat="1" applyFont="1" applyAlignment="1" applyProtection="1">
      <alignment horizontal="left"/>
    </xf>
    <xf numFmtId="165" fontId="9" fillId="0" borderId="1" xfId="0" applyNumberFormat="1" applyFont="1" applyBorder="1" applyAlignment="1" applyProtection="1"/>
    <xf numFmtId="165" fontId="8" fillId="0" borderId="0" xfId="0" applyNumberFormat="1" applyFont="1" applyAlignment="1" applyProtection="1"/>
    <xf numFmtId="165" fontId="10" fillId="0" borderId="2" xfId="0" applyNumberFormat="1" applyFont="1" applyBorder="1" applyAlignment="1" applyProtection="1"/>
    <xf numFmtId="165" fontId="8" fillId="0" borderId="2" xfId="0" applyNumberFormat="1" applyFont="1" applyFill="1" applyBorder="1" applyAlignment="1" applyProtection="1"/>
    <xf numFmtId="0" fontId="0" fillId="0" borderId="0" xfId="0" applyBorder="1"/>
    <xf numFmtId="165" fontId="9" fillId="0" borderId="0" xfId="0" applyNumberFormat="1" applyFont="1" applyFill="1" applyBorder="1" applyAlignment="1" applyProtection="1"/>
    <xf numFmtId="0" fontId="11" fillId="0" borderId="0" xfId="0" applyFont="1"/>
    <xf numFmtId="165" fontId="10" fillId="0" borderId="3" xfId="0" applyNumberFormat="1" applyFont="1" applyBorder="1" applyAlignment="1" applyProtection="1"/>
    <xf numFmtId="165" fontId="11" fillId="0" borderId="2" xfId="0" applyNumberFormat="1" applyFont="1" applyFill="1" applyBorder="1" applyAlignment="1" applyProtection="1"/>
    <xf numFmtId="0" fontId="0" fillId="0" borderId="0" xfId="0" applyFill="1" applyBorder="1"/>
    <xf numFmtId="165" fontId="9" fillId="0" borderId="2" xfId="0" applyNumberFormat="1" applyFont="1" applyFill="1" applyBorder="1" applyAlignment="1" applyProtection="1"/>
    <xf numFmtId="165" fontId="9" fillId="0" borderId="4" xfId="0" applyNumberFormat="1" applyFont="1" applyBorder="1" applyAlignment="1" applyProtection="1"/>
    <xf numFmtId="165" fontId="10" fillId="0" borderId="0" xfId="0" applyNumberFormat="1" applyFont="1" applyBorder="1" applyAlignment="1" applyProtection="1">
      <alignment horizontal="center" textRotation="90"/>
    </xf>
    <xf numFmtId="165" fontId="9" fillId="0" borderId="0" xfId="0" applyNumberFormat="1" applyFont="1" applyAlignment="1" applyProtection="1">
      <alignment horizontal="left" wrapText="1"/>
    </xf>
    <xf numFmtId="165" fontId="10" fillId="0" borderId="0" xfId="0" applyNumberFormat="1" applyFont="1" applyAlignment="1" applyProtection="1">
      <alignment horizontal="left" wrapText="1"/>
    </xf>
    <xf numFmtId="165" fontId="8" fillId="0" borderId="0" xfId="0" applyNumberFormat="1" applyFont="1" applyAlignment="1" applyProtection="1">
      <alignment horizontal="left" wrapText="1"/>
    </xf>
    <xf numFmtId="165" fontId="9" fillId="0" borderId="0" xfId="0" applyNumberFormat="1" applyFont="1" applyAlignment="1" applyProtection="1">
      <alignment wrapText="1"/>
    </xf>
    <xf numFmtId="165" fontId="11" fillId="0" borderId="0" xfId="0" applyNumberFormat="1" applyFont="1" applyAlignment="1" applyProtection="1">
      <alignment horizontal="right" wrapText="1"/>
    </xf>
    <xf numFmtId="0" fontId="0" fillId="0" borderId="0" xfId="0" applyAlignment="1">
      <alignment wrapText="1"/>
    </xf>
    <xf numFmtId="165" fontId="11" fillId="0" borderId="0" xfId="0" applyNumberFormat="1" applyFont="1" applyAlignment="1" applyProtection="1">
      <alignment horizontal="left" wrapText="1"/>
    </xf>
    <xf numFmtId="0" fontId="0" fillId="0" borderId="0" xfId="0" applyAlignment="1"/>
    <xf numFmtId="165" fontId="6" fillId="0" borderId="0" xfId="0" applyNumberFormat="1" applyFont="1" applyFill="1" applyBorder="1" applyAlignment="1" applyProtection="1">
      <alignment horizontal="center"/>
    </xf>
    <xf numFmtId="165" fontId="6" fillId="0" borderId="0" xfId="0" applyNumberFormat="1" applyFont="1" applyAlignment="1" applyProtection="1">
      <alignment horizontal="center"/>
    </xf>
    <xf numFmtId="165" fontId="6" fillId="0" borderId="0" xfId="0" applyNumberFormat="1" applyFont="1" applyAlignment="1" applyProtection="1">
      <alignment horizontal="left" wrapText="1"/>
    </xf>
    <xf numFmtId="165" fontId="7" fillId="0" borderId="0" xfId="0" applyNumberFormat="1" applyFont="1" applyFill="1" applyBorder="1" applyAlignment="1" applyProtection="1"/>
    <xf numFmtId="0" fontId="0" fillId="0" borderId="0" xfId="0" applyFill="1" applyBorder="1" applyAlignment="1"/>
    <xf numFmtId="0" fontId="0" fillId="0" borderId="0" xfId="0" applyBorder="1" applyAlignment="1"/>
    <xf numFmtId="165" fontId="6" fillId="0" borderId="0" xfId="0" applyNumberFormat="1" applyFont="1" applyAlignment="1" applyProtection="1">
      <alignment horizontal="right"/>
    </xf>
    <xf numFmtId="165" fontId="8" fillId="0" borderId="0" xfId="0" applyNumberFormat="1" applyFont="1" applyAlignment="1" applyProtection="1">
      <alignment horizontal="right" wrapText="1"/>
    </xf>
    <xf numFmtId="165" fontId="11" fillId="0" borderId="0" xfId="0" applyNumberFormat="1" applyFont="1" applyBorder="1" applyAlignment="1" applyProtection="1">
      <alignment horizontal="right" wrapText="1"/>
    </xf>
    <xf numFmtId="165" fontId="11" fillId="0" borderId="0" xfId="0" applyNumberFormat="1" applyFont="1" applyAlignment="1" applyProtection="1">
      <alignment horizontal="right" vertical="top" wrapText="1"/>
    </xf>
    <xf numFmtId="165" fontId="10" fillId="0" borderId="6" xfId="0" applyNumberFormat="1" applyFont="1" applyBorder="1" applyAlignment="1" applyProtection="1"/>
    <xf numFmtId="165" fontId="10" fillId="0" borderId="1" xfId="0" applyNumberFormat="1" applyFont="1" applyBorder="1" applyAlignment="1" applyProtection="1"/>
    <xf numFmtId="165" fontId="10" fillId="0" borderId="0" xfId="0" applyNumberFormat="1" applyFont="1" applyBorder="1" applyAlignment="1" applyProtection="1">
      <alignment wrapText="1"/>
    </xf>
    <xf numFmtId="165" fontId="9" fillId="0" borderId="0" xfId="0" applyNumberFormat="1" applyFont="1" applyBorder="1" applyAlignment="1" applyProtection="1">
      <alignment wrapText="1"/>
    </xf>
    <xf numFmtId="165" fontId="9" fillId="0" borderId="1" xfId="0" applyNumberFormat="1" applyFont="1" applyFill="1" applyBorder="1" applyAlignment="1" applyProtection="1"/>
    <xf numFmtId="165" fontId="10" fillId="0" borderId="0" xfId="0" applyNumberFormat="1" applyFont="1" applyBorder="1" applyAlignment="1" applyProtection="1">
      <alignment horizontal="left"/>
    </xf>
    <xf numFmtId="165" fontId="10" fillId="0" borderId="0" xfId="0" applyNumberFormat="1" applyFont="1" applyBorder="1" applyAlignment="1" applyProtection="1">
      <alignment horizontal="left" wrapText="1"/>
    </xf>
    <xf numFmtId="165" fontId="10" fillId="0" borderId="0" xfId="0" applyNumberFormat="1" applyFont="1" applyFill="1" applyBorder="1" applyAlignment="1" applyProtection="1">
      <alignment horizontal="right"/>
    </xf>
    <xf numFmtId="165" fontId="9" fillId="3" borderId="0" xfId="0" applyNumberFormat="1" applyFont="1" applyFill="1" applyBorder="1" applyAlignment="1" applyProtection="1">
      <alignment horizontal="left"/>
    </xf>
    <xf numFmtId="165" fontId="9" fillId="0" borderId="0" xfId="0" applyNumberFormat="1" applyFont="1" applyBorder="1" applyAlignment="1" applyProtection="1"/>
    <xf numFmtId="165" fontId="8" fillId="0" borderId="0" xfId="0" applyNumberFormat="1" applyFont="1" applyBorder="1" applyAlignment="1" applyProtection="1"/>
    <xf numFmtId="0" fontId="17" fillId="0" borderId="0" xfId="0" applyFont="1" applyAlignment="1">
      <alignment horizontal="center" wrapText="1"/>
    </xf>
    <xf numFmtId="49" fontId="17" fillId="0" borderId="0" xfId="0" applyNumberFormat="1" applyFont="1" applyAlignment="1">
      <alignment horizontal="right"/>
    </xf>
    <xf numFmtId="0" fontId="17" fillId="0" borderId="0" xfId="0" applyFont="1" applyAlignment="1">
      <alignment horizontal="right"/>
    </xf>
    <xf numFmtId="0" fontId="17" fillId="0" borderId="0" xfId="0" applyNumberFormat="1" applyFont="1" applyAlignment="1">
      <alignment horizontal="right"/>
    </xf>
    <xf numFmtId="0" fontId="17" fillId="0" borderId="0" xfId="0" applyFont="1" applyBorder="1" applyAlignment="1"/>
    <xf numFmtId="0" fontId="17" fillId="0" borderId="7" xfId="0" applyFont="1" applyBorder="1" applyAlignment="1"/>
    <xf numFmtId="0" fontId="0" fillId="0" borderId="8" xfId="0" applyBorder="1"/>
    <xf numFmtId="8" fontId="0" fillId="0" borderId="0" xfId="0" applyNumberFormat="1"/>
    <xf numFmtId="0" fontId="0" fillId="0" borderId="0" xfId="0" applyAlignment="1">
      <alignment horizontal="right"/>
    </xf>
    <xf numFmtId="6" fontId="0" fillId="0" borderId="0" xfId="0" applyNumberFormat="1"/>
    <xf numFmtId="38" fontId="0" fillId="0" borderId="0" xfId="0" applyNumberFormat="1"/>
    <xf numFmtId="165" fontId="10" fillId="0" borderId="9" xfId="0" applyNumberFormat="1" applyFont="1" applyBorder="1" applyAlignment="1" applyProtection="1"/>
    <xf numFmtId="165" fontId="8" fillId="2" borderId="2" xfId="0" applyNumberFormat="1" applyFont="1" applyFill="1" applyBorder="1" applyAlignment="1" applyProtection="1"/>
    <xf numFmtId="165" fontId="20" fillId="0" borderId="0" xfId="0" applyNumberFormat="1" applyFont="1" applyBorder="1" applyAlignment="1" applyProtection="1">
      <alignment horizontal="right"/>
    </xf>
    <xf numFmtId="165" fontId="20" fillId="0" borderId="0" xfId="0" applyNumberFormat="1" applyFont="1" applyFill="1" applyBorder="1" applyAlignment="1" applyProtection="1">
      <alignment horizontal="right"/>
    </xf>
    <xf numFmtId="165" fontId="10" fillId="0" borderId="10" xfId="0" applyNumberFormat="1" applyFont="1" applyFill="1" applyBorder="1" applyAlignment="1" applyProtection="1"/>
    <xf numFmtId="165" fontId="10" fillId="0" borderId="9" xfId="0" applyNumberFormat="1" applyFont="1" applyFill="1" applyBorder="1" applyAlignment="1" applyProtection="1"/>
    <xf numFmtId="3" fontId="11" fillId="2" borderId="2" xfId="0" applyNumberFormat="1" applyFont="1" applyFill="1" applyBorder="1" applyAlignment="1" applyProtection="1">
      <protection locked="0"/>
    </xf>
    <xf numFmtId="3" fontId="8" fillId="2" borderId="2" xfId="0" applyNumberFormat="1" applyFont="1" applyFill="1" applyBorder="1" applyAlignment="1" applyProtection="1">
      <protection locked="0"/>
    </xf>
    <xf numFmtId="3" fontId="11" fillId="0" borderId="2" xfId="0" applyNumberFormat="1" applyFont="1" applyFill="1" applyBorder="1" applyAlignment="1" applyProtection="1"/>
    <xf numFmtId="3" fontId="10" fillId="0" borderId="9" xfId="0" applyNumberFormat="1" applyFont="1" applyFill="1" applyBorder="1" applyAlignment="1" applyProtection="1">
      <alignment horizontal="left"/>
    </xf>
    <xf numFmtId="3" fontId="10" fillId="0" borderId="10" xfId="0" applyNumberFormat="1" applyFont="1" applyFill="1" applyBorder="1" applyAlignment="1" applyProtection="1">
      <alignment horizontal="left"/>
    </xf>
    <xf numFmtId="3" fontId="11" fillId="2" borderId="2" xfId="0" applyNumberFormat="1" applyFont="1" applyFill="1" applyBorder="1" applyAlignment="1" applyProtection="1">
      <alignment horizontal="right"/>
      <protection locked="0"/>
    </xf>
    <xf numFmtId="0" fontId="8" fillId="0" borderId="0" xfId="0" applyFont="1" applyAlignment="1" applyProtection="1">
      <alignment wrapText="1"/>
    </xf>
    <xf numFmtId="0" fontId="0" fillId="0" borderId="0" xfId="0" applyFill="1" applyBorder="1" applyAlignment="1" applyProtection="1"/>
    <xf numFmtId="0" fontId="8" fillId="0" borderId="0" xfId="0" applyFont="1" applyFill="1" applyBorder="1" applyAlignment="1" applyProtection="1"/>
    <xf numFmtId="0" fontId="8" fillId="0" borderId="0" xfId="0" applyFont="1" applyProtection="1"/>
    <xf numFmtId="0" fontId="0" fillId="0" borderId="0" xfId="0" applyProtection="1"/>
    <xf numFmtId="0" fontId="0" fillId="0" borderId="0" xfId="0" applyBorder="1" applyAlignment="1" applyProtection="1">
      <alignment wrapText="1"/>
    </xf>
    <xf numFmtId="0" fontId="0" fillId="0" borderId="0" xfId="0" applyAlignment="1" applyProtection="1">
      <alignment wrapText="1"/>
    </xf>
    <xf numFmtId="3" fontId="0" fillId="0" borderId="0" xfId="0" applyNumberFormat="1" applyAlignment="1" applyProtection="1"/>
    <xf numFmtId="0" fontId="0" fillId="0" borderId="11" xfId="0" applyBorder="1" applyProtection="1"/>
    <xf numFmtId="0" fontId="0" fillId="0" borderId="0" xfId="0" applyAlignment="1" applyProtection="1"/>
    <xf numFmtId="0" fontId="10" fillId="0" borderId="0" xfId="0" applyFont="1" applyProtection="1"/>
    <xf numFmtId="0" fontId="0" fillId="0" borderId="0" xfId="0" applyFill="1" applyBorder="1" applyProtection="1"/>
    <xf numFmtId="0" fontId="10" fillId="0" borderId="0" xfId="0" applyFont="1" applyFill="1" applyBorder="1" applyAlignment="1" applyProtection="1"/>
    <xf numFmtId="3" fontId="8" fillId="0" borderId="2" xfId="0" applyNumberFormat="1" applyFont="1" applyFill="1" applyBorder="1" applyAlignment="1" applyProtection="1">
      <alignment horizontal="right"/>
    </xf>
    <xf numFmtId="3" fontId="11" fillId="0" borderId="2" xfId="0" applyNumberFormat="1" applyFont="1" applyFill="1" applyBorder="1" applyAlignment="1" applyProtection="1">
      <alignment horizontal="left"/>
    </xf>
    <xf numFmtId="3" fontId="11" fillId="0" borderId="2" xfId="0" applyNumberFormat="1" applyFont="1" applyFill="1" applyBorder="1" applyAlignment="1" applyProtection="1">
      <alignment horizontal="right"/>
    </xf>
    <xf numFmtId="0" fontId="8" fillId="0" borderId="0" xfId="0" applyFont="1" applyAlignment="1" applyProtection="1"/>
    <xf numFmtId="165" fontId="8" fillId="0" borderId="0" xfId="0" applyNumberFormat="1" applyFont="1" applyFill="1" applyBorder="1" applyAlignment="1" applyProtection="1"/>
    <xf numFmtId="0" fontId="11" fillId="0" borderId="0" xfId="0" applyFont="1" applyAlignment="1" applyProtection="1"/>
    <xf numFmtId="0" fontId="0" fillId="0" borderId="0" xfId="0" applyBorder="1" applyAlignment="1" applyProtection="1"/>
    <xf numFmtId="0" fontId="8" fillId="0" borderId="0" xfId="0" applyFont="1" applyFill="1" applyBorder="1" applyProtection="1"/>
    <xf numFmtId="0" fontId="0" fillId="3" borderId="0" xfId="0" applyFill="1" applyProtection="1"/>
    <xf numFmtId="0" fontId="0" fillId="3" borderId="0" xfId="0" applyFill="1" applyBorder="1" applyProtection="1"/>
    <xf numFmtId="0" fontId="8" fillId="3" borderId="0" xfId="0" applyFont="1" applyFill="1" applyBorder="1" applyProtection="1"/>
    <xf numFmtId="0" fontId="10" fillId="0" borderId="0" xfId="0" applyFont="1" applyFill="1" applyBorder="1" applyProtection="1"/>
    <xf numFmtId="0" fontId="8" fillId="0" borderId="0" xfId="0" applyFont="1" applyAlignment="1" applyProtection="1">
      <alignment horizontal="left"/>
    </xf>
    <xf numFmtId="0" fontId="11" fillId="0" borderId="0" xfId="0" applyFont="1" applyProtection="1"/>
    <xf numFmtId="165" fontId="10" fillId="2" borderId="10" xfId="0" applyNumberFormat="1" applyFont="1" applyFill="1" applyBorder="1" applyAlignment="1" applyProtection="1">
      <protection locked="0"/>
    </xf>
    <xf numFmtId="165" fontId="10" fillId="0" borderId="2" xfId="0" applyNumberFormat="1" applyFont="1" applyFill="1" applyBorder="1" applyAlignment="1" applyProtection="1"/>
    <xf numFmtId="165" fontId="10" fillId="0" borderId="12" xfId="0" applyNumberFormat="1" applyFont="1" applyBorder="1" applyAlignment="1" applyProtection="1"/>
    <xf numFmtId="165" fontId="11" fillId="0" borderId="3" xfId="0" applyNumberFormat="1" applyFont="1" applyBorder="1" applyAlignment="1" applyProtection="1"/>
    <xf numFmtId="165" fontId="10" fillId="0" borderId="13" xfId="0" applyNumberFormat="1" applyFont="1" applyBorder="1" applyAlignment="1" applyProtection="1"/>
    <xf numFmtId="165" fontId="10" fillId="0" borderId="12" xfId="0" applyNumberFormat="1" applyFont="1" applyFill="1" applyBorder="1" applyAlignment="1" applyProtection="1"/>
    <xf numFmtId="165" fontId="10" fillId="2" borderId="9" xfId="0" applyNumberFormat="1" applyFont="1" applyFill="1" applyBorder="1" applyAlignment="1" applyProtection="1">
      <protection locked="0"/>
    </xf>
    <xf numFmtId="165" fontId="10" fillId="0" borderId="10" xfId="0" applyNumberFormat="1" applyFont="1" applyBorder="1" applyAlignment="1" applyProtection="1"/>
    <xf numFmtId="165" fontId="8" fillId="0" borderId="3" xfId="0" applyNumberFormat="1" applyFont="1" applyBorder="1" applyAlignment="1" applyProtection="1"/>
    <xf numFmtId="165" fontId="10" fillId="0" borderId="14" xfId="0" applyNumberFormat="1" applyFont="1" applyBorder="1" applyAlignment="1" applyProtection="1"/>
    <xf numFmtId="0" fontId="10" fillId="0" borderId="15" xfId="0" applyFont="1" applyBorder="1" applyAlignment="1" applyProtection="1"/>
    <xf numFmtId="165" fontId="8" fillId="0" borderId="4" xfId="0" applyNumberFormat="1" applyFont="1" applyFill="1" applyBorder="1" applyAlignment="1" applyProtection="1"/>
    <xf numFmtId="165" fontId="10" fillId="0" borderId="15" xfId="0" applyNumberFormat="1" applyFont="1" applyFill="1" applyBorder="1" applyAlignment="1" applyProtection="1"/>
    <xf numFmtId="0" fontId="10" fillId="0" borderId="12" xfId="0" applyFont="1" applyBorder="1" applyAlignment="1" applyProtection="1"/>
    <xf numFmtId="165" fontId="10" fillId="0" borderId="1" xfId="0" applyNumberFormat="1" applyFont="1" applyBorder="1" applyProtection="1"/>
    <xf numFmtId="6" fontId="14" fillId="0" borderId="0" xfId="0" applyNumberFormat="1" applyFont="1" applyBorder="1" applyAlignment="1"/>
    <xf numFmtId="6" fontId="17" fillId="0" borderId="2" xfId="0" applyNumberFormat="1" applyFont="1" applyBorder="1" applyAlignment="1">
      <alignment horizontal="right" vertical="top"/>
    </xf>
    <xf numFmtId="6" fontId="14" fillId="0" borderId="2" xfId="0" applyNumberFormat="1" applyFont="1" applyBorder="1" applyAlignment="1">
      <alignment horizontal="right"/>
    </xf>
    <xf numFmtId="3" fontId="0" fillId="0" borderId="2" xfId="0" applyNumberFormat="1" applyBorder="1" applyAlignment="1"/>
    <xf numFmtId="0" fontId="0" fillId="0" borderId="16" xfId="0" applyBorder="1" applyAlignment="1"/>
    <xf numFmtId="0" fontId="0" fillId="0" borderId="17" xfId="0" applyBorder="1" applyAlignment="1"/>
    <xf numFmtId="164" fontId="0" fillId="0" borderId="2" xfId="0" applyNumberFormat="1" applyBorder="1"/>
    <xf numFmtId="165" fontId="1" fillId="0" borderId="1" xfId="0" applyNumberFormat="1" applyFont="1" applyBorder="1" applyAlignment="1" applyProtection="1"/>
    <xf numFmtId="165" fontId="3" fillId="0" borderId="12" xfId="0" applyNumberFormat="1" applyFont="1" applyBorder="1" applyAlignment="1" applyProtection="1"/>
    <xf numFmtId="165" fontId="3" fillId="0" borderId="2" xfId="0" applyNumberFormat="1" applyFont="1" applyFill="1" applyBorder="1" applyAlignment="1" applyProtection="1"/>
    <xf numFmtId="0" fontId="4" fillId="0" borderId="0" xfId="0" applyFont="1" applyAlignment="1" applyProtection="1"/>
    <xf numFmtId="165" fontId="3" fillId="0" borderId="10" xfId="0" applyNumberFormat="1" applyFont="1" applyFill="1" applyBorder="1" applyAlignment="1" applyProtection="1"/>
    <xf numFmtId="165" fontId="4" fillId="0" borderId="2" xfId="0" applyNumberFormat="1" applyFont="1" applyFill="1" applyBorder="1" applyAlignment="1" applyProtection="1"/>
    <xf numFmtId="165" fontId="2" fillId="0" borderId="2" xfId="0" applyNumberFormat="1" applyFont="1" applyFill="1" applyBorder="1" applyAlignment="1" applyProtection="1"/>
    <xf numFmtId="165" fontId="3" fillId="0" borderId="13" xfId="0" applyNumberFormat="1" applyFont="1" applyBorder="1" applyAlignment="1" applyProtection="1"/>
    <xf numFmtId="165" fontId="4" fillId="2" borderId="2" xfId="0" applyNumberFormat="1" applyFont="1" applyFill="1" applyBorder="1" applyAlignment="1" applyProtection="1"/>
    <xf numFmtId="0" fontId="3" fillId="0" borderId="4" xfId="0" applyFont="1" applyBorder="1" applyAlignment="1" applyProtection="1"/>
    <xf numFmtId="165" fontId="3" fillId="0" borderId="9" xfId="0" applyNumberFormat="1" applyFont="1" applyBorder="1" applyAlignment="1" applyProtection="1"/>
    <xf numFmtId="165" fontId="3" fillId="0" borderId="4" xfId="0" applyNumberFormat="1" applyFont="1" applyFill="1" applyBorder="1" applyAlignment="1" applyProtection="1"/>
    <xf numFmtId="165" fontId="3" fillId="0" borderId="12" xfId="0" applyNumberFormat="1" applyFont="1" applyFill="1" applyBorder="1" applyAlignment="1" applyProtection="1"/>
    <xf numFmtId="165" fontId="3" fillId="0" borderId="10" xfId="0" applyNumberFormat="1" applyFont="1" applyBorder="1" applyAlignment="1" applyProtection="1"/>
    <xf numFmtId="0" fontId="3" fillId="0" borderId="2" xfId="0" applyFont="1" applyFill="1" applyBorder="1" applyAlignment="1" applyProtection="1"/>
    <xf numFmtId="0" fontId="3" fillId="0" borderId="0" xfId="0" applyFont="1" applyFill="1" applyBorder="1" applyAlignment="1" applyProtection="1"/>
    <xf numFmtId="165" fontId="3" fillId="0" borderId="0" xfId="0" applyNumberFormat="1" applyFont="1" applyBorder="1" applyAlignment="1" applyProtection="1">
      <alignment horizontal="center" textRotation="90"/>
    </xf>
    <xf numFmtId="3" fontId="3" fillId="0" borderId="9" xfId="0" applyNumberFormat="1" applyFont="1" applyFill="1" applyBorder="1" applyAlignment="1" applyProtection="1">
      <alignment horizontal="left"/>
    </xf>
    <xf numFmtId="3" fontId="4" fillId="0" borderId="2" xfId="0" applyNumberFormat="1" applyFont="1" applyFill="1" applyBorder="1" applyAlignment="1" applyProtection="1"/>
    <xf numFmtId="3" fontId="2" fillId="0" borderId="2" xfId="0" applyNumberFormat="1" applyFont="1" applyFill="1" applyBorder="1" applyAlignment="1" applyProtection="1"/>
    <xf numFmtId="0" fontId="3" fillId="0" borderId="12" xfId="0" applyFont="1" applyBorder="1" applyAlignment="1" applyProtection="1"/>
    <xf numFmtId="165" fontId="4" fillId="0" borderId="0" xfId="0" applyNumberFormat="1" applyFont="1" applyFill="1" applyBorder="1" applyAlignment="1" applyProtection="1"/>
    <xf numFmtId="165" fontId="1" fillId="0" borderId="0" xfId="0" applyNumberFormat="1" applyFont="1" applyFill="1" applyBorder="1" applyAlignment="1" applyProtection="1"/>
    <xf numFmtId="165" fontId="1" fillId="0" borderId="1" xfId="0" applyNumberFormat="1" applyFont="1" applyFill="1" applyBorder="1" applyAlignment="1" applyProtection="1"/>
    <xf numFmtId="3" fontId="1" fillId="0" borderId="1" xfId="0" applyNumberFormat="1" applyFont="1" applyFill="1" applyBorder="1" applyAlignment="1" applyProtection="1">
      <alignment horizontal="left"/>
    </xf>
    <xf numFmtId="3" fontId="4" fillId="0" borderId="12" xfId="0" applyNumberFormat="1" applyFont="1" applyFill="1" applyBorder="1" applyAlignment="1" applyProtection="1"/>
    <xf numFmtId="3" fontId="4" fillId="0" borderId="0" xfId="0" applyNumberFormat="1" applyFont="1" applyAlignment="1" applyProtection="1"/>
    <xf numFmtId="3" fontId="3" fillId="0" borderId="10" xfId="0" applyNumberFormat="1" applyFont="1" applyFill="1" applyBorder="1" applyAlignment="1" applyProtection="1">
      <alignment horizontal="left"/>
    </xf>
    <xf numFmtId="3" fontId="3" fillId="0" borderId="13" xfId="0" applyNumberFormat="1" applyFont="1" applyFill="1" applyBorder="1" applyAlignment="1" applyProtection="1">
      <alignment horizontal="left"/>
    </xf>
    <xf numFmtId="3" fontId="1" fillId="0" borderId="5" xfId="0" applyNumberFormat="1" applyFont="1" applyFill="1" applyBorder="1" applyAlignment="1" applyProtection="1"/>
    <xf numFmtId="3" fontId="1" fillId="0" borderId="2" xfId="0" applyNumberFormat="1" applyFont="1" applyFill="1" applyBorder="1" applyAlignment="1" applyProtection="1"/>
    <xf numFmtId="3" fontId="1" fillId="0" borderId="18" xfId="0" applyNumberFormat="1" applyFont="1" applyFill="1" applyBorder="1" applyAlignment="1" applyProtection="1">
      <alignment horizontal="left"/>
    </xf>
    <xf numFmtId="3" fontId="3" fillId="0" borderId="9" xfId="0" applyNumberFormat="1" applyFont="1" applyFill="1" applyBorder="1" applyAlignment="1" applyProtection="1"/>
    <xf numFmtId="3" fontId="3" fillId="0" borderId="10" xfId="0" applyNumberFormat="1" applyFont="1" applyFill="1" applyBorder="1" applyAlignment="1" applyProtection="1"/>
    <xf numFmtId="0" fontId="4" fillId="0" borderId="0" xfId="0" applyFont="1" applyAlignment="1">
      <alignment wrapText="1"/>
    </xf>
    <xf numFmtId="0" fontId="4" fillId="0" borderId="0" xfId="0" applyFont="1" applyFill="1" applyBorder="1" applyAlignment="1"/>
    <xf numFmtId="0" fontId="4" fillId="0" borderId="0" xfId="0" applyFont="1"/>
    <xf numFmtId="0" fontId="3" fillId="0" borderId="0" xfId="0" applyFont="1" applyFill="1" applyBorder="1" applyAlignment="1" applyProtection="1">
      <alignment horizontal="right" vertical="top" wrapText="1"/>
    </xf>
    <xf numFmtId="165" fontId="1" fillId="0" borderId="0" xfId="0" applyNumberFormat="1" applyFont="1" applyAlignment="1" applyProtection="1">
      <alignment horizontal="left" wrapText="1"/>
    </xf>
    <xf numFmtId="3" fontId="1" fillId="0" borderId="1" xfId="0" applyNumberFormat="1" applyFont="1" applyBorder="1" applyAlignment="1" applyProtection="1">
      <alignment horizontal="left"/>
    </xf>
    <xf numFmtId="165" fontId="3" fillId="0" borderId="0" xfId="0" applyNumberFormat="1" applyFont="1" applyAlignment="1" applyProtection="1">
      <alignment horizontal="left" wrapText="1"/>
    </xf>
    <xf numFmtId="3" fontId="4" fillId="0" borderId="13" xfId="0" applyNumberFormat="1" applyFont="1" applyBorder="1" applyAlignment="1" applyProtection="1"/>
    <xf numFmtId="3" fontId="4" fillId="0" borderId="13" xfId="0" applyNumberFormat="1" applyFont="1" applyFill="1" applyBorder="1" applyAlignment="1" applyProtection="1"/>
    <xf numFmtId="3" fontId="4" fillId="0" borderId="6" xfId="0" applyNumberFormat="1" applyFont="1" applyFill="1" applyBorder="1" applyAlignment="1" applyProtection="1"/>
    <xf numFmtId="165" fontId="4" fillId="0" borderId="0" xfId="0" applyNumberFormat="1" applyFont="1" applyAlignment="1" applyProtection="1">
      <alignment horizontal="right" wrapText="1"/>
    </xf>
    <xf numFmtId="3" fontId="2" fillId="2" borderId="2" xfId="0" applyNumberFormat="1" applyFont="1" applyFill="1" applyBorder="1" applyAlignment="1" applyProtection="1">
      <protection locked="0"/>
    </xf>
    <xf numFmtId="3" fontId="4" fillId="0" borderId="3" xfId="0" applyNumberFormat="1" applyFont="1" applyFill="1" applyBorder="1" applyAlignment="1" applyProtection="1"/>
    <xf numFmtId="0" fontId="4" fillId="0" borderId="0" xfId="0" applyFont="1" applyAlignment="1" applyProtection="1">
      <alignment wrapText="1"/>
    </xf>
    <xf numFmtId="3" fontId="2" fillId="0" borderId="0" xfId="0" applyNumberFormat="1" applyFont="1" applyAlignment="1" applyProtection="1"/>
    <xf numFmtId="165" fontId="1" fillId="0" borderId="0" xfId="0" applyNumberFormat="1" applyFont="1" applyAlignment="1" applyProtection="1">
      <alignment wrapText="1"/>
    </xf>
    <xf numFmtId="165" fontId="3" fillId="0" borderId="0" xfId="0" applyNumberFormat="1" applyFont="1" applyBorder="1" applyAlignment="1" applyProtection="1">
      <alignment wrapText="1"/>
    </xf>
    <xf numFmtId="3" fontId="4" fillId="2" borderId="2" xfId="0" applyNumberFormat="1" applyFont="1" applyFill="1" applyBorder="1" applyAlignment="1" applyProtection="1">
      <protection locked="0"/>
    </xf>
    <xf numFmtId="165" fontId="1" fillId="0" borderId="0" xfId="0" applyNumberFormat="1" applyFont="1" applyBorder="1" applyAlignment="1" applyProtection="1">
      <alignment wrapText="1"/>
    </xf>
    <xf numFmtId="165" fontId="2" fillId="0" borderId="0" xfId="0" applyNumberFormat="1" applyFont="1" applyAlignment="1" applyProtection="1">
      <alignment horizontal="right" wrapText="1"/>
    </xf>
    <xf numFmtId="0" fontId="3" fillId="0" borderId="0" xfId="0" applyFont="1" applyProtection="1"/>
    <xf numFmtId="0" fontId="4" fillId="0" borderId="0" xfId="0" applyFont="1" applyProtection="1"/>
    <xf numFmtId="3" fontId="3" fillId="0" borderId="13" xfId="0" applyNumberFormat="1" applyFont="1" applyBorder="1" applyAlignment="1" applyProtection="1">
      <alignment horizontal="left"/>
    </xf>
    <xf numFmtId="165" fontId="4" fillId="0" borderId="0" xfId="0" applyNumberFormat="1" applyFont="1" applyAlignment="1" applyProtection="1">
      <alignment horizontal="left" wrapText="1"/>
    </xf>
    <xf numFmtId="3" fontId="1" fillId="0" borderId="5" xfId="0" applyNumberFormat="1" applyFont="1" applyBorder="1" applyAlignment="1" applyProtection="1"/>
    <xf numFmtId="3" fontId="3" fillId="0" borderId="9" xfId="0" applyNumberFormat="1" applyFont="1" applyBorder="1" applyAlignment="1" applyProtection="1">
      <alignment horizontal="left"/>
    </xf>
    <xf numFmtId="3" fontId="3" fillId="0" borderId="10" xfId="0" applyNumberFormat="1" applyFont="1" applyBorder="1" applyAlignment="1" applyProtection="1">
      <alignment horizontal="left"/>
    </xf>
    <xf numFmtId="3" fontId="1" fillId="2" borderId="2" xfId="0" applyNumberFormat="1" applyFont="1" applyFill="1" applyBorder="1" applyAlignment="1" applyProtection="1">
      <protection locked="0"/>
    </xf>
    <xf numFmtId="165" fontId="3" fillId="0" borderId="0" xfId="0" applyNumberFormat="1" applyFont="1" applyBorder="1" applyAlignment="1" applyProtection="1">
      <alignment horizontal="left" wrapText="1"/>
    </xf>
    <xf numFmtId="3" fontId="4" fillId="0" borderId="2" xfId="0" applyNumberFormat="1" applyFont="1" applyFill="1" applyBorder="1" applyAlignment="1" applyProtection="1">
      <alignment horizontal="right"/>
    </xf>
    <xf numFmtId="3" fontId="2" fillId="0" borderId="2" xfId="0" applyNumberFormat="1" applyFont="1" applyFill="1" applyBorder="1" applyAlignment="1" applyProtection="1">
      <alignment horizontal="left"/>
    </xf>
    <xf numFmtId="3" fontId="2" fillId="0" borderId="2" xfId="0" applyNumberFormat="1" applyFont="1" applyFill="1" applyBorder="1" applyAlignment="1" applyProtection="1">
      <alignment horizontal="right"/>
    </xf>
    <xf numFmtId="3" fontId="2" fillId="2" borderId="2" xfId="0" applyNumberFormat="1" applyFont="1" applyFill="1" applyBorder="1" applyAlignment="1" applyProtection="1">
      <alignment horizontal="right"/>
      <protection locked="0"/>
    </xf>
    <xf numFmtId="165" fontId="2" fillId="0" borderId="0" xfId="0" applyNumberFormat="1" applyFont="1" applyAlignment="1" applyProtection="1">
      <alignment horizontal="right" vertical="top" wrapText="1"/>
    </xf>
    <xf numFmtId="165" fontId="2" fillId="0" borderId="0" xfId="0" applyNumberFormat="1" applyFont="1" applyAlignment="1" applyProtection="1">
      <alignment horizontal="left" wrapText="1"/>
    </xf>
    <xf numFmtId="165" fontId="2" fillId="0" borderId="0" xfId="0" applyNumberFormat="1" applyFont="1" applyBorder="1" applyAlignment="1" applyProtection="1">
      <alignment horizontal="right" wrapText="1"/>
    </xf>
    <xf numFmtId="165" fontId="3" fillId="0" borderId="0" xfId="0" applyNumberFormat="1" applyFont="1" applyBorder="1" applyAlignment="1" applyProtection="1">
      <alignment horizontal="left"/>
    </xf>
    <xf numFmtId="165" fontId="4" fillId="0" borderId="0" xfId="0" applyNumberFormat="1" applyFont="1" applyAlignment="1" applyProtection="1">
      <alignment horizontal="right"/>
    </xf>
    <xf numFmtId="165" fontId="4" fillId="0" borderId="0" xfId="0" applyNumberFormat="1" applyFont="1" applyAlignment="1" applyProtection="1"/>
    <xf numFmtId="165" fontId="1" fillId="0" borderId="0" xfId="0" applyNumberFormat="1" applyFont="1" applyAlignment="1" applyProtection="1"/>
    <xf numFmtId="165" fontId="3" fillId="0" borderId="0" xfId="0" applyNumberFormat="1" applyFont="1" applyBorder="1" applyAlignment="1" applyProtection="1"/>
    <xf numFmtId="3" fontId="3" fillId="2" borderId="9" xfId="0" applyNumberFormat="1" applyFont="1" applyFill="1" applyBorder="1" applyAlignment="1" applyProtection="1">
      <alignment horizontal="left"/>
      <protection locked="0"/>
    </xf>
    <xf numFmtId="0" fontId="2" fillId="0" borderId="0" xfId="0" applyFont="1" applyAlignment="1" applyProtection="1"/>
    <xf numFmtId="0" fontId="4" fillId="0" borderId="0" xfId="0" applyFont="1" applyFill="1" applyBorder="1"/>
    <xf numFmtId="3" fontId="1" fillId="0" borderId="18" xfId="0" applyNumberFormat="1" applyFont="1" applyBorder="1" applyAlignment="1" applyProtection="1">
      <alignment horizontal="left"/>
    </xf>
    <xf numFmtId="3" fontId="3" fillId="2" borderId="10" xfId="0" applyNumberFormat="1" applyFont="1" applyFill="1" applyBorder="1" applyAlignment="1" applyProtection="1">
      <alignment horizontal="left"/>
      <protection locked="0"/>
    </xf>
    <xf numFmtId="165" fontId="3" fillId="0" borderId="0" xfId="0" applyNumberFormat="1" applyFont="1" applyAlignment="1" applyProtection="1">
      <alignment horizontal="left"/>
    </xf>
    <xf numFmtId="0" fontId="4" fillId="0" borderId="0" xfId="0" applyFont="1" applyFill="1" applyBorder="1" applyProtection="1"/>
    <xf numFmtId="165" fontId="1" fillId="0" borderId="0" xfId="0" applyNumberFormat="1" applyFont="1" applyAlignment="1" applyProtection="1">
      <alignment horizontal="left"/>
    </xf>
    <xf numFmtId="3" fontId="3" fillId="2" borderId="9" xfId="0" applyNumberFormat="1" applyFont="1" applyFill="1" applyBorder="1" applyAlignment="1" applyProtection="1">
      <protection locked="0"/>
    </xf>
    <xf numFmtId="3" fontId="3" fillId="2" borderId="10" xfId="0" applyNumberFormat="1" applyFont="1" applyFill="1" applyBorder="1" applyAlignment="1" applyProtection="1">
      <protection locked="0"/>
    </xf>
    <xf numFmtId="0" fontId="1" fillId="0" borderId="0" xfId="0" applyFont="1" applyProtection="1"/>
    <xf numFmtId="0" fontId="1" fillId="0" borderId="0" xfId="0" applyFont="1" applyFill="1" applyBorder="1" applyProtection="1"/>
    <xf numFmtId="3" fontId="4" fillId="2" borderId="4" xfId="0" applyNumberFormat="1" applyFont="1" applyFill="1" applyBorder="1" applyAlignment="1" applyProtection="1">
      <protection locked="0"/>
    </xf>
    <xf numFmtId="9" fontId="4" fillId="2" borderId="2" xfId="0" applyNumberFormat="1" applyFont="1" applyFill="1" applyBorder="1" applyAlignment="1" applyProtection="1">
      <protection locked="0"/>
    </xf>
    <xf numFmtId="9" fontId="4" fillId="0" borderId="2" xfId="0" applyNumberFormat="1" applyFont="1" applyFill="1" applyBorder="1" applyAlignment="1" applyProtection="1"/>
    <xf numFmtId="3" fontId="4" fillId="2" borderId="12" xfId="0" applyNumberFormat="1" applyFont="1" applyFill="1" applyBorder="1" applyAlignment="1" applyProtection="1">
      <protection locked="0"/>
    </xf>
    <xf numFmtId="0" fontId="4" fillId="0" borderId="0" xfId="0" applyFont="1" applyBorder="1"/>
    <xf numFmtId="165" fontId="1" fillId="3" borderId="0" xfId="0" applyNumberFormat="1" applyFont="1" applyFill="1" applyBorder="1" applyAlignment="1" applyProtection="1">
      <alignment horizontal="left"/>
    </xf>
    <xf numFmtId="0" fontId="4" fillId="3" borderId="0" xfId="0" applyFont="1" applyFill="1" applyBorder="1" applyProtection="1"/>
    <xf numFmtId="165" fontId="3" fillId="0" borderId="0" xfId="0" applyNumberFormat="1" applyFont="1" applyFill="1" applyBorder="1" applyAlignment="1" applyProtection="1">
      <alignment horizontal="right"/>
    </xf>
    <xf numFmtId="3" fontId="3" fillId="0" borderId="1" xfId="0" applyNumberFormat="1" applyFont="1" applyBorder="1" applyProtection="1"/>
    <xf numFmtId="3" fontId="3" fillId="0" borderId="1" xfId="0" applyNumberFormat="1" applyFont="1" applyFill="1" applyBorder="1" applyAlignment="1" applyProtection="1">
      <alignment horizontal="right"/>
    </xf>
    <xf numFmtId="0" fontId="3" fillId="0" borderId="0" xfId="0" applyFont="1" applyFill="1" applyBorder="1" applyProtection="1"/>
    <xf numFmtId="0" fontId="3" fillId="0" borderId="0" xfId="0" applyFont="1"/>
    <xf numFmtId="0" fontId="4" fillId="0" borderId="0" xfId="0" applyFont="1" applyAlignment="1">
      <alignment horizontal="left"/>
    </xf>
    <xf numFmtId="0" fontId="2" fillId="0" borderId="0" xfId="0" applyFont="1"/>
    <xf numFmtId="165" fontId="0" fillId="0" borderId="0" xfId="0" applyNumberFormat="1" applyFont="1" applyAlignment="1" applyProtection="1">
      <alignment horizontal="left" wrapText="1"/>
    </xf>
    <xf numFmtId="165" fontId="0" fillId="0" borderId="0" xfId="0" applyNumberFormat="1" applyFont="1" applyAlignment="1" applyProtection="1">
      <alignment horizontal="right" wrapText="1"/>
    </xf>
    <xf numFmtId="165" fontId="2" fillId="0" borderId="0" xfId="0" applyNumberFormat="1" applyFont="1" applyAlignment="1">
      <alignment horizontal="right" wrapText="1"/>
    </xf>
    <xf numFmtId="3" fontId="2" fillId="4" borderId="2" xfId="0" applyNumberFormat="1" applyFont="1" applyFill="1" applyBorder="1" applyProtection="1">
      <protection locked="0"/>
    </xf>
    <xf numFmtId="3" fontId="2" fillId="0" borderId="10" xfId="0" applyNumberFormat="1" applyFont="1" applyBorder="1"/>
    <xf numFmtId="3" fontId="0" fillId="0" borderId="10" xfId="0" applyNumberFormat="1" applyBorder="1"/>
    <xf numFmtId="165" fontId="3" fillId="2" borderId="13" xfId="0" applyNumberFormat="1" applyFont="1" applyFill="1" applyBorder="1" applyAlignment="1" applyProtection="1">
      <protection locked="0"/>
    </xf>
    <xf numFmtId="165" fontId="3" fillId="2" borderId="10" xfId="0" applyNumberFormat="1" applyFont="1" applyFill="1" applyBorder="1" applyAlignment="1" applyProtection="1">
      <protection locked="0"/>
    </xf>
    <xf numFmtId="165" fontId="4" fillId="2" borderId="2" xfId="0" applyNumberFormat="1" applyFont="1" applyFill="1" applyBorder="1" applyAlignment="1" applyProtection="1">
      <protection locked="0"/>
    </xf>
    <xf numFmtId="165" fontId="1" fillId="0" borderId="5" xfId="0" applyNumberFormat="1" applyFont="1" applyBorder="1" applyAlignment="1" applyProtection="1"/>
    <xf numFmtId="165" fontId="4" fillId="0" borderId="5" xfId="0" applyNumberFormat="1" applyFont="1" applyFill="1" applyBorder="1" applyAlignment="1" applyProtection="1"/>
    <xf numFmtId="165" fontId="3" fillId="2" borderId="9" xfId="0" applyNumberFormat="1" applyFont="1" applyFill="1" applyBorder="1" applyAlignment="1" applyProtection="1">
      <protection locked="0"/>
    </xf>
    <xf numFmtId="165" fontId="1" fillId="2" borderId="2" xfId="0" applyNumberFormat="1" applyFont="1" applyFill="1" applyBorder="1" applyAlignment="1" applyProtection="1">
      <protection locked="0"/>
    </xf>
    <xf numFmtId="0" fontId="2" fillId="0" borderId="0" xfId="0" applyFont="1" applyFill="1" applyBorder="1" applyAlignment="1">
      <alignment horizontal="right"/>
    </xf>
    <xf numFmtId="165" fontId="0" fillId="0" borderId="0" xfId="0" applyNumberFormat="1" applyFont="1" applyBorder="1" applyAlignment="1" applyProtection="1">
      <alignment horizontal="center" textRotation="90"/>
    </xf>
    <xf numFmtId="0" fontId="15" fillId="0" borderId="0" xfId="0" applyFont="1" applyAlignment="1">
      <alignment horizontal="right"/>
    </xf>
    <xf numFmtId="0" fontId="0" fillId="0" borderId="0" xfId="0" applyAlignment="1"/>
    <xf numFmtId="0" fontId="15" fillId="0" borderId="0" xfId="0" applyFont="1" applyBorder="1" applyAlignment="1">
      <alignment horizontal="right"/>
    </xf>
    <xf numFmtId="0" fontId="17" fillId="2" borderId="7" xfId="0" applyFont="1" applyFill="1" applyBorder="1" applyAlignment="1" applyProtection="1">
      <alignment shrinkToFit="1"/>
      <protection locked="0"/>
    </xf>
    <xf numFmtId="0" fontId="17" fillId="2" borderId="19" xfId="0" applyFont="1" applyFill="1" applyBorder="1" applyAlignment="1" applyProtection="1">
      <protection locked="0"/>
    </xf>
    <xf numFmtId="0" fontId="17" fillId="2" borderId="19" xfId="0" applyFont="1" applyFill="1" applyBorder="1" applyAlignment="1" applyProtection="1">
      <alignment shrinkToFit="1"/>
      <protection locked="0"/>
    </xf>
    <xf numFmtId="0" fontId="19" fillId="0" borderId="0" xfId="0" applyFont="1" applyAlignment="1">
      <alignment horizontal="center"/>
    </xf>
    <xf numFmtId="49" fontId="13" fillId="0" borderId="22" xfId="0" applyNumberFormat="1" applyFont="1" applyBorder="1" applyAlignment="1">
      <alignment horizontal="center" vertical="center"/>
    </xf>
    <xf numFmtId="49" fontId="13" fillId="0" borderId="23" xfId="0" applyNumberFormat="1" applyFont="1" applyBorder="1" applyAlignment="1">
      <alignment horizontal="center" vertical="center"/>
    </xf>
    <xf numFmtId="49" fontId="13" fillId="0" borderId="24" xfId="0" applyNumberFormat="1" applyFont="1" applyBorder="1" applyAlignment="1">
      <alignment horizontal="center" vertical="center"/>
    </xf>
    <xf numFmtId="49" fontId="13" fillId="0" borderId="25" xfId="0" applyNumberFormat="1" applyFont="1" applyBorder="1" applyAlignment="1">
      <alignment horizontal="center"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xf numFmtId="0" fontId="16" fillId="0" borderId="26" xfId="0" applyFont="1" applyBorder="1" applyAlignment="1">
      <alignment horizontal="center" vertical="center"/>
    </xf>
    <xf numFmtId="0" fontId="16" fillId="0" borderId="27" xfId="0" applyFont="1" applyBorder="1" applyAlignment="1">
      <alignment horizontal="center" vertical="center"/>
    </xf>
    <xf numFmtId="0" fontId="17" fillId="2" borderId="7" xfId="0" applyFont="1" applyFill="1" applyBorder="1" applyAlignment="1" applyProtection="1">
      <alignment horizontal="center"/>
      <protection locked="0"/>
    </xf>
    <xf numFmtId="0" fontId="17" fillId="2" borderId="27" xfId="0" applyFont="1" applyFill="1" applyBorder="1" applyAlignment="1" applyProtection="1">
      <alignment horizontal="center"/>
      <protection locked="0"/>
    </xf>
    <xf numFmtId="0" fontId="17" fillId="2" borderId="19" xfId="0" applyFont="1" applyFill="1" applyBorder="1" applyAlignment="1" applyProtection="1">
      <alignment horizontal="center"/>
      <protection locked="0"/>
    </xf>
    <xf numFmtId="0" fontId="17" fillId="2" borderId="20" xfId="0" applyFont="1" applyFill="1" applyBorder="1" applyAlignment="1" applyProtection="1">
      <alignment horizontal="center"/>
      <protection locked="0"/>
    </xf>
    <xf numFmtId="0" fontId="17" fillId="0" borderId="0" xfId="0" applyFont="1" applyAlignment="1"/>
    <xf numFmtId="0" fontId="18" fillId="0" borderId="21" xfId="0" applyFont="1" applyBorder="1" applyAlignment="1"/>
    <xf numFmtId="0" fontId="18" fillId="0" borderId="0" xfId="0" applyFont="1" applyAlignment="1"/>
    <xf numFmtId="0" fontId="17" fillId="0" borderId="0" xfId="0" applyFont="1" applyFill="1" applyBorder="1" applyAlignment="1"/>
    <xf numFmtId="0" fontId="17" fillId="0" borderId="0" xfId="0" applyFont="1" applyAlignment="1">
      <alignment horizontal="center"/>
    </xf>
    <xf numFmtId="165" fontId="10" fillId="0" borderId="0" xfId="0" applyNumberFormat="1" applyFont="1" applyBorder="1" applyAlignment="1" applyProtection="1">
      <alignment horizontal="center" textRotation="90"/>
    </xf>
    <xf numFmtId="0" fontId="8" fillId="0" borderId="0" xfId="0" applyFont="1" applyAlignment="1"/>
    <xf numFmtId="49" fontId="17" fillId="0" borderId="0" xfId="0" applyNumberFormat="1" applyFont="1" applyAlignment="1">
      <alignment horizontal="right"/>
    </xf>
    <xf numFmtId="0" fontId="17" fillId="0" borderId="0" xfId="0" applyFont="1" applyAlignment="1">
      <alignment horizontal="right"/>
    </xf>
    <xf numFmtId="6" fontId="14" fillId="0" borderId="28" xfId="0" applyNumberFormat="1" applyFont="1" applyBorder="1" applyAlignment="1"/>
    <xf numFmtId="0" fontId="0" fillId="0" borderId="29" xfId="0" applyBorder="1" applyAlignment="1"/>
    <xf numFmtId="0" fontId="0" fillId="2" borderId="22" xfId="0" applyFill="1" applyBorder="1" applyAlignment="1" applyProtection="1">
      <alignment wrapText="1"/>
      <protection locked="0"/>
    </xf>
    <xf numFmtId="0" fontId="0" fillId="0" borderId="11" xfId="0" applyBorder="1" applyAlignment="1" applyProtection="1">
      <alignment wrapText="1"/>
      <protection locked="0"/>
    </xf>
    <xf numFmtId="0" fontId="0" fillId="0" borderId="23" xfId="0" applyBorder="1" applyAlignment="1" applyProtection="1">
      <alignment wrapText="1"/>
      <protection locked="0"/>
    </xf>
    <xf numFmtId="0" fontId="0" fillId="0" borderId="24" xfId="0" applyBorder="1" applyAlignment="1" applyProtection="1">
      <alignment wrapText="1"/>
      <protection locked="0"/>
    </xf>
    <xf numFmtId="0" fontId="0" fillId="0" borderId="0" xfId="0" applyAlignment="1" applyProtection="1">
      <alignment wrapText="1"/>
      <protection locked="0"/>
    </xf>
    <xf numFmtId="0" fontId="0" fillId="0" borderId="25" xfId="0" applyBorder="1" applyAlignment="1" applyProtection="1">
      <alignment wrapText="1"/>
      <protection locked="0"/>
    </xf>
    <xf numFmtId="0" fontId="0" fillId="0" borderId="26" xfId="0" applyBorder="1" applyAlignment="1" applyProtection="1">
      <alignment wrapText="1"/>
      <protection locked="0"/>
    </xf>
    <xf numFmtId="0" fontId="0" fillId="0" borderId="7" xfId="0" applyBorder="1" applyAlignment="1" applyProtection="1">
      <alignment wrapText="1"/>
      <protection locked="0"/>
    </xf>
    <xf numFmtId="0" fontId="0" fillId="0" borderId="27" xfId="0" applyBorder="1" applyAlignment="1" applyProtection="1">
      <alignment wrapText="1"/>
      <protection locked="0"/>
    </xf>
    <xf numFmtId="0" fontId="10" fillId="0" borderId="7" xfId="0" applyFont="1" applyFill="1" applyBorder="1" applyAlignment="1" applyProtection="1">
      <alignment horizontal="center"/>
    </xf>
    <xf numFmtId="0" fontId="10" fillId="0" borderId="7" xfId="0" applyFont="1" applyBorder="1" applyAlignment="1" applyProtection="1">
      <alignment horizontal="center"/>
    </xf>
    <xf numFmtId="0" fontId="10" fillId="0" borderId="11" xfId="0" applyFont="1" applyFill="1" applyBorder="1" applyAlignment="1" applyProtection="1">
      <alignment horizontal="center"/>
    </xf>
    <xf numFmtId="0" fontId="10" fillId="0" borderId="11" xfId="0" applyFont="1" applyBorder="1" applyAlignment="1" applyProtection="1">
      <alignment horizontal="center"/>
    </xf>
    <xf numFmtId="0" fontId="0" fillId="2" borderId="18" xfId="0" applyFill="1" applyBorder="1" applyAlignment="1" applyProtection="1">
      <alignment horizontal="center" vertical="center" wrapText="1"/>
      <protection locked="0"/>
    </xf>
    <xf numFmtId="0" fontId="0" fillId="2" borderId="19" xfId="0" applyFill="1" applyBorder="1" applyAlignment="1" applyProtection="1">
      <alignment horizontal="center" vertical="center" wrapText="1"/>
      <protection locked="0"/>
    </xf>
    <xf numFmtId="0" fontId="0" fillId="2" borderId="20"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0" borderId="23" xfId="0" applyBorder="1" applyAlignment="1" applyProtection="1">
      <alignment horizontal="center" vertical="center" wrapText="1"/>
      <protection locked="0"/>
    </xf>
    <xf numFmtId="0" fontId="0" fillId="0" borderId="24" xfId="0" applyBorder="1" applyAlignment="1" applyProtection="1">
      <alignment horizontal="center" vertical="center" wrapText="1"/>
      <protection locked="0"/>
    </xf>
    <xf numFmtId="0" fontId="0" fillId="0" borderId="0" xfId="0" applyBorder="1" applyAlignment="1" applyProtection="1">
      <alignment horizontal="center" vertical="center" wrapText="1"/>
      <protection locked="0"/>
    </xf>
    <xf numFmtId="0" fontId="0" fillId="0" borderId="25" xfId="0" applyBorder="1" applyAlignment="1" applyProtection="1">
      <alignment horizontal="center" vertical="center" wrapText="1"/>
      <protection locked="0"/>
    </xf>
    <xf numFmtId="0" fontId="0" fillId="0" borderId="26"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27" xfId="0" applyBorder="1" applyAlignment="1" applyProtection="1">
      <alignment horizontal="center" vertical="center" wrapText="1"/>
      <protection locked="0"/>
    </xf>
    <xf numFmtId="165" fontId="10" fillId="0" borderId="0" xfId="0" applyNumberFormat="1" applyFont="1" applyFill="1" applyBorder="1" applyAlignment="1" applyProtection="1">
      <alignment wrapText="1"/>
    </xf>
    <xf numFmtId="0" fontId="0" fillId="0" borderId="0" xfId="0" applyFill="1" applyBorder="1" applyAlignment="1" applyProtection="1">
      <alignment wrapText="1"/>
    </xf>
    <xf numFmtId="0" fontId="0" fillId="0" borderId="0" xfId="0" applyAlignment="1" applyProtection="1">
      <alignment horizontal="center" vertical="center" wrapText="1"/>
      <protection locked="0"/>
    </xf>
    <xf numFmtId="165" fontId="11" fillId="0" borderId="16" xfId="0" applyNumberFormat="1" applyFont="1" applyFill="1" applyBorder="1" applyAlignment="1" applyProtection="1">
      <alignment wrapText="1"/>
    </xf>
    <xf numFmtId="0" fontId="0" fillId="0" borderId="16" xfId="0" applyBorder="1" applyAlignment="1" applyProtection="1">
      <alignment wrapText="1"/>
    </xf>
    <xf numFmtId="0" fontId="0" fillId="0" borderId="0" xfId="0" applyBorder="1" applyAlignment="1" applyProtection="1">
      <alignment wrapText="1"/>
    </xf>
    <xf numFmtId="0" fontId="10" fillId="0" borderId="0" xfId="0" applyFont="1" applyFill="1" applyBorder="1" applyAlignment="1" applyProtection="1">
      <alignment horizontal="center"/>
    </xf>
    <xf numFmtId="0" fontId="10" fillId="0" borderId="0" xfId="0" applyFont="1" applyBorder="1" applyAlignment="1" applyProtection="1">
      <alignment horizontal="center"/>
    </xf>
    <xf numFmtId="0" fontId="5" fillId="2" borderId="22" xfId="0" applyFont="1" applyFill="1" applyBorder="1" applyAlignment="1" applyProtection="1">
      <alignment horizontal="center" vertical="center" wrapText="1"/>
      <protection locked="0"/>
    </xf>
    <xf numFmtId="0" fontId="5" fillId="2" borderId="11" xfId="0" applyFont="1" applyFill="1" applyBorder="1" applyAlignment="1" applyProtection="1">
      <alignment horizontal="center" vertical="center" wrapText="1"/>
      <protection locked="0"/>
    </xf>
    <xf numFmtId="0" fontId="5" fillId="2" borderId="23" xfId="0" applyFont="1" applyFill="1" applyBorder="1" applyAlignment="1" applyProtection="1">
      <alignment horizontal="center" vertical="center" wrapText="1"/>
      <protection locked="0"/>
    </xf>
    <xf numFmtId="0" fontId="5" fillId="2" borderId="26" xfId="0" applyFont="1" applyFill="1" applyBorder="1" applyAlignment="1" applyProtection="1">
      <alignment horizontal="center" vertical="center" wrapText="1"/>
      <protection locked="0"/>
    </xf>
    <xf numFmtId="0" fontId="5" fillId="2" borderId="7" xfId="0" applyFont="1" applyFill="1" applyBorder="1" applyAlignment="1" applyProtection="1">
      <alignment horizontal="center" vertical="center" wrapText="1"/>
      <protection locked="0"/>
    </xf>
    <xf numFmtId="0" fontId="5" fillId="2" borderId="27" xfId="0" applyFont="1" applyFill="1" applyBorder="1" applyAlignment="1" applyProtection="1">
      <alignment horizontal="center" vertical="center" wrapText="1"/>
      <protection locked="0"/>
    </xf>
    <xf numFmtId="0" fontId="0" fillId="0" borderId="7" xfId="0" applyBorder="1" applyAlignment="1" applyProtection="1">
      <alignment horizontal="center"/>
    </xf>
    <xf numFmtId="0" fontId="12" fillId="0" borderId="22" xfId="0" applyFont="1" applyFill="1" applyBorder="1" applyAlignment="1" applyProtection="1">
      <alignment horizontal="center"/>
    </xf>
    <xf numFmtId="0" fontId="12" fillId="0" borderId="23" xfId="0" applyFont="1" applyBorder="1" applyAlignment="1" applyProtection="1">
      <alignment horizontal="center"/>
    </xf>
    <xf numFmtId="0" fontId="12" fillId="0" borderId="24" xfId="0" applyFont="1" applyBorder="1" applyAlignment="1" applyProtection="1">
      <alignment horizontal="center"/>
    </xf>
    <xf numFmtId="0" fontId="12" fillId="0" borderId="25" xfId="0" applyFont="1" applyBorder="1" applyAlignment="1" applyProtection="1">
      <alignment horizontal="center"/>
    </xf>
    <xf numFmtId="0" fontId="12" fillId="0" borderId="26" xfId="0" applyFont="1" applyBorder="1" applyAlignment="1" applyProtection="1">
      <alignment horizontal="center"/>
    </xf>
    <xf numFmtId="0" fontId="12" fillId="0" borderId="27" xfId="0" applyFont="1" applyBorder="1" applyAlignment="1" applyProtection="1">
      <alignment horizontal="center"/>
    </xf>
    <xf numFmtId="0" fontId="10" fillId="0" borderId="19" xfId="0" applyFont="1" applyFill="1" applyBorder="1" applyAlignment="1" applyProtection="1">
      <alignment horizontal="center"/>
    </xf>
    <xf numFmtId="0" fontId="10" fillId="0" borderId="19" xfId="0" applyFont="1" applyBorder="1" applyAlignment="1" applyProtection="1">
      <alignment horizontal="center"/>
    </xf>
    <xf numFmtId="0" fontId="20" fillId="2" borderId="11" xfId="0" applyFont="1" applyFill="1" applyBorder="1" applyAlignment="1" applyProtection="1">
      <alignment horizontal="center" vertical="center" wrapText="1"/>
      <protection locked="0"/>
    </xf>
    <xf numFmtId="165" fontId="6" fillId="2" borderId="19" xfId="0" applyNumberFormat="1" applyFont="1" applyFill="1" applyBorder="1" applyAlignment="1" applyProtection="1">
      <alignment horizontal="center"/>
      <protection locked="0"/>
    </xf>
    <xf numFmtId="0" fontId="0" fillId="2" borderId="19" xfId="0" applyFill="1" applyBorder="1" applyAlignment="1" applyProtection="1">
      <protection locked="0"/>
    </xf>
    <xf numFmtId="0" fontId="0" fillId="2" borderId="20" xfId="0" applyFill="1" applyBorder="1" applyAlignment="1" applyProtection="1">
      <protection locked="0"/>
    </xf>
    <xf numFmtId="165" fontId="6" fillId="2" borderId="7" xfId="0" applyNumberFormat="1" applyFont="1" applyFill="1" applyBorder="1" applyAlignment="1" applyProtection="1">
      <alignment horizontal="center"/>
      <protection locked="0"/>
    </xf>
    <xf numFmtId="0" fontId="0" fillId="2" borderId="7" xfId="0" applyFill="1" applyBorder="1" applyAlignment="1" applyProtection="1">
      <protection locked="0"/>
    </xf>
    <xf numFmtId="0" fontId="0" fillId="2" borderId="27" xfId="0" applyFill="1" applyBorder="1" applyAlignment="1" applyProtection="1">
      <protection locked="0"/>
    </xf>
    <xf numFmtId="165" fontId="2" fillId="0" borderId="16" xfId="0" applyNumberFormat="1" applyFont="1" applyFill="1" applyBorder="1" applyAlignment="1" applyProtection="1">
      <alignment wrapText="1"/>
    </xf>
    <xf numFmtId="0" fontId="3" fillId="0" borderId="7" xfId="0" applyFont="1" applyFill="1" applyBorder="1" applyAlignment="1" applyProtection="1">
      <alignment horizontal="center"/>
    </xf>
    <xf numFmtId="0" fontId="3" fillId="0" borderId="7" xfId="0" applyFont="1" applyBorder="1" applyAlignment="1" applyProtection="1">
      <alignment horizontal="center"/>
    </xf>
    <xf numFmtId="0" fontId="12" fillId="0" borderId="22" xfId="0" applyFont="1" applyFill="1" applyBorder="1" applyAlignment="1">
      <alignment horizontal="center"/>
    </xf>
    <xf numFmtId="0" fontId="12" fillId="0" borderId="23" xfId="0" applyFont="1" applyBorder="1" applyAlignment="1">
      <alignment horizontal="center"/>
    </xf>
    <xf numFmtId="0" fontId="12" fillId="0" borderId="24" xfId="0" applyFont="1" applyBorder="1" applyAlignment="1">
      <alignment horizontal="center"/>
    </xf>
    <xf numFmtId="0" fontId="12" fillId="0" borderId="25" xfId="0" applyFont="1" applyBorder="1" applyAlignment="1">
      <alignment horizontal="center"/>
    </xf>
    <xf numFmtId="0" fontId="12" fillId="0" borderId="26" xfId="0" applyFont="1" applyBorder="1" applyAlignment="1">
      <alignment horizontal="center"/>
    </xf>
    <xf numFmtId="0" fontId="12" fillId="0" borderId="27" xfId="0" applyFont="1" applyBorder="1" applyAlignment="1">
      <alignment horizontal="center"/>
    </xf>
    <xf numFmtId="0" fontId="3" fillId="0" borderId="19" xfId="0" applyFont="1" applyFill="1" applyBorder="1" applyAlignment="1" applyProtection="1">
      <alignment horizontal="center"/>
    </xf>
    <xf numFmtId="0" fontId="3" fillId="0" borderId="19" xfId="0" applyFont="1" applyBorder="1" applyAlignment="1" applyProtection="1">
      <alignment horizontal="center"/>
    </xf>
    <xf numFmtId="165" fontId="0" fillId="2" borderId="18" xfId="0" applyNumberFormat="1" applyFont="1" applyFill="1" applyBorder="1" applyAlignment="1" applyProtection="1">
      <alignment horizontal="left" wrapText="1"/>
      <protection locked="0"/>
    </xf>
    <xf numFmtId="0" fontId="8" fillId="0" borderId="19" xfId="0" applyFont="1" applyBorder="1" applyAlignment="1" applyProtection="1">
      <alignment horizontal="left" wrapText="1"/>
      <protection locked="0"/>
    </xf>
    <xf numFmtId="0" fontId="8" fillId="0" borderId="20" xfId="0" applyFont="1" applyBorder="1" applyAlignment="1" applyProtection="1">
      <alignment horizontal="left" wrapText="1"/>
      <protection locked="0"/>
    </xf>
    <xf numFmtId="0" fontId="0" fillId="0" borderId="0" xfId="0" applyBorder="1" applyAlignment="1" applyProtection="1">
      <alignment wrapText="1"/>
      <protection locked="0"/>
    </xf>
    <xf numFmtId="165" fontId="6" fillId="2" borderId="7" xfId="0" applyNumberFormat="1" applyFont="1" applyFill="1" applyBorder="1" applyAlignment="1" applyProtection="1">
      <alignment horizontal="center" wrapText="1"/>
      <protection locked="0"/>
    </xf>
    <xf numFmtId="0" fontId="0" fillId="2" borderId="7" xfId="0" applyFill="1" applyBorder="1" applyAlignment="1" applyProtection="1">
      <alignment wrapText="1"/>
      <protection locked="0"/>
    </xf>
    <xf numFmtId="0" fontId="0" fillId="2" borderId="27" xfId="0" applyFill="1" applyBorder="1" applyAlignment="1" applyProtection="1">
      <alignment wrapText="1"/>
      <protection locked="0"/>
    </xf>
    <xf numFmtId="165" fontId="6" fillId="2" borderId="19" xfId="0" applyNumberFormat="1" applyFont="1" applyFill="1" applyBorder="1" applyAlignment="1" applyProtection="1">
      <alignment horizontal="center" wrapText="1"/>
      <protection locked="0"/>
    </xf>
    <xf numFmtId="0" fontId="0" fillId="2" borderId="19" xfId="0" applyFill="1" applyBorder="1" applyAlignment="1" applyProtection="1">
      <alignment wrapText="1"/>
      <protection locked="0"/>
    </xf>
    <xf numFmtId="0" fontId="0" fillId="2" borderId="20" xfId="0" applyFill="1" applyBorder="1" applyAlignment="1" applyProtection="1">
      <alignment wrapText="1"/>
      <protection locked="0"/>
    </xf>
    <xf numFmtId="0" fontId="3" fillId="0" borderId="11" xfId="0" applyFont="1" applyFill="1" applyBorder="1" applyAlignment="1" applyProtection="1">
      <alignment horizontal="center"/>
    </xf>
    <xf numFmtId="0" fontId="3" fillId="0" borderId="11" xfId="0" applyFont="1" applyBorder="1" applyAlignment="1" applyProtection="1">
      <alignment horizontal="center"/>
    </xf>
    <xf numFmtId="165" fontId="3" fillId="2" borderId="22" xfId="0" applyNumberFormat="1" applyFont="1" applyFill="1" applyBorder="1" applyAlignment="1" applyProtection="1">
      <alignment wrapText="1"/>
      <protection locked="0"/>
    </xf>
    <xf numFmtId="165" fontId="1" fillId="2" borderId="18" xfId="0" applyNumberFormat="1" applyFont="1" applyFill="1" applyBorder="1" applyAlignment="1" applyProtection="1">
      <alignment horizontal="left" wrapText="1"/>
      <protection locked="0"/>
    </xf>
    <xf numFmtId="0" fontId="1" fillId="0" borderId="19" xfId="0" applyFont="1" applyBorder="1" applyAlignment="1" applyProtection="1">
      <alignment horizontal="left" wrapText="1"/>
      <protection locked="0"/>
    </xf>
    <xf numFmtId="0" fontId="1" fillId="0" borderId="20" xfId="0" applyFont="1" applyBorder="1" applyAlignment="1" applyProtection="1">
      <alignment horizontal="left" wrapText="1"/>
      <protection locked="0"/>
    </xf>
    <xf numFmtId="0" fontId="0" fillId="2" borderId="22" xfId="0" applyFill="1" applyBorder="1" applyAlignment="1" applyProtection="1">
      <alignment horizontal="left" wrapText="1"/>
      <protection locked="0"/>
    </xf>
    <xf numFmtId="0" fontId="0" fillId="0" borderId="11" xfId="0" applyBorder="1" applyAlignment="1" applyProtection="1">
      <alignment horizontal="left" wrapText="1"/>
      <protection locked="0"/>
    </xf>
    <xf numFmtId="0" fontId="0" fillId="0" borderId="23" xfId="0" applyBorder="1" applyAlignment="1" applyProtection="1">
      <alignment horizontal="left" wrapText="1"/>
      <protection locked="0"/>
    </xf>
    <xf numFmtId="0" fontId="0" fillId="0" borderId="26" xfId="0" applyBorder="1" applyAlignment="1" applyProtection="1">
      <alignment horizontal="left" wrapText="1"/>
      <protection locked="0"/>
    </xf>
    <xf numFmtId="0" fontId="0" fillId="0" borderId="7" xfId="0" applyBorder="1" applyAlignment="1" applyProtection="1">
      <alignment horizontal="left" wrapText="1"/>
      <protection locked="0"/>
    </xf>
    <xf numFmtId="0" fontId="0" fillId="0" borderId="27" xfId="0" applyBorder="1" applyAlignment="1" applyProtection="1">
      <alignment horizontal="left" wrapText="1"/>
      <protection locked="0"/>
    </xf>
    <xf numFmtId="165" fontId="8" fillId="2" borderId="18" xfId="0" applyNumberFormat="1" applyFont="1" applyFill="1" applyBorder="1" applyAlignment="1" applyProtection="1">
      <alignment horizontal="left" wrapText="1"/>
      <protection locked="0"/>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12700</xdr:colOff>
      <xdr:row>0</xdr:row>
      <xdr:rowOff>12700</xdr:rowOff>
    </xdr:from>
    <xdr:to>
      <xdr:col>10</xdr:col>
      <xdr:colOff>647700</xdr:colOff>
      <xdr:row>61</xdr:row>
      <xdr:rowOff>139700</xdr:rowOff>
    </xdr:to>
    <xdr:sp macro="" textlink="" fLocksText="0">
      <xdr:nvSpPr>
        <xdr:cNvPr id="2049" name="Text Box 1"/>
        <xdr:cNvSpPr txBox="1">
          <a:spLocks noChangeArrowheads="1"/>
        </xdr:cNvSpPr>
      </xdr:nvSpPr>
      <xdr:spPr bwMode="auto">
        <a:xfrm>
          <a:off x="12700" y="12700"/>
          <a:ext cx="7366000" cy="94234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200" b="0" i="0" u="none" strike="noStrike" baseline="0">
              <a:solidFill>
                <a:srgbClr val="000000"/>
              </a:solidFill>
              <a:latin typeface="Arial"/>
              <a:ea typeface="Arial"/>
              <a:cs typeface="Arial"/>
            </a:rPr>
            <a:t>Performing Arts Advisory Council,</a:t>
          </a:r>
        </a:p>
        <a:p>
          <a:pPr algn="l" rtl="0">
            <a:defRPr sz="1000"/>
          </a:pPr>
          <a:endParaRPr lang="en-US" sz="1200" b="0" i="0" u="none" strike="noStrike" baseline="0">
            <a:solidFill>
              <a:srgbClr val="000000"/>
            </a:solidFill>
            <a:latin typeface="Arial"/>
            <a:ea typeface="Arial"/>
            <a:cs typeface="Arial"/>
          </a:endParaRPr>
        </a:p>
        <a:p>
          <a:pPr algn="l" rtl="0">
            <a:defRPr sz="1000"/>
          </a:pPr>
          <a:r>
            <a:rPr lang="en-US" sz="1200" b="0" i="0" u="none" strike="noStrike" baseline="0">
              <a:solidFill>
                <a:srgbClr val="000000"/>
              </a:solidFill>
              <a:latin typeface="Arial"/>
              <a:ea typeface="Arial"/>
              <a:cs typeface="Arial"/>
            </a:rPr>
            <a:t>For the upcoming academic year (2017-2018), Black Movements Dance Theatre's board has voted to make the following changes to BMDT's operating budget: (1) We are requesting to have funds for 4 guest artists as BMDT has had in previous years. BMDT's program is built on development through engagement with professional artists versus a production filled with student works. This past year we had to find outside funders, which will not be possible every year. BMDT recruits the best master and emerging artists to work with students, but in order to remain competitive with hireing the best artists, we are  requesting additional funds to pay guest artists increasing the budget for these artist up from $6000 to $7500 for the year. We typically hire 4 artists and industry standard is approximately $3000 per artist. In the interest of paying these artists fairly for their work and getting a bit closer to the industry standard we are proposing to increase the payment for each artist to $1750. (2) We are requesting that the original allowance we had for a professional videographer be restored to the budget, details located under Event 3b. We have not had much success with the quality of video after hiring students. (3) We were just recently informed that our Fall show has been taken away due to limited performance space, so we only have the opportunity to do an In Studio Performance (ISP) in the fall. We are proposing to keep our fall show, even if it is only one night, and utilize the space that would be for the ISP. We understand we may not have the space for tech an entire week before the show, but we still think it is possible to put on a small show. Our budget for the Fall show is much less than for our Spring show. Finally, it is important that new members of the company get the experience of a show in the fall, so that everyone is prepared for our large spring production. (4) We have increased our proposed allowance for computer supplies to include funding for hosting our website. (5) The pricing of flyers and programs was adjusted to reflect the actual charges from the Spring 2017 show. </a:t>
          </a:r>
        </a:p>
        <a:p>
          <a:pPr algn="l" rtl="0">
            <a:defRPr sz="1000"/>
          </a:pPr>
          <a:r>
            <a:rPr lang="en-US" sz="1200" b="0" i="0" u="none" strike="noStrike" baseline="0">
              <a:solidFill>
                <a:srgbClr val="000000"/>
              </a:solidFill>
              <a:latin typeface="Arial"/>
              <a:ea typeface="Arial"/>
              <a:cs typeface="Arial"/>
            </a:rPr>
            <a:t>          </a:t>
          </a:r>
        </a:p>
        <a:p>
          <a:pPr algn="l" rtl="0">
            <a:defRPr sz="1000"/>
          </a:pPr>
          <a:r>
            <a:rPr lang="en-US" sz="1200" b="0" i="0" u="none" strike="noStrike" baseline="0">
              <a:solidFill>
                <a:srgbClr val="000000"/>
              </a:solidFill>
              <a:latin typeface="Arial"/>
              <a:ea typeface="Arial"/>
              <a:cs typeface="Arial"/>
            </a:rPr>
            <a:t> Finally, as per Ron, we have left the location of Event 3a blank because the space has not yet been determined. This past year we were able to use the Devine Theater, and we are hoping to be able to use that space for our previously preposed 2017-2018 Fall show. </a:t>
          </a:r>
        </a:p>
        <a:p>
          <a:pPr algn="l" rtl="0">
            <a:defRPr sz="1000"/>
          </a:pPr>
          <a:r>
            <a:rPr lang="en-US" sz="1200" b="0" i="0" u="none" strike="noStrike" baseline="0">
              <a:solidFill>
                <a:srgbClr val="000000"/>
              </a:solidFill>
              <a:latin typeface="Arial"/>
              <a:ea typeface="Arial"/>
              <a:cs typeface="Arial"/>
            </a:rPr>
            <a:t> </a:t>
          </a:r>
        </a:p>
        <a:p>
          <a:pPr algn="l" rtl="0">
            <a:defRPr sz="1000"/>
          </a:pPr>
          <a:r>
            <a:rPr lang="en-US" sz="1200" b="0" i="0" u="none" strike="noStrike" baseline="0">
              <a:solidFill>
                <a:srgbClr val="000000"/>
              </a:solidFill>
              <a:latin typeface="Arial"/>
              <a:ea typeface="Arial"/>
              <a:cs typeface="Arial"/>
            </a:rPr>
            <a:t>Thank you for your time and consideration,</a:t>
          </a:r>
        </a:p>
        <a:p>
          <a:pPr algn="l" rtl="0">
            <a:defRPr sz="1000"/>
          </a:pPr>
          <a:endParaRPr lang="en-US" sz="1200" b="0" i="0" u="none" strike="noStrike" baseline="0">
            <a:solidFill>
              <a:srgbClr val="000000"/>
            </a:solidFill>
            <a:latin typeface="Arial"/>
            <a:ea typeface="Arial"/>
            <a:cs typeface="Arial"/>
          </a:endParaRPr>
        </a:p>
        <a:p>
          <a:pPr algn="l" rtl="0">
            <a:defRPr sz="1000"/>
          </a:pPr>
          <a:r>
            <a:rPr lang="en-US" sz="1200" b="0" i="0" u="none" strike="noStrike" baseline="0">
              <a:solidFill>
                <a:srgbClr val="000000"/>
              </a:solidFill>
              <a:latin typeface="Arial"/>
              <a:ea typeface="Arial"/>
              <a:cs typeface="Arial"/>
            </a:rPr>
            <a:t>Black Movements Dance Theatre </a:t>
          </a:r>
        </a:p>
      </xdr:txBody>
    </xdr:sp>
    <xdr:clientData fLocksWithSheet="0"/>
  </xdr:twoCellAnchor>
  <xdr:twoCellAnchor>
    <xdr:from>
      <xdr:col>0</xdr:col>
      <xdr:colOff>25400</xdr:colOff>
      <xdr:row>62</xdr:row>
      <xdr:rowOff>50800</xdr:rowOff>
    </xdr:from>
    <xdr:to>
      <xdr:col>10</xdr:col>
      <xdr:colOff>660400</xdr:colOff>
      <xdr:row>123</xdr:row>
      <xdr:rowOff>114300</xdr:rowOff>
    </xdr:to>
    <xdr:sp macro="" textlink="" fLocksText="0">
      <xdr:nvSpPr>
        <xdr:cNvPr id="2050" name="Text Box 2"/>
        <xdr:cNvSpPr txBox="1">
          <a:spLocks noChangeArrowheads="1"/>
        </xdr:cNvSpPr>
      </xdr:nvSpPr>
      <xdr:spPr bwMode="auto">
        <a:xfrm>
          <a:off x="25400" y="9499600"/>
          <a:ext cx="7366000" cy="93599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200" b="0" i="0" u="none" strike="noStrike" baseline="0">
            <a:solidFill>
              <a:srgbClr val="000000"/>
            </a:solidFill>
            <a:latin typeface="Arial"/>
            <a:ea typeface="Arial"/>
            <a:cs typeface="Arial"/>
          </a:endParaRPr>
        </a:p>
        <a:p>
          <a:pPr algn="l" rtl="0">
            <a:defRPr sz="1000"/>
          </a:pPr>
          <a:endParaRPr lang="en-US" sz="1200" b="0" i="0" u="none" strike="noStrike" baseline="0">
            <a:solidFill>
              <a:srgbClr val="000000"/>
            </a:solidFill>
            <a:latin typeface="Arial"/>
            <a:ea typeface="Arial"/>
            <a:cs typeface="Arial"/>
          </a:endParaRPr>
        </a:p>
      </xdr:txBody>
    </xdr:sp>
    <xdr:clientData fLocksWithSheet="0"/>
  </xdr:twoCellAnchor>
</xdr:wsDr>
</file>

<file path=xl/drawings/drawing10.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10241" name="Text Box 1"/>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3h</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10242" name="Text Box 2"/>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10243" name="Text Box 3"/>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10244" name="Text Box 4"/>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3h</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33</xdr:row>
      <xdr:rowOff>101600</xdr:rowOff>
    </xdr:from>
    <xdr:to>
      <xdr:col>0</xdr:col>
      <xdr:colOff>622300</xdr:colOff>
      <xdr:row>33</xdr:row>
      <xdr:rowOff>558800</xdr:rowOff>
    </xdr:to>
    <xdr:sp macro="" textlink="">
      <xdr:nvSpPr>
        <xdr:cNvPr id="3073" name="Text Box 1"/>
        <xdr:cNvSpPr txBox="1">
          <a:spLocks noChangeArrowheads="1"/>
        </xdr:cNvSpPr>
      </xdr:nvSpPr>
      <xdr:spPr bwMode="auto">
        <a:xfrm>
          <a:off x="76200" y="65024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1029" name="Text Box 5"/>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1030" name="Text Box 6"/>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4097" name="Text Box 1"/>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3b</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4098" name="Text Box 2"/>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4099" name="Text Box 3"/>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4100" name="Text Box 4"/>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3b</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5121" name="Text Box 1"/>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3c</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5122" name="Text Box 2"/>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5123" name="Text Box 3"/>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5124" name="Text Box 4"/>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3c</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6145" name="Text Box 1"/>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3d</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6146" name="Text Box 2"/>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6147" name="Text Box 3"/>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6148" name="Text Box 4"/>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3d</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7170" name="Text Box 2"/>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3e</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7171" name="Text Box 3"/>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7172" name="Text Box 4"/>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7173" name="Text Box 5"/>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8193" name="Text Box 1"/>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3f</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8194" name="Text Box 2"/>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8195" name="Text Box 3"/>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8196" name="Text Box 4"/>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3f</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50800</xdr:colOff>
      <xdr:row>36</xdr:row>
      <xdr:rowOff>63500</xdr:rowOff>
    </xdr:from>
    <xdr:to>
      <xdr:col>0</xdr:col>
      <xdr:colOff>596900</xdr:colOff>
      <xdr:row>36</xdr:row>
      <xdr:rowOff>520700</xdr:rowOff>
    </xdr:to>
    <xdr:sp macro="" textlink="">
      <xdr:nvSpPr>
        <xdr:cNvPr id="9217" name="Text Box 1"/>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3g</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9218" name="Text Box 2"/>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9219" name="Text Box 3"/>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0" bIns="0" anchor="t" upright="1"/>
        <a:lstStyle/>
        <a:p>
          <a:pPr algn="l" rtl="0">
            <a:defRPr sz="1000"/>
          </a:pPr>
          <a:r>
            <a:rPr lang="en-US" sz="2400" b="1" i="0" u="none" strike="noStrike" baseline="0">
              <a:solidFill>
                <a:srgbClr val="000000"/>
              </a:solidFill>
              <a:latin typeface="Arial"/>
              <a:ea typeface="Arial"/>
              <a:cs typeface="Arial"/>
            </a:rPr>
            <a:t>3a</a:t>
          </a:r>
        </a:p>
      </xdr:txBody>
    </xdr:sp>
    <xdr:clientData/>
  </xdr:twoCellAnchor>
  <xdr:twoCellAnchor>
    <xdr:from>
      <xdr:col>0</xdr:col>
      <xdr:colOff>50800</xdr:colOff>
      <xdr:row>36</xdr:row>
      <xdr:rowOff>63500</xdr:rowOff>
    </xdr:from>
    <xdr:to>
      <xdr:col>0</xdr:col>
      <xdr:colOff>596900</xdr:colOff>
      <xdr:row>36</xdr:row>
      <xdr:rowOff>520700</xdr:rowOff>
    </xdr:to>
    <xdr:sp macro="" textlink="">
      <xdr:nvSpPr>
        <xdr:cNvPr id="9220" name="Text Box 4"/>
        <xdr:cNvSpPr txBox="1">
          <a:spLocks noChangeArrowheads="1"/>
        </xdr:cNvSpPr>
      </xdr:nvSpPr>
      <xdr:spPr bwMode="auto">
        <a:xfrm>
          <a:off x="50800" y="6908800"/>
          <a:ext cx="546100" cy="457200"/>
        </a:xfrm>
        <a:prstGeom prst="rect">
          <a:avLst/>
        </a:prstGeom>
        <a:solidFill>
          <a:srgbClr xmlns:mc="http://schemas.openxmlformats.org/markup-compatibility/2006" xmlns:a14="http://schemas.microsoft.com/office/drawing/2010/main" val="FFFFFF" mc:Ignorable="a14" a14:legacySpreadsheetColorIndex="65"/>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45720" tIns="32004" rIns="45720" bIns="0" anchor="t" upright="1"/>
        <a:lstStyle/>
        <a:p>
          <a:pPr algn="ctr" rtl="0">
            <a:defRPr sz="1000"/>
          </a:pPr>
          <a:r>
            <a:rPr lang="en-US" sz="2400" b="1" i="0" u="none" strike="noStrike" baseline="0">
              <a:solidFill>
                <a:srgbClr val="000000"/>
              </a:solidFill>
              <a:latin typeface="Arial"/>
              <a:ea typeface="Arial"/>
              <a:cs typeface="Arial"/>
            </a:rPr>
            <a:t>3g</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Financial%20Management/PAAC/08-09BudgetRequests/WPE08-0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Event 3a Ledger"/>
      <sheetName val="Cover Letter"/>
      <sheetName val="SUMMARY"/>
      <sheetName val="Operating Budget"/>
      <sheetName val="Event 3a"/>
      <sheetName val="Event 3b"/>
      <sheetName val="Event 3c"/>
      <sheetName val="Event 3d"/>
      <sheetName val="Event 3e"/>
      <sheetName val="Event 3f"/>
      <sheetName val="Event 3g"/>
      <sheetName val="Event 3h"/>
      <sheetName val="Summary Ledger"/>
      <sheetName val="Operating Budget Ledger"/>
      <sheetName val="Event 3b Ledger"/>
      <sheetName val="Event 3c Ledger"/>
      <sheetName val="Event 3d Ledger"/>
      <sheetName val="Event 3e Ledger"/>
      <sheetName val="Event 3f Ledger"/>
      <sheetName val="Event 3g Ledger"/>
      <sheetName val="Event 3h Ledger"/>
    </sheetNames>
    <sheetDataSet>
      <sheetData sheetId="0">
        <row r="6">
          <cell r="B6" t="str">
            <v/>
          </cell>
          <cell r="F6" t="str">
            <v/>
          </cell>
          <cell r="J6" t="str">
            <v/>
          </cell>
          <cell r="N6" t="str">
            <v/>
          </cell>
        </row>
        <row r="7">
          <cell r="B7" t="str">
            <v/>
          </cell>
          <cell r="F7" t="str">
            <v/>
          </cell>
          <cell r="J7" t="str">
            <v/>
          </cell>
          <cell r="N7" t="str">
            <v/>
          </cell>
        </row>
        <row r="8">
          <cell r="B8" t="str">
            <v/>
          </cell>
          <cell r="F8" t="str">
            <v/>
          </cell>
          <cell r="J8" t="str">
            <v/>
          </cell>
          <cell r="N8" t="str">
            <v/>
          </cell>
        </row>
        <row r="9">
          <cell r="B9" t="str">
            <v/>
          </cell>
          <cell r="F9" t="str">
            <v/>
          </cell>
          <cell r="J9" t="str">
            <v/>
          </cell>
          <cell r="N9" t="str">
            <v/>
          </cell>
        </row>
        <row r="10">
          <cell r="B10" t="str">
            <v/>
          </cell>
          <cell r="F10" t="str">
            <v/>
          </cell>
          <cell r="J10" t="str">
            <v/>
          </cell>
          <cell r="N10" t="str">
            <v/>
          </cell>
        </row>
        <row r="11">
          <cell r="B11" t="str">
            <v/>
          </cell>
          <cell r="F11" t="str">
            <v/>
          </cell>
          <cell r="J11" t="str">
            <v/>
          </cell>
          <cell r="N11" t="str">
            <v/>
          </cell>
        </row>
        <row r="12">
          <cell r="B12" t="str">
            <v/>
          </cell>
          <cell r="F12" t="str">
            <v/>
          </cell>
          <cell r="J12" t="str">
            <v/>
          </cell>
          <cell r="N12" t="str">
            <v/>
          </cell>
        </row>
        <row r="13">
          <cell r="B13" t="str">
            <v/>
          </cell>
          <cell r="F13" t="str">
            <v/>
          </cell>
          <cell r="J13" t="str">
            <v/>
          </cell>
          <cell r="N13" t="str">
            <v/>
          </cell>
        </row>
        <row r="14">
          <cell r="B14" t="str">
            <v/>
          </cell>
          <cell r="F14" t="str">
            <v/>
          </cell>
          <cell r="J14" t="str">
            <v/>
          </cell>
          <cell r="N14" t="str">
            <v/>
          </cell>
        </row>
        <row r="15">
          <cell r="B15" t="str">
            <v/>
          </cell>
          <cell r="F15" t="str">
            <v/>
          </cell>
          <cell r="J15" t="str">
            <v/>
          </cell>
          <cell r="N15" t="str">
            <v/>
          </cell>
        </row>
        <row r="16">
          <cell r="B16" t="str">
            <v/>
          </cell>
          <cell r="F16" t="str">
            <v/>
          </cell>
          <cell r="J16" t="str">
            <v/>
          </cell>
          <cell r="N16" t="str">
            <v/>
          </cell>
        </row>
        <row r="17">
          <cell r="B17" t="str">
            <v/>
          </cell>
          <cell r="F17" t="str">
            <v/>
          </cell>
          <cell r="J17" t="str">
            <v/>
          </cell>
          <cell r="N17" t="str">
            <v/>
          </cell>
        </row>
        <row r="18">
          <cell r="B18" t="str">
            <v/>
          </cell>
          <cell r="F18" t="str">
            <v/>
          </cell>
          <cell r="J18" t="str">
            <v/>
          </cell>
          <cell r="N18" t="str">
            <v/>
          </cell>
        </row>
        <row r="19">
          <cell r="B19" t="str">
            <v/>
          </cell>
          <cell r="F19" t="str">
            <v/>
          </cell>
          <cell r="J19" t="str">
            <v/>
          </cell>
          <cell r="N19" t="str">
            <v/>
          </cell>
        </row>
        <row r="20">
          <cell r="B20" t="str">
            <v/>
          </cell>
          <cell r="F20" t="str">
            <v/>
          </cell>
          <cell r="J20" t="str">
            <v/>
          </cell>
          <cell r="N20" t="str">
            <v/>
          </cell>
        </row>
        <row r="21">
          <cell r="B21" t="str">
            <v/>
          </cell>
          <cell r="F21" t="str">
            <v/>
          </cell>
          <cell r="J21" t="str">
            <v/>
          </cell>
          <cell r="N21" t="str">
            <v/>
          </cell>
        </row>
        <row r="22">
          <cell r="B22" t="str">
            <v/>
          </cell>
          <cell r="F22" t="str">
            <v/>
          </cell>
        </row>
        <row r="23">
          <cell r="B23" t="str">
            <v/>
          </cell>
          <cell r="F23" t="str">
            <v/>
          </cell>
        </row>
        <row r="24">
          <cell r="B24" t="str">
            <v/>
          </cell>
          <cell r="F24" t="str">
            <v/>
          </cell>
        </row>
        <row r="25">
          <cell r="B25" t="str">
            <v/>
          </cell>
          <cell r="F25" t="str">
            <v/>
          </cell>
          <cell r="J25" t="str">
            <v/>
          </cell>
          <cell r="N25" t="str">
            <v/>
          </cell>
        </row>
        <row r="26">
          <cell r="B26" t="str">
            <v/>
          </cell>
          <cell r="F26" t="str">
            <v/>
          </cell>
          <cell r="J26" t="str">
            <v/>
          </cell>
          <cell r="N26" t="str">
            <v/>
          </cell>
        </row>
        <row r="27">
          <cell r="B27" t="str">
            <v/>
          </cell>
          <cell r="F27" t="str">
            <v/>
          </cell>
          <cell r="J27" t="str">
            <v/>
          </cell>
          <cell r="N27" t="str">
            <v/>
          </cell>
        </row>
        <row r="28">
          <cell r="B28" t="str">
            <v/>
          </cell>
          <cell r="F28" t="str">
            <v/>
          </cell>
          <cell r="J28" t="str">
            <v/>
          </cell>
          <cell r="N28" t="str">
            <v/>
          </cell>
        </row>
        <row r="29">
          <cell r="B29" t="str">
            <v/>
          </cell>
          <cell r="F29" t="str">
            <v/>
          </cell>
          <cell r="J29" t="str">
            <v/>
          </cell>
          <cell r="N29" t="str">
            <v/>
          </cell>
        </row>
        <row r="30">
          <cell r="B30" t="str">
            <v/>
          </cell>
          <cell r="F30" t="str">
            <v/>
          </cell>
          <cell r="J30" t="str">
            <v/>
          </cell>
          <cell r="N30" t="str">
            <v/>
          </cell>
        </row>
        <row r="31">
          <cell r="B31" t="str">
            <v/>
          </cell>
          <cell r="F31" t="str">
            <v/>
          </cell>
          <cell r="J31" t="str">
            <v/>
          </cell>
          <cell r="N31" t="str">
            <v/>
          </cell>
        </row>
        <row r="32">
          <cell r="B32" t="str">
            <v/>
          </cell>
          <cell r="F32" t="str">
            <v/>
          </cell>
          <cell r="J32" t="str">
            <v/>
          </cell>
          <cell r="N32" t="str">
            <v/>
          </cell>
        </row>
        <row r="33">
          <cell r="B33" t="str">
            <v/>
          </cell>
          <cell r="F33" t="str">
            <v/>
          </cell>
          <cell r="J33" t="str">
            <v/>
          </cell>
          <cell r="N33" t="str">
            <v/>
          </cell>
        </row>
        <row r="34">
          <cell r="B34" t="str">
            <v/>
          </cell>
          <cell r="F34" t="str">
            <v/>
          </cell>
          <cell r="J34" t="str">
            <v/>
          </cell>
          <cell r="N34" t="str">
            <v/>
          </cell>
        </row>
        <row r="35">
          <cell r="B35" t="str">
            <v/>
          </cell>
          <cell r="F35" t="str">
            <v/>
          </cell>
          <cell r="J35" t="str">
            <v/>
          </cell>
          <cell r="N35" t="str">
            <v/>
          </cell>
        </row>
        <row r="36">
          <cell r="B36" t="str">
            <v/>
          </cell>
          <cell r="F36" t="str">
            <v/>
          </cell>
          <cell r="J36" t="str">
            <v/>
          </cell>
          <cell r="N36" t="str">
            <v/>
          </cell>
        </row>
        <row r="37">
          <cell r="B37" t="str">
            <v/>
          </cell>
          <cell r="F37" t="str">
            <v/>
          </cell>
        </row>
        <row r="38">
          <cell r="B38" t="str">
            <v/>
          </cell>
          <cell r="F38" t="str">
            <v/>
          </cell>
        </row>
        <row r="39">
          <cell r="B39" t="str">
            <v/>
          </cell>
          <cell r="F39" t="str">
            <v/>
          </cell>
        </row>
        <row r="40">
          <cell r="B40" t="str">
            <v/>
          </cell>
          <cell r="F40" t="str">
            <v/>
          </cell>
        </row>
        <row r="41">
          <cell r="B41" t="str">
            <v/>
          </cell>
          <cell r="F41" t="str">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
  <sheetViews>
    <sheetView showGridLines="0" zoomScale="150" zoomScaleNormal="150" zoomScalePageLayoutView="150" workbookViewId="0">
      <selection activeCell="L67" sqref="L67"/>
    </sheetView>
  </sheetViews>
  <sheetFormatPr baseColWidth="10" defaultColWidth="8.83203125" defaultRowHeight="12" x14ac:dyDescent="0"/>
  <sheetData/>
  <sheetProtection selectLockedCells="1"/>
  <phoneticPr fontId="5" type="noConversion"/>
  <pageMargins left="0" right="0" top="0" bottom="0" header="0.5" footer="0.5"/>
  <pageSetup scale="98" orientation="portrait"/>
  <rowBreaks count="1" manualBreakCount="1">
    <brk id="62" max="16383" man="1"/>
  </rowBreak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B6" sqref="B6:J6"/>
    </sheetView>
  </sheetViews>
  <sheetFormatPr baseColWidth="10" defaultColWidth="9.1640625" defaultRowHeight="12" x14ac:dyDescent="0"/>
  <cols>
    <col min="1" max="1" width="34" style="152" customWidth="1"/>
    <col min="2" max="2" width="7.83203125" style="217" customWidth="1"/>
    <col min="3" max="3" width="7.83203125" style="154" customWidth="1"/>
    <col min="4" max="5" width="7.83203125" style="218" customWidth="1"/>
    <col min="6" max="6" width="31.33203125" style="216" customWidth="1"/>
    <col min="7" max="7" width="10.83203125" style="154" customWidth="1"/>
    <col min="8" max="8" width="9.5" style="154" customWidth="1"/>
    <col min="9" max="9" width="7.83203125" style="154" customWidth="1"/>
    <col min="10" max="10" width="10" style="154" customWidth="1"/>
    <col min="11" max="16384" width="9.1640625" style="154"/>
  </cols>
  <sheetData>
    <row r="1" spans="1:17" ht="17">
      <c r="B1" s="28"/>
      <c r="C1" s="28"/>
      <c r="D1" s="28"/>
      <c r="E1" s="26" t="s">
        <v>108</v>
      </c>
      <c r="F1" s="29"/>
      <c r="G1" s="153"/>
      <c r="H1" s="153"/>
      <c r="I1" s="322" t="s">
        <v>47</v>
      </c>
      <c r="J1" s="323"/>
      <c r="M1" s="153"/>
    </row>
    <row r="2" spans="1:17" ht="17">
      <c r="B2" s="25"/>
      <c r="C2" s="25"/>
      <c r="D2" s="25"/>
      <c r="E2" s="26" t="s">
        <v>152</v>
      </c>
      <c r="F2" s="29"/>
      <c r="G2" s="153"/>
      <c r="H2" s="153"/>
      <c r="I2" s="324"/>
      <c r="J2" s="325"/>
      <c r="M2" s="153"/>
    </row>
    <row r="3" spans="1:17" ht="18" thickBot="1">
      <c r="A3" s="31" t="s">
        <v>84</v>
      </c>
      <c r="B3" s="334"/>
      <c r="C3" s="335"/>
      <c r="D3" s="335"/>
      <c r="E3" s="335"/>
      <c r="F3" s="335"/>
      <c r="G3" s="335"/>
      <c r="H3" s="336"/>
      <c r="I3" s="324"/>
      <c r="J3" s="325"/>
      <c r="M3" s="153"/>
    </row>
    <row r="4" spans="1:17" ht="18" thickBot="1">
      <c r="A4" s="31" t="s">
        <v>91</v>
      </c>
      <c r="B4" s="337"/>
      <c r="C4" s="338"/>
      <c r="D4" s="338"/>
      <c r="E4" s="338"/>
      <c r="F4" s="338"/>
      <c r="G4" s="338"/>
      <c r="H4" s="339"/>
      <c r="I4" s="326"/>
      <c r="J4" s="327"/>
      <c r="M4" s="153"/>
    </row>
    <row r="5" spans="1:17" ht="12" customHeight="1" thickBot="1">
      <c r="A5" s="27"/>
      <c r="B5" s="25"/>
      <c r="C5" s="25"/>
      <c r="D5" s="25"/>
      <c r="E5" s="25"/>
      <c r="F5" s="29"/>
      <c r="G5" s="153"/>
      <c r="I5" s="153"/>
      <c r="J5" s="153"/>
      <c r="K5" s="153"/>
      <c r="L5" s="153"/>
      <c r="M5" s="153"/>
    </row>
    <row r="6" spans="1:17" ht="31.5" customHeight="1" thickBot="1">
      <c r="A6" s="155" t="s">
        <v>112</v>
      </c>
      <c r="B6" s="352"/>
      <c r="C6" s="331"/>
      <c r="D6" s="331"/>
      <c r="E6" s="331"/>
      <c r="F6" s="331"/>
      <c r="G6" s="331"/>
      <c r="H6" s="331"/>
      <c r="I6" s="331"/>
      <c r="J6" s="332"/>
      <c r="K6" s="153"/>
      <c r="L6" s="153"/>
      <c r="M6" s="153"/>
    </row>
    <row r="7" spans="1:17" ht="62.25" customHeight="1" thickBot="1">
      <c r="A7" s="156" t="s">
        <v>60</v>
      </c>
      <c r="B7" s="134" t="s">
        <v>85</v>
      </c>
      <c r="C7" s="134" t="s">
        <v>86</v>
      </c>
      <c r="D7" s="134" t="s">
        <v>58</v>
      </c>
      <c r="E7" s="134" t="s">
        <v>59</v>
      </c>
      <c r="F7" s="328" t="s">
        <v>114</v>
      </c>
      <c r="G7" s="329"/>
      <c r="H7" s="329"/>
      <c r="I7" s="329"/>
      <c r="J7" s="329"/>
      <c r="K7" s="29"/>
      <c r="L7" s="29"/>
      <c r="M7" s="29"/>
      <c r="N7"/>
      <c r="O7"/>
      <c r="P7"/>
      <c r="Q7"/>
    </row>
    <row r="8" spans="1:17" ht="13" thickBot="1">
      <c r="A8" s="156" t="s">
        <v>88</v>
      </c>
      <c r="B8" s="142">
        <f>B9</f>
        <v>0</v>
      </c>
      <c r="C8" s="142">
        <f>C9</f>
        <v>0</v>
      </c>
      <c r="D8" s="142">
        <f>SUM('[1]Event 3a Ledger'!B6:B41)</f>
        <v>0</v>
      </c>
      <c r="E8" s="142">
        <f t="shared" ref="E8:E14" si="0">C8-D8</f>
        <v>0</v>
      </c>
      <c r="F8" s="264"/>
      <c r="G8" s="265"/>
      <c r="H8" s="265"/>
      <c r="I8" s="265"/>
      <c r="J8" s="266"/>
      <c r="K8" s="29"/>
      <c r="L8" s="29"/>
      <c r="M8" s="29"/>
      <c r="N8"/>
      <c r="O8"/>
      <c r="P8"/>
      <c r="Q8"/>
    </row>
    <row r="9" spans="1:17" ht="12.75" customHeight="1">
      <c r="A9" s="158" t="s">
        <v>74</v>
      </c>
      <c r="B9" s="159">
        <f>SUM(B10:B14)</f>
        <v>0</v>
      </c>
      <c r="C9" s="160">
        <f>SUM(C10:C14)</f>
        <v>0</v>
      </c>
      <c r="D9" s="143">
        <f>SUM(D10:D14)</f>
        <v>0</v>
      </c>
      <c r="E9" s="161">
        <f t="shared" si="0"/>
        <v>0</v>
      </c>
      <c r="F9" s="267"/>
      <c r="G9" s="333"/>
      <c r="H9" s="333"/>
      <c r="I9" s="333"/>
      <c r="J9" s="269"/>
      <c r="K9" s="29"/>
      <c r="L9" s="29"/>
      <c r="M9" s="29"/>
      <c r="N9"/>
      <c r="O9"/>
      <c r="P9"/>
      <c r="Q9"/>
    </row>
    <row r="10" spans="1:17" ht="14.25" customHeight="1">
      <c r="A10" s="162" t="s">
        <v>100</v>
      </c>
      <c r="B10" s="163"/>
      <c r="C10" s="137"/>
      <c r="D10" s="137"/>
      <c r="E10" s="164">
        <f t="shared" si="0"/>
        <v>0</v>
      </c>
      <c r="F10" s="267"/>
      <c r="G10" s="333"/>
      <c r="H10" s="333"/>
      <c r="I10" s="333"/>
      <c r="J10" s="269"/>
      <c r="K10" s="29"/>
      <c r="L10" s="29"/>
      <c r="M10" s="29"/>
      <c r="N10"/>
      <c r="O10"/>
      <c r="P10"/>
      <c r="Q10"/>
    </row>
    <row r="11" spans="1:17">
      <c r="A11" s="162" t="s">
        <v>101</v>
      </c>
      <c r="B11" s="163"/>
      <c r="C11" s="137"/>
      <c r="D11" s="137"/>
      <c r="E11" s="164">
        <f t="shared" si="0"/>
        <v>0</v>
      </c>
      <c r="F11" s="267"/>
      <c r="G11" s="333"/>
      <c r="H11" s="333"/>
      <c r="I11" s="333"/>
      <c r="J11" s="269"/>
      <c r="K11" s="29"/>
      <c r="L11" s="29"/>
      <c r="M11" s="29"/>
      <c r="N11"/>
      <c r="O11"/>
      <c r="P11"/>
      <c r="Q11"/>
    </row>
    <row r="12" spans="1:17">
      <c r="A12" s="162" t="s">
        <v>102</v>
      </c>
      <c r="B12" s="163"/>
      <c r="C12" s="137"/>
      <c r="D12" s="137"/>
      <c r="E12" s="164">
        <f t="shared" si="0"/>
        <v>0</v>
      </c>
      <c r="F12" s="267"/>
      <c r="G12" s="333"/>
      <c r="H12" s="333"/>
      <c r="I12" s="333"/>
      <c r="J12" s="269"/>
      <c r="K12" s="29"/>
      <c r="L12" s="29"/>
      <c r="M12" s="29"/>
      <c r="N12"/>
      <c r="O12"/>
      <c r="P12"/>
      <c r="Q12"/>
    </row>
    <row r="13" spans="1:17">
      <c r="A13" s="162" t="s">
        <v>103</v>
      </c>
      <c r="B13" s="163"/>
      <c r="C13" s="137"/>
      <c r="D13" s="137"/>
      <c r="E13" s="164">
        <f t="shared" si="0"/>
        <v>0</v>
      </c>
      <c r="F13" s="267"/>
      <c r="G13" s="333"/>
      <c r="H13" s="333"/>
      <c r="I13" s="333"/>
      <c r="J13" s="269"/>
      <c r="K13" s="29"/>
      <c r="L13" s="29"/>
      <c r="M13" s="29"/>
      <c r="N13"/>
      <c r="O13"/>
      <c r="P13"/>
      <c r="Q13"/>
    </row>
    <row r="14" spans="1:17" ht="13" thickBot="1">
      <c r="A14" s="162" t="s">
        <v>104</v>
      </c>
      <c r="B14" s="163"/>
      <c r="C14" s="137"/>
      <c r="D14" s="137"/>
      <c r="E14" s="164">
        <f t="shared" si="0"/>
        <v>0</v>
      </c>
      <c r="F14" s="270"/>
      <c r="G14" s="271"/>
      <c r="H14" s="271"/>
      <c r="I14" s="271"/>
      <c r="J14" s="272"/>
      <c r="K14" s="29"/>
      <c r="L14" s="29"/>
      <c r="M14" s="29"/>
      <c r="N14"/>
      <c r="O14"/>
      <c r="P14"/>
      <c r="Q14"/>
    </row>
    <row r="15" spans="1:17" ht="13" thickBot="1">
      <c r="A15" s="165"/>
      <c r="B15" s="144"/>
      <c r="C15" s="144"/>
      <c r="D15" s="144"/>
      <c r="E15" s="166"/>
      <c r="F15" s="328" t="s">
        <v>113</v>
      </c>
      <c r="G15" s="329"/>
      <c r="H15" s="329"/>
      <c r="I15" s="329"/>
      <c r="J15" s="329"/>
      <c r="K15" s="29"/>
      <c r="L15" s="29"/>
      <c r="M15" s="29"/>
      <c r="N15"/>
      <c r="O15"/>
      <c r="P15"/>
      <c r="Q15"/>
    </row>
    <row r="16" spans="1:17" ht="13" thickBot="1">
      <c r="A16" s="167" t="s">
        <v>89</v>
      </c>
      <c r="B16" s="157">
        <f>SUM(B17,B19,B22)</f>
        <v>0</v>
      </c>
      <c r="C16" s="142">
        <f>SUM(C17,C19,C22)</f>
        <v>0</v>
      </c>
      <c r="D16" s="142">
        <f>SUM('[1]Event 3a Ledger'!J25:J36)</f>
        <v>0</v>
      </c>
      <c r="E16" s="142">
        <f t="shared" ref="E16:E24" si="1">C16-D16</f>
        <v>0</v>
      </c>
      <c r="F16" s="264"/>
      <c r="G16" s="265"/>
      <c r="H16" s="265"/>
      <c r="I16" s="265"/>
      <c r="J16" s="266"/>
      <c r="K16" s="29"/>
      <c r="L16" s="29"/>
      <c r="M16" s="29"/>
      <c r="N16"/>
      <c r="O16"/>
      <c r="P16"/>
      <c r="Q16"/>
    </row>
    <row r="17" spans="1:17">
      <c r="A17" s="168" t="s">
        <v>136</v>
      </c>
      <c r="B17" s="135">
        <f>B18*13</f>
        <v>0</v>
      </c>
      <c r="C17" s="135">
        <f>C18*13</f>
        <v>0</v>
      </c>
      <c r="D17" s="135">
        <f>D18*13</f>
        <v>0</v>
      </c>
      <c r="E17" s="135">
        <f t="shared" si="1"/>
        <v>0</v>
      </c>
      <c r="F17" s="267"/>
      <c r="G17" s="268"/>
      <c r="H17" s="268"/>
      <c r="I17" s="268"/>
      <c r="J17" s="269"/>
      <c r="K17" s="29"/>
      <c r="L17" s="29"/>
      <c r="M17" s="29"/>
      <c r="N17"/>
      <c r="O17"/>
      <c r="P17"/>
      <c r="Q17"/>
    </row>
    <row r="18" spans="1:17">
      <c r="A18" s="162" t="s">
        <v>87</v>
      </c>
      <c r="B18" s="169"/>
      <c r="C18" s="136"/>
      <c r="D18" s="136"/>
      <c r="E18" s="136">
        <f t="shared" si="1"/>
        <v>0</v>
      </c>
      <c r="F18" s="267"/>
      <c r="G18" s="268"/>
      <c r="H18" s="268"/>
      <c r="I18" s="268"/>
      <c r="J18" s="269"/>
      <c r="K18" s="29"/>
      <c r="L18" s="29"/>
      <c r="M18" s="29"/>
      <c r="N18"/>
      <c r="O18"/>
      <c r="P18"/>
      <c r="Q18"/>
    </row>
    <row r="19" spans="1:17">
      <c r="A19" s="170" t="s">
        <v>105</v>
      </c>
      <c r="B19" s="145">
        <f>SUM(B20:B21)</f>
        <v>0</v>
      </c>
      <c r="C19" s="145">
        <f>SUM(C20:C21)</f>
        <v>0</v>
      </c>
      <c r="D19" s="145">
        <f>SUM(D20:D21)</f>
        <v>0</v>
      </c>
      <c r="E19" s="135">
        <f t="shared" si="1"/>
        <v>0</v>
      </c>
      <c r="F19" s="267"/>
      <c r="G19" s="268"/>
      <c r="H19" s="268"/>
      <c r="I19" s="268"/>
      <c r="J19" s="269"/>
      <c r="K19" s="29"/>
      <c r="L19" s="29"/>
      <c r="M19" s="29"/>
      <c r="N19"/>
      <c r="O19"/>
      <c r="P19"/>
      <c r="Q19"/>
    </row>
    <row r="20" spans="1:17">
      <c r="A20" s="162" t="s">
        <v>122</v>
      </c>
      <c r="B20" s="169"/>
      <c r="C20" s="136"/>
      <c r="D20" s="136"/>
      <c r="E20" s="136">
        <f t="shared" si="1"/>
        <v>0</v>
      </c>
      <c r="F20" s="267"/>
      <c r="G20" s="268"/>
      <c r="H20" s="268"/>
      <c r="I20" s="268"/>
      <c r="J20" s="269"/>
      <c r="K20" s="29"/>
      <c r="L20" s="29"/>
      <c r="M20" s="29"/>
      <c r="N20"/>
      <c r="O20"/>
      <c r="P20"/>
      <c r="Q20"/>
    </row>
    <row r="21" spans="1:17">
      <c r="A21" s="171" t="s">
        <v>57</v>
      </c>
      <c r="B21" s="137">
        <f>B20*0.125</f>
        <v>0</v>
      </c>
      <c r="C21" s="137">
        <f>C20*0.125</f>
        <v>0</v>
      </c>
      <c r="D21" s="137">
        <f>D20*0.1375</f>
        <v>0</v>
      </c>
      <c r="E21" s="137">
        <f t="shared" si="1"/>
        <v>0</v>
      </c>
      <c r="F21" s="267"/>
      <c r="G21" s="268"/>
      <c r="H21" s="268"/>
      <c r="I21" s="268"/>
      <c r="J21" s="269"/>
      <c r="K21" s="29"/>
      <c r="L21" s="29"/>
      <c r="M21" s="29"/>
      <c r="N21"/>
      <c r="O21"/>
      <c r="P21"/>
      <c r="Q21"/>
    </row>
    <row r="22" spans="1:17">
      <c r="A22" s="168" t="s">
        <v>106</v>
      </c>
      <c r="B22" s="145">
        <f>SUM(B23:B24)</f>
        <v>0</v>
      </c>
      <c r="C22" s="145">
        <f>SUM(C23:C24)</f>
        <v>0</v>
      </c>
      <c r="D22" s="145">
        <f>SUM(D23:D24)</f>
        <v>0</v>
      </c>
      <c r="E22" s="135">
        <f t="shared" si="1"/>
        <v>0</v>
      </c>
      <c r="F22" s="267"/>
      <c r="G22" s="268"/>
      <c r="H22" s="268"/>
      <c r="I22" s="268"/>
      <c r="J22" s="269"/>
      <c r="K22" s="29"/>
      <c r="L22" s="29"/>
      <c r="M22" s="29"/>
      <c r="N22"/>
      <c r="O22"/>
      <c r="P22"/>
      <c r="Q22"/>
    </row>
    <row r="23" spans="1:17">
      <c r="A23" s="162" t="s">
        <v>122</v>
      </c>
      <c r="B23" s="163"/>
      <c r="C23" s="137"/>
      <c r="D23" s="137"/>
      <c r="E23" s="136">
        <f t="shared" si="1"/>
        <v>0</v>
      </c>
      <c r="F23" s="267"/>
      <c r="G23" s="268"/>
      <c r="H23" s="268"/>
      <c r="I23" s="268"/>
      <c r="J23" s="269"/>
      <c r="K23" s="29"/>
      <c r="L23" s="29"/>
      <c r="M23" s="29"/>
      <c r="N23"/>
      <c r="O23"/>
      <c r="P23"/>
      <c r="Q23"/>
    </row>
    <row r="24" spans="1:17" ht="13" thickBot="1">
      <c r="A24" s="171" t="s">
        <v>56</v>
      </c>
      <c r="B24" s="137">
        <f>B23*0.315</f>
        <v>0</v>
      </c>
      <c r="C24" s="137">
        <f>C23*0.315</f>
        <v>0</v>
      </c>
      <c r="D24" s="137">
        <f>D23*0.3025</f>
        <v>0</v>
      </c>
      <c r="E24" s="137">
        <f t="shared" si="1"/>
        <v>0</v>
      </c>
      <c r="F24" s="270"/>
      <c r="G24" s="271"/>
      <c r="H24" s="271"/>
      <c r="I24" s="271"/>
      <c r="J24" s="272"/>
      <c r="K24" s="29"/>
      <c r="L24" s="29"/>
      <c r="M24" s="29"/>
      <c r="N24"/>
      <c r="O24"/>
      <c r="P24"/>
      <c r="Q24"/>
    </row>
    <row r="25" spans="1:17" ht="13" thickBot="1">
      <c r="A25" s="75"/>
      <c r="B25" s="76"/>
      <c r="C25" s="76"/>
      <c r="D25" s="76"/>
      <c r="E25" s="76"/>
      <c r="F25" s="77"/>
      <c r="G25" s="77"/>
      <c r="H25" s="77"/>
      <c r="I25" s="77"/>
      <c r="J25" s="77"/>
      <c r="K25" s="29"/>
      <c r="L25" s="29"/>
      <c r="M25" s="24"/>
      <c r="N25"/>
      <c r="O25"/>
      <c r="P25"/>
      <c r="Q25"/>
    </row>
    <row r="26" spans="1:17" ht="13" thickBot="1">
      <c r="A26" s="156" t="s">
        <v>61</v>
      </c>
      <c r="B26" s="157">
        <f>SUM(B28,B31,B34,B38,B52)</f>
        <v>0</v>
      </c>
      <c r="C26" s="142">
        <f>SUM(C28,C31,C34,C38,C52)</f>
        <v>0</v>
      </c>
      <c r="D26" s="142">
        <f>SUM('[1]Event 3a Ledger'!F6:F41)</f>
        <v>0</v>
      </c>
      <c r="E26" s="142">
        <f>C26-D26</f>
        <v>0</v>
      </c>
      <c r="F26" s="172"/>
      <c r="G26" s="173"/>
      <c r="H26" s="173"/>
      <c r="I26" s="173"/>
      <c r="J26" s="173"/>
      <c r="K26" s="29"/>
      <c r="L26" s="29"/>
      <c r="M26" s="24"/>
      <c r="N26"/>
      <c r="O26"/>
      <c r="P26"/>
      <c r="Q26"/>
    </row>
    <row r="27" spans="1:17" ht="13" thickBot="1">
      <c r="A27" s="158" t="s">
        <v>0</v>
      </c>
      <c r="B27" s="174">
        <f>B28</f>
        <v>0</v>
      </c>
      <c r="C27" s="146">
        <f>C28</f>
        <v>0</v>
      </c>
      <c r="D27" s="146">
        <f>D28</f>
        <v>0</v>
      </c>
      <c r="E27" s="135">
        <f>C27-D27</f>
        <v>0</v>
      </c>
      <c r="F27" s="320" t="s">
        <v>2</v>
      </c>
      <c r="G27" s="321"/>
      <c r="H27" s="321"/>
      <c r="I27" s="321"/>
      <c r="J27" s="321"/>
      <c r="K27" s="13"/>
      <c r="L27" s="13"/>
      <c r="M27"/>
      <c r="N27"/>
      <c r="O27"/>
      <c r="P27"/>
      <c r="Q27"/>
    </row>
    <row r="28" spans="1:17">
      <c r="A28" s="219" t="s">
        <v>137</v>
      </c>
      <c r="B28" s="136">
        <f>B29*0.05</f>
        <v>0</v>
      </c>
      <c r="C28" s="136">
        <f>C29*0.05</f>
        <v>0</v>
      </c>
      <c r="D28" s="136">
        <f>D29*0.05</f>
        <v>0</v>
      </c>
      <c r="E28" s="136">
        <f>C28-D28</f>
        <v>0</v>
      </c>
      <c r="F28" s="264"/>
      <c r="G28" s="265"/>
      <c r="H28" s="265"/>
      <c r="I28" s="265"/>
      <c r="J28" s="266"/>
      <c r="K28" s="13"/>
      <c r="L28" s="13"/>
      <c r="M28"/>
      <c r="N28"/>
      <c r="O28"/>
      <c r="P28"/>
      <c r="Q28"/>
    </row>
    <row r="29" spans="1:17">
      <c r="A29" s="171" t="s">
        <v>63</v>
      </c>
      <c r="B29" s="163"/>
      <c r="C29" s="137"/>
      <c r="D29" s="137"/>
      <c r="E29" s="136">
        <f>C29-D29</f>
        <v>0</v>
      </c>
      <c r="F29" s="267"/>
      <c r="G29" s="268"/>
      <c r="H29" s="268"/>
      <c r="I29" s="268"/>
      <c r="J29" s="269"/>
      <c r="K29" s="13"/>
      <c r="L29" s="13"/>
      <c r="M29"/>
      <c r="N29"/>
      <c r="O29"/>
      <c r="P29"/>
      <c r="Q29"/>
    </row>
    <row r="30" spans="1:17">
      <c r="A30" s="175" t="s">
        <v>90</v>
      </c>
      <c r="B30" s="176"/>
      <c r="C30" s="147"/>
      <c r="D30" s="147"/>
      <c r="E30" s="147"/>
      <c r="F30" s="267"/>
      <c r="G30" s="268"/>
      <c r="H30" s="268"/>
      <c r="I30" s="268"/>
      <c r="J30" s="269"/>
      <c r="K30" s="13"/>
      <c r="L30" s="13"/>
      <c r="M30"/>
      <c r="N30"/>
      <c r="O30"/>
      <c r="P30"/>
      <c r="Q30"/>
    </row>
    <row r="31" spans="1:17" ht="15" customHeight="1">
      <c r="A31" s="158" t="s">
        <v>1</v>
      </c>
      <c r="B31" s="177">
        <f>SUM(B32:B33)</f>
        <v>0</v>
      </c>
      <c r="C31" s="135">
        <f>SUM(C32:C33)</f>
        <v>0</v>
      </c>
      <c r="D31" s="135">
        <f>SUM(D32:D33)</f>
        <v>0</v>
      </c>
      <c r="E31" s="135">
        <f>C31-D31</f>
        <v>0</v>
      </c>
      <c r="F31" s="267"/>
      <c r="G31" s="268"/>
      <c r="H31" s="268"/>
      <c r="I31" s="268"/>
      <c r="J31" s="269"/>
      <c r="K31" s="13"/>
      <c r="L31" s="13"/>
      <c r="M31"/>
      <c r="N31"/>
      <c r="O31"/>
      <c r="P31"/>
      <c r="Q31"/>
    </row>
    <row r="32" spans="1:17">
      <c r="A32" s="220" t="s">
        <v>138</v>
      </c>
      <c r="B32" s="169"/>
      <c r="C32" s="136"/>
      <c r="D32" s="136"/>
      <c r="E32" s="136">
        <f>C32-D32</f>
        <v>0</v>
      </c>
      <c r="F32" s="267"/>
      <c r="G32" s="268"/>
      <c r="H32" s="268"/>
      <c r="I32" s="268"/>
      <c r="J32" s="269"/>
      <c r="K32" s="13"/>
      <c r="L32" s="13"/>
      <c r="M32"/>
      <c r="N32"/>
      <c r="O32"/>
      <c r="P32"/>
      <c r="Q32"/>
    </row>
    <row r="33" spans="1:17" ht="13" thickBot="1">
      <c r="A33" s="162" t="s">
        <v>65</v>
      </c>
      <c r="B33" s="169"/>
      <c r="C33" s="136"/>
      <c r="D33" s="136"/>
      <c r="E33" s="136">
        <f>C33-D33</f>
        <v>0</v>
      </c>
      <c r="F33" s="270"/>
      <c r="G33" s="271"/>
      <c r="H33" s="271"/>
      <c r="I33" s="271"/>
      <c r="J33" s="272"/>
      <c r="K33" s="13"/>
      <c r="L33" s="13"/>
      <c r="M33"/>
      <c r="N33"/>
      <c r="O33"/>
      <c r="P33"/>
      <c r="Q33"/>
    </row>
    <row r="34" spans="1:17" ht="13" thickBot="1">
      <c r="A34" s="158" t="s">
        <v>66</v>
      </c>
      <c r="B34" s="178">
        <f>B35</f>
        <v>0</v>
      </c>
      <c r="C34" s="145">
        <f>C35</f>
        <v>0</v>
      </c>
      <c r="D34" s="145">
        <f>D35</f>
        <v>0</v>
      </c>
      <c r="E34" s="135">
        <f>C34-D34</f>
        <v>0</v>
      </c>
      <c r="F34" s="340" t="s">
        <v>3</v>
      </c>
      <c r="G34" s="341"/>
      <c r="H34" s="341"/>
      <c r="I34" s="341"/>
      <c r="J34" s="341"/>
      <c r="K34" s="13"/>
      <c r="L34" s="13"/>
      <c r="M34"/>
      <c r="N34"/>
      <c r="O34"/>
      <c r="P34"/>
      <c r="Q34"/>
    </row>
    <row r="35" spans="1:17">
      <c r="A35" s="162" t="s">
        <v>95</v>
      </c>
      <c r="B35" s="179"/>
      <c r="C35" s="148"/>
      <c r="D35" s="148"/>
      <c r="E35" s="136">
        <f>C35-D35</f>
        <v>0</v>
      </c>
      <c r="F35" s="264"/>
      <c r="G35" s="265"/>
      <c r="H35" s="265"/>
      <c r="I35" s="265"/>
      <c r="J35" s="266"/>
      <c r="K35" s="13"/>
      <c r="L35" s="13"/>
      <c r="M35"/>
      <c r="N35"/>
      <c r="O35"/>
      <c r="P35"/>
      <c r="Q35"/>
    </row>
    <row r="36" spans="1:17" ht="13" thickBot="1">
      <c r="A36" s="175"/>
      <c r="B36" s="140"/>
      <c r="C36" s="140"/>
      <c r="D36" s="133"/>
      <c r="E36" s="133"/>
      <c r="F36" s="270"/>
      <c r="G36" s="271"/>
      <c r="H36" s="271"/>
      <c r="I36" s="271"/>
      <c r="J36" s="272"/>
      <c r="K36" s="13"/>
      <c r="L36" s="13"/>
      <c r="M36"/>
      <c r="N36"/>
      <c r="O36"/>
      <c r="P36"/>
      <c r="Q36"/>
    </row>
    <row r="37" spans="1:17" ht="53.25" customHeight="1">
      <c r="A37" s="156"/>
      <c r="B37" s="134" t="s">
        <v>85</v>
      </c>
      <c r="C37" s="134" t="s">
        <v>86</v>
      </c>
      <c r="D37" s="134" t="s">
        <v>58</v>
      </c>
      <c r="E37" s="134" t="s">
        <v>59</v>
      </c>
      <c r="F37" s="70"/>
      <c r="G37" s="134" t="s">
        <v>85</v>
      </c>
      <c r="H37" s="134" t="s">
        <v>86</v>
      </c>
      <c r="I37" s="134" t="s">
        <v>58</v>
      </c>
      <c r="J37" s="134" t="s">
        <v>59</v>
      </c>
      <c r="K37" s="29"/>
      <c r="L37" s="29"/>
      <c r="M37" s="29"/>
      <c r="N37"/>
      <c r="O37"/>
      <c r="P37"/>
      <c r="Q37"/>
    </row>
    <row r="38" spans="1:17" ht="15" customHeight="1">
      <c r="A38" s="180" t="s">
        <v>107</v>
      </c>
      <c r="B38" s="135">
        <f>SUM(B39,B44,G39)</f>
        <v>0</v>
      </c>
      <c r="C38" s="135">
        <f>SUM(C39,C44,H39)</f>
        <v>0</v>
      </c>
      <c r="D38" s="135">
        <f>SUM(D39,D44,I39)</f>
        <v>0</v>
      </c>
      <c r="E38" s="135">
        <f t="shared" ref="E38:E48" si="2">C38-D38</f>
        <v>0</v>
      </c>
      <c r="F38" s="80"/>
      <c r="G38" s="80"/>
      <c r="H38" s="80"/>
      <c r="I38" s="80"/>
      <c r="J38" s="80"/>
      <c r="K38" s="13"/>
      <c r="L38" s="13"/>
      <c r="M38"/>
      <c r="N38"/>
      <c r="O38"/>
      <c r="P38"/>
      <c r="Q38"/>
    </row>
    <row r="39" spans="1:17" ht="12" customHeight="1">
      <c r="A39" s="175" t="s">
        <v>96</v>
      </c>
      <c r="B39" s="136">
        <f>SUM(B40,B42)</f>
        <v>0</v>
      </c>
      <c r="C39" s="136">
        <f>SUM(C40,C42)</f>
        <v>0</v>
      </c>
      <c r="D39" s="136">
        <f>SUM(D40,D42)</f>
        <v>0</v>
      </c>
      <c r="E39" s="136">
        <f t="shared" si="2"/>
        <v>0</v>
      </c>
      <c r="F39" s="175" t="s">
        <v>97</v>
      </c>
      <c r="G39" s="181">
        <f>SUM(G40,G41,G44,G47)</f>
        <v>0</v>
      </c>
      <c r="H39" s="181">
        <f>SUM(H40,H41,H44,H47)</f>
        <v>0</v>
      </c>
      <c r="I39" s="181">
        <f>SUM(I40,I41,I44,I47)</f>
        <v>0</v>
      </c>
      <c r="J39" s="181">
        <f>SUM(J40,J41,J44,J47)</f>
        <v>0</v>
      </c>
      <c r="K39" s="13"/>
      <c r="L39" s="13"/>
      <c r="M39"/>
      <c r="N39"/>
      <c r="O39"/>
      <c r="P39"/>
      <c r="Q39"/>
    </row>
    <row r="40" spans="1:17" ht="12" customHeight="1">
      <c r="A40" s="171" t="s">
        <v>135</v>
      </c>
      <c r="B40" s="182">
        <f>B41*17</f>
        <v>0</v>
      </c>
      <c r="C40" s="137">
        <f>C41*17</f>
        <v>0</v>
      </c>
      <c r="D40" s="137">
        <f>D41*17</f>
        <v>0</v>
      </c>
      <c r="E40" s="137">
        <f t="shared" si="2"/>
        <v>0</v>
      </c>
      <c r="F40" s="171" t="s">
        <v>116</v>
      </c>
      <c r="G40" s="182">
        <f>IF(SUM(G41,G44,G47)&gt;0,40,0)</f>
        <v>0</v>
      </c>
      <c r="H40" s="183"/>
      <c r="I40" s="183"/>
      <c r="J40" s="183"/>
      <c r="K40" s="13"/>
      <c r="L40" s="13"/>
      <c r="M40"/>
      <c r="N40"/>
      <c r="O40"/>
      <c r="P40"/>
      <c r="Q40"/>
    </row>
    <row r="41" spans="1:17" ht="12" customHeight="1">
      <c r="A41" s="171" t="s">
        <v>93</v>
      </c>
      <c r="B41" s="163"/>
      <c r="C41" s="137"/>
      <c r="D41" s="137"/>
      <c r="E41" s="136">
        <f t="shared" si="2"/>
        <v>0</v>
      </c>
      <c r="F41" s="171" t="s">
        <v>117</v>
      </c>
      <c r="G41" s="182">
        <f>G42*0.85*G43</f>
        <v>0</v>
      </c>
      <c r="H41" s="183">
        <f>H42*0.85*H43</f>
        <v>0</v>
      </c>
      <c r="I41" s="183">
        <f>I42*0.85*I43</f>
        <v>0</v>
      </c>
      <c r="J41" s="183">
        <f>J42*0.85*J43</f>
        <v>0</v>
      </c>
      <c r="K41" s="13"/>
      <c r="L41" s="13"/>
      <c r="M41"/>
      <c r="N41"/>
      <c r="O41"/>
      <c r="P41"/>
      <c r="Q41"/>
    </row>
    <row r="42" spans="1:17" ht="12" customHeight="1">
      <c r="A42" s="171" t="s">
        <v>141</v>
      </c>
      <c r="B42" s="182">
        <f>B43*41</f>
        <v>0</v>
      </c>
      <c r="C42" s="137">
        <f>C43*41</f>
        <v>0</v>
      </c>
      <c r="D42" s="137">
        <f>D43*123</f>
        <v>0</v>
      </c>
      <c r="E42" s="137">
        <f t="shared" si="2"/>
        <v>0</v>
      </c>
      <c r="F42" s="171" t="s">
        <v>118</v>
      </c>
      <c r="G42" s="184"/>
      <c r="H42" s="183"/>
      <c r="I42" s="183"/>
      <c r="J42" s="183"/>
      <c r="K42" s="13"/>
      <c r="L42" s="13"/>
      <c r="M42"/>
      <c r="N42"/>
      <c r="O42"/>
      <c r="P42"/>
      <c r="Q42"/>
    </row>
    <row r="43" spans="1:17" ht="12" customHeight="1">
      <c r="A43" s="171" t="s">
        <v>142</v>
      </c>
      <c r="B43" s="163"/>
      <c r="C43" s="137"/>
      <c r="D43" s="137"/>
      <c r="E43" s="136">
        <f t="shared" si="2"/>
        <v>0</v>
      </c>
      <c r="F43" s="171" t="s">
        <v>99</v>
      </c>
      <c r="G43" s="184"/>
      <c r="H43" s="183"/>
      <c r="I43" s="183"/>
      <c r="J43" s="183"/>
      <c r="K43" s="13"/>
      <c r="L43" s="13"/>
      <c r="M43"/>
      <c r="N43"/>
      <c r="O43"/>
      <c r="P43"/>
      <c r="Q43"/>
    </row>
    <row r="44" spans="1:17" ht="12" customHeight="1">
      <c r="A44" s="175" t="s">
        <v>94</v>
      </c>
      <c r="B44" s="136">
        <f>SUM(B45,B47,B49)</f>
        <v>0</v>
      </c>
      <c r="C44" s="136">
        <f>SUM(C45,C47)</f>
        <v>0</v>
      </c>
      <c r="D44" s="136">
        <f>SUM(D45,D47)</f>
        <v>0</v>
      </c>
      <c r="E44" s="136">
        <f t="shared" si="2"/>
        <v>0</v>
      </c>
      <c r="F44" s="171" t="s">
        <v>119</v>
      </c>
      <c r="G44" s="182">
        <f>G45*3.5*G46</f>
        <v>0</v>
      </c>
      <c r="H44" s="183">
        <f>H45*3.5*H46</f>
        <v>0</v>
      </c>
      <c r="I44" s="183">
        <f>I45*3.5*I46</f>
        <v>0</v>
      </c>
      <c r="J44" s="183">
        <f>J45*3.5*J46</f>
        <v>0</v>
      </c>
      <c r="K44" s="13"/>
      <c r="L44" s="13"/>
      <c r="M44"/>
      <c r="N44"/>
      <c r="O44"/>
      <c r="P44"/>
      <c r="Q44"/>
    </row>
    <row r="45" spans="1:17" ht="12" customHeight="1">
      <c r="A45" s="171" t="s">
        <v>148</v>
      </c>
      <c r="B45" s="182">
        <f>B46*45*4</f>
        <v>0</v>
      </c>
      <c r="C45" s="182">
        <f>C46*45*1</f>
        <v>0</v>
      </c>
      <c r="D45" s="137">
        <f>D46*18.75</f>
        <v>0</v>
      </c>
      <c r="E45" s="137">
        <f t="shared" si="2"/>
        <v>0</v>
      </c>
      <c r="F45" s="171" t="s">
        <v>98</v>
      </c>
      <c r="G45" s="184"/>
      <c r="H45" s="183"/>
      <c r="I45" s="183"/>
      <c r="J45" s="183"/>
      <c r="K45" s="13"/>
      <c r="L45" s="13"/>
      <c r="M45"/>
      <c r="N45"/>
      <c r="O45"/>
      <c r="P45"/>
      <c r="Q45"/>
    </row>
    <row r="46" spans="1:17" ht="12" customHeight="1">
      <c r="A46" s="171" t="s">
        <v>87</v>
      </c>
      <c r="B46" s="163"/>
      <c r="C46" s="137"/>
      <c r="D46" s="137"/>
      <c r="E46" s="136">
        <f t="shared" si="2"/>
        <v>0</v>
      </c>
      <c r="F46" s="171" t="s">
        <v>99</v>
      </c>
      <c r="G46" s="184"/>
      <c r="H46" s="183"/>
      <c r="I46" s="183"/>
      <c r="J46" s="183"/>
      <c r="K46" s="13"/>
      <c r="L46" s="13"/>
      <c r="M46"/>
      <c r="N46"/>
      <c r="O46"/>
      <c r="P46"/>
      <c r="Q46"/>
    </row>
    <row r="47" spans="1:17" ht="12" customHeight="1">
      <c r="A47" s="171" t="s">
        <v>146</v>
      </c>
      <c r="B47" s="182">
        <f>B48*45</f>
        <v>0</v>
      </c>
      <c r="C47" s="182">
        <f>C48*45</f>
        <v>0</v>
      </c>
      <c r="D47" s="137">
        <f>D48*50</f>
        <v>0</v>
      </c>
      <c r="E47" s="137">
        <f t="shared" si="2"/>
        <v>0</v>
      </c>
      <c r="F47" s="185" t="s">
        <v>120</v>
      </c>
      <c r="G47" s="182">
        <f>G48*6.5*G50</f>
        <v>0</v>
      </c>
      <c r="H47" s="183">
        <f>H48*6.5*H50</f>
        <v>0</v>
      </c>
      <c r="I47" s="183">
        <f>I48*6.5*I50</f>
        <v>0</v>
      </c>
      <c r="J47" s="183">
        <f>J48*6.5*J50</f>
        <v>0</v>
      </c>
      <c r="K47" s="13"/>
      <c r="L47" s="13"/>
      <c r="M47"/>
      <c r="N47"/>
      <c r="O47"/>
      <c r="P47"/>
      <c r="Q47"/>
    </row>
    <row r="48" spans="1:17" ht="12" customHeight="1">
      <c r="A48" s="171" t="s">
        <v>140</v>
      </c>
      <c r="B48" s="163"/>
      <c r="C48" s="137"/>
      <c r="D48" s="137"/>
      <c r="E48" s="136">
        <f t="shared" si="2"/>
        <v>0</v>
      </c>
      <c r="F48" s="171" t="s">
        <v>121</v>
      </c>
      <c r="G48" s="184"/>
      <c r="H48" s="183"/>
      <c r="I48" s="183"/>
      <c r="J48" s="183"/>
      <c r="K48" s="13"/>
      <c r="L48" s="13"/>
      <c r="M48"/>
      <c r="N48"/>
      <c r="O48"/>
      <c r="P48"/>
      <c r="Q48"/>
    </row>
    <row r="49" spans="1:17" ht="12" customHeight="1">
      <c r="A49" s="221" t="s">
        <v>144</v>
      </c>
      <c r="B49" s="222"/>
      <c r="C49" s="223"/>
      <c r="D49" s="223"/>
      <c r="E49" s="224"/>
      <c r="F49" s="171"/>
      <c r="G49" s="184"/>
      <c r="H49" s="183"/>
      <c r="I49" s="183"/>
      <c r="J49" s="183"/>
      <c r="K49" s="13"/>
      <c r="L49" s="13"/>
      <c r="M49"/>
      <c r="N49"/>
      <c r="O49"/>
      <c r="P49"/>
      <c r="Q49"/>
    </row>
    <row r="50" spans="1:17" ht="12" customHeight="1">
      <c r="A50" s="186"/>
      <c r="B50" s="319"/>
      <c r="C50" s="293"/>
      <c r="D50" s="293"/>
      <c r="E50" s="293"/>
      <c r="F50" s="187" t="s">
        <v>99</v>
      </c>
      <c r="G50" s="184"/>
      <c r="H50" s="183"/>
      <c r="I50" s="183"/>
      <c r="J50" s="183"/>
      <c r="K50" s="13"/>
      <c r="L50" s="13"/>
      <c r="M50"/>
      <c r="N50"/>
      <c r="O50"/>
      <c r="P50"/>
      <c r="Q50"/>
    </row>
    <row r="51" spans="1:17" customFormat="1" ht="12.75" customHeight="1" thickBot="1">
      <c r="A51" s="73"/>
      <c r="B51" s="294"/>
      <c r="C51" s="294"/>
      <c r="D51" s="294"/>
      <c r="E51" s="294"/>
      <c r="F51" s="320" t="s">
        <v>115</v>
      </c>
      <c r="G51" s="321"/>
      <c r="H51" s="321"/>
      <c r="I51" s="321"/>
      <c r="J51" s="321"/>
    </row>
    <row r="52" spans="1:17">
      <c r="A52" s="188" t="s">
        <v>67</v>
      </c>
      <c r="B52" s="177">
        <f>SUM(B53:B56)</f>
        <v>0</v>
      </c>
      <c r="C52" s="135">
        <f>SUM(C53:C56)</f>
        <v>0</v>
      </c>
      <c r="D52" s="135">
        <f>SUM(D53:D56)</f>
        <v>0</v>
      </c>
      <c r="E52" s="135">
        <f>C52-D52</f>
        <v>0</v>
      </c>
      <c r="F52" s="264"/>
      <c r="G52" s="265"/>
      <c r="H52" s="265"/>
      <c r="I52" s="265"/>
      <c r="J52" s="266"/>
      <c r="K52" s="13"/>
      <c r="L52" s="13"/>
      <c r="M52"/>
      <c r="N52"/>
      <c r="O52"/>
      <c r="P52"/>
      <c r="Q52"/>
    </row>
    <row r="53" spans="1:17">
      <c r="A53" s="189" t="s">
        <v>68</v>
      </c>
      <c r="B53" s="169"/>
      <c r="C53" s="136"/>
      <c r="D53" s="136"/>
      <c r="E53" s="136">
        <f>C53-D53</f>
        <v>0</v>
      </c>
      <c r="F53" s="267"/>
      <c r="G53" s="268"/>
      <c r="H53" s="268"/>
      <c r="I53" s="268"/>
      <c r="J53" s="269"/>
      <c r="K53" s="13"/>
      <c r="L53" s="13"/>
      <c r="M53"/>
      <c r="N53"/>
      <c r="O53"/>
      <c r="P53"/>
      <c r="Q53"/>
    </row>
    <row r="54" spans="1:17" ht="15" customHeight="1">
      <c r="A54" s="220" t="s">
        <v>139</v>
      </c>
      <c r="B54" s="169"/>
      <c r="C54" s="136"/>
      <c r="D54" s="136"/>
      <c r="E54" s="136">
        <f>C54-D54</f>
        <v>0</v>
      </c>
      <c r="F54" s="267"/>
      <c r="G54" s="268"/>
      <c r="H54" s="268"/>
      <c r="I54" s="268"/>
      <c r="J54" s="269"/>
      <c r="K54" s="13"/>
      <c r="L54" s="13"/>
      <c r="M54"/>
      <c r="N54"/>
      <c r="O54"/>
      <c r="P54"/>
      <c r="Q54"/>
    </row>
    <row r="55" spans="1:17">
      <c r="A55" s="189" t="s">
        <v>132</v>
      </c>
      <c r="B55" s="169"/>
      <c r="C55" s="136"/>
      <c r="D55" s="136"/>
      <c r="E55" s="136">
        <f>C55-D55</f>
        <v>0</v>
      </c>
      <c r="F55" s="267"/>
      <c r="G55" s="268"/>
      <c r="H55" s="268"/>
      <c r="I55" s="268"/>
      <c r="J55" s="269"/>
      <c r="K55" s="13"/>
      <c r="L55" s="13"/>
      <c r="M55"/>
      <c r="N55"/>
      <c r="O55"/>
      <c r="P55"/>
      <c r="Q55"/>
    </row>
    <row r="56" spans="1:17" ht="13" thickBot="1">
      <c r="A56" s="189" t="s">
        <v>69</v>
      </c>
      <c r="B56" s="169"/>
      <c r="C56" s="136"/>
      <c r="D56" s="136"/>
      <c r="E56" s="136">
        <f>C56-D56</f>
        <v>0</v>
      </c>
      <c r="F56" s="270"/>
      <c r="G56" s="271"/>
      <c r="H56" s="271"/>
      <c r="I56" s="271"/>
      <c r="J56" s="272"/>
      <c r="K56" s="13"/>
      <c r="L56" s="13"/>
      <c r="M56"/>
      <c r="N56"/>
      <c r="O56"/>
      <c r="P56"/>
      <c r="Q56"/>
    </row>
    <row r="57" spans="1:17" ht="13" thickBot="1">
      <c r="A57" s="190"/>
      <c r="B57" s="191"/>
      <c r="C57" s="121"/>
      <c r="D57" s="139"/>
      <c r="E57" s="139"/>
      <c r="F57" s="320" t="s">
        <v>126</v>
      </c>
      <c r="G57" s="321"/>
      <c r="H57" s="321"/>
      <c r="I57" s="321"/>
      <c r="J57" s="321"/>
      <c r="K57" s="13"/>
      <c r="L57" s="13"/>
      <c r="M57"/>
      <c r="N57"/>
      <c r="O57"/>
      <c r="P57"/>
      <c r="Q57"/>
    </row>
    <row r="58" spans="1:17" ht="13" thickBot="1">
      <c r="A58" s="191" t="s">
        <v>111</v>
      </c>
      <c r="B58" s="157">
        <f>B59</f>
        <v>0</v>
      </c>
      <c r="C58" s="142">
        <f>C59</f>
        <v>0</v>
      </c>
      <c r="D58" s="142">
        <f>SUM('[1]Event 3a Ledger'!J6:J21)</f>
        <v>0</v>
      </c>
      <c r="E58" s="142">
        <f>C58-D58</f>
        <v>0</v>
      </c>
      <c r="F58" s="342"/>
      <c r="G58" s="265"/>
      <c r="H58" s="265"/>
      <c r="I58" s="265"/>
      <c r="J58" s="266"/>
      <c r="K58" s="13"/>
      <c r="L58" s="13"/>
      <c r="M58"/>
      <c r="N58"/>
      <c r="O58"/>
      <c r="P58"/>
      <c r="Q58"/>
    </row>
    <row r="59" spans="1:17" ht="13" thickBot="1">
      <c r="A59" s="192" t="s">
        <v>124</v>
      </c>
      <c r="B59" s="193"/>
      <c r="C59" s="135"/>
      <c r="D59" s="135"/>
      <c r="E59" s="135">
        <f>C59-D59</f>
        <v>0</v>
      </c>
      <c r="F59" s="270"/>
      <c r="G59" s="271"/>
      <c r="H59" s="271"/>
      <c r="I59" s="271"/>
      <c r="J59" s="272"/>
      <c r="K59" s="13"/>
      <c r="L59" s="13"/>
      <c r="M59"/>
      <c r="N59"/>
      <c r="O59"/>
      <c r="P59"/>
      <c r="Q59"/>
    </row>
    <row r="60" spans="1:17" ht="12.75" customHeight="1" thickBot="1">
      <c r="A60" s="73"/>
      <c r="B60" s="194" t="s">
        <v>125</v>
      </c>
      <c r="C60" s="88"/>
      <c r="D60" s="88"/>
      <c r="E60" s="70"/>
      <c r="F60" s="320" t="s">
        <v>127</v>
      </c>
      <c r="G60" s="321"/>
      <c r="H60" s="321"/>
      <c r="I60" s="321"/>
      <c r="J60" s="321"/>
      <c r="K60" s="195"/>
      <c r="L60" s="195"/>
    </row>
    <row r="61" spans="1:17" ht="13" thickBot="1">
      <c r="A61" s="140" t="s">
        <v>70</v>
      </c>
      <c r="B61" s="196">
        <f>SUM(B62:B64)</f>
        <v>0</v>
      </c>
      <c r="C61" s="149">
        <f>SUM(C62:C64)</f>
        <v>0</v>
      </c>
      <c r="D61" s="149">
        <f>SUM('[1]Event 3a Ledger'!N6:N21)</f>
        <v>0</v>
      </c>
      <c r="E61" s="142">
        <f>C61-D61</f>
        <v>0</v>
      </c>
      <c r="F61" s="264"/>
      <c r="G61" s="265"/>
      <c r="H61" s="265"/>
      <c r="I61" s="265"/>
      <c r="J61" s="266"/>
      <c r="K61" s="195"/>
      <c r="L61" s="195"/>
    </row>
    <row r="62" spans="1:17">
      <c r="A62" s="188" t="s">
        <v>110</v>
      </c>
      <c r="B62" s="193"/>
      <c r="C62" s="135"/>
      <c r="D62" s="135"/>
      <c r="E62" s="135">
        <f>C62-D62</f>
        <v>0</v>
      </c>
      <c r="F62" s="267"/>
      <c r="G62" s="268"/>
      <c r="H62" s="268"/>
      <c r="I62" s="268"/>
      <c r="J62" s="269"/>
      <c r="K62" s="195"/>
      <c r="L62" s="195"/>
    </row>
    <row r="63" spans="1:17">
      <c r="A63" s="188" t="s">
        <v>128</v>
      </c>
      <c r="B63" s="197"/>
      <c r="C63" s="145"/>
      <c r="D63" s="145"/>
      <c r="E63" s="135">
        <f>C63-D63</f>
        <v>0</v>
      </c>
      <c r="F63" s="267"/>
      <c r="G63" s="268"/>
      <c r="H63" s="268"/>
      <c r="I63" s="268"/>
      <c r="J63" s="269"/>
      <c r="K63" s="195"/>
      <c r="L63" s="195"/>
    </row>
    <row r="64" spans="1:17" ht="13" thickBot="1">
      <c r="A64" s="188" t="s">
        <v>143</v>
      </c>
      <c r="B64" s="197"/>
      <c r="C64" s="145"/>
      <c r="D64" s="145"/>
      <c r="E64" s="135">
        <f>C64-D64</f>
        <v>0</v>
      </c>
      <c r="F64" s="270"/>
      <c r="G64" s="271"/>
      <c r="H64" s="271"/>
      <c r="I64" s="271"/>
      <c r="J64" s="272"/>
      <c r="K64" s="195"/>
      <c r="L64" s="195"/>
    </row>
    <row r="65" spans="1:12">
      <c r="A65" s="198"/>
      <c r="B65" s="121"/>
      <c r="C65" s="78"/>
      <c r="D65" s="78"/>
      <c r="E65" s="78"/>
      <c r="F65" s="80"/>
      <c r="G65" s="80"/>
      <c r="H65" s="199"/>
      <c r="I65" s="199"/>
      <c r="J65" s="199"/>
      <c r="K65" s="195"/>
      <c r="L65" s="195"/>
    </row>
    <row r="66" spans="1:12" ht="13" thickBot="1">
      <c r="A66" s="200" t="s">
        <v>41</v>
      </c>
      <c r="B66" s="140"/>
      <c r="C66" s="140"/>
      <c r="D66" s="140"/>
      <c r="E66" s="140"/>
      <c r="F66" s="320" t="s">
        <v>4</v>
      </c>
      <c r="G66" s="303"/>
      <c r="H66" s="303"/>
      <c r="I66" s="303"/>
      <c r="J66" s="303"/>
      <c r="K66" s="195"/>
      <c r="L66" s="195"/>
    </row>
    <row r="67" spans="1:12" ht="13" thickBot="1">
      <c r="A67" s="200" t="s">
        <v>130</v>
      </c>
      <c r="B67" s="142">
        <f>SUM(B68:B72)</f>
        <v>0</v>
      </c>
      <c r="C67" s="142">
        <f>SUM(C68:C72)</f>
        <v>0</v>
      </c>
      <c r="D67" s="142">
        <f>SUM('[1]Event 3a Ledger'!N25:N36)</f>
        <v>0</v>
      </c>
      <c r="E67" s="142">
        <f t="shared" ref="E67:E77" si="3">C67-D67</f>
        <v>0</v>
      </c>
      <c r="F67" s="264"/>
      <c r="G67" s="265"/>
      <c r="H67" s="265"/>
      <c r="I67" s="265"/>
      <c r="J67" s="266"/>
      <c r="K67" s="195"/>
      <c r="L67" s="195"/>
    </row>
    <row r="68" spans="1:12">
      <c r="A68" s="188" t="s">
        <v>72</v>
      </c>
      <c r="B68" s="201"/>
      <c r="C68" s="150"/>
      <c r="D68" s="150"/>
      <c r="E68" s="135">
        <f t="shared" si="3"/>
        <v>0</v>
      </c>
      <c r="F68" s="267"/>
      <c r="G68" s="268"/>
      <c r="H68" s="268"/>
      <c r="I68" s="268"/>
      <c r="J68" s="269"/>
      <c r="K68" s="195"/>
      <c r="L68" s="195"/>
    </row>
    <row r="69" spans="1:12">
      <c r="A69" s="188" t="s">
        <v>73</v>
      </c>
      <c r="B69" s="202"/>
      <c r="C69" s="151"/>
      <c r="D69" s="151"/>
      <c r="E69" s="135">
        <f t="shared" si="3"/>
        <v>0</v>
      </c>
      <c r="F69" s="267"/>
      <c r="G69" s="268"/>
      <c r="H69" s="268"/>
      <c r="I69" s="268"/>
      <c r="J69" s="269"/>
      <c r="K69" s="195"/>
      <c r="L69" s="195"/>
    </row>
    <row r="70" spans="1:12">
      <c r="A70" s="188" t="s">
        <v>123</v>
      </c>
      <c r="B70" s="202"/>
      <c r="C70" s="151"/>
      <c r="D70" s="151"/>
      <c r="E70" s="135">
        <f t="shared" si="3"/>
        <v>0</v>
      </c>
      <c r="F70" s="267"/>
      <c r="G70" s="268"/>
      <c r="H70" s="268"/>
      <c r="I70" s="268"/>
      <c r="J70" s="269"/>
      <c r="K70" s="195"/>
      <c r="L70" s="195"/>
    </row>
    <row r="71" spans="1:12" ht="12.75" customHeight="1">
      <c r="A71" s="188" t="s">
        <v>8</v>
      </c>
      <c r="B71" s="202"/>
      <c r="C71" s="151"/>
      <c r="D71" s="151"/>
      <c r="E71" s="135">
        <f t="shared" si="3"/>
        <v>0</v>
      </c>
      <c r="F71" s="267"/>
      <c r="G71" s="268"/>
      <c r="H71" s="268"/>
      <c r="I71" s="268"/>
      <c r="J71" s="269"/>
      <c r="K71" s="195"/>
      <c r="L71" s="195"/>
    </row>
    <row r="72" spans="1:12" ht="12.75" customHeight="1" thickBot="1">
      <c r="A72" s="188" t="s">
        <v>75</v>
      </c>
      <c r="B72" s="151">
        <f>(B76*G76)+G77</f>
        <v>0</v>
      </c>
      <c r="C72" s="151">
        <f>(C76*H76)+H77</f>
        <v>0</v>
      </c>
      <c r="D72" s="151"/>
      <c r="E72" s="135">
        <f t="shared" si="3"/>
        <v>0</v>
      </c>
      <c r="F72" s="270"/>
      <c r="G72" s="271"/>
      <c r="H72" s="271"/>
      <c r="I72" s="271"/>
      <c r="J72" s="272"/>
      <c r="K72" s="195"/>
      <c r="L72" s="195"/>
    </row>
    <row r="73" spans="1:12" ht="12.75" customHeight="1">
      <c r="A73" s="59" t="s">
        <v>76</v>
      </c>
      <c r="B73" s="169"/>
      <c r="C73" s="136"/>
      <c r="D73" s="136"/>
      <c r="E73" s="136">
        <f t="shared" si="3"/>
        <v>0</v>
      </c>
      <c r="F73" s="172"/>
      <c r="G73" s="203" t="s">
        <v>85</v>
      </c>
      <c r="H73" s="203" t="s">
        <v>86</v>
      </c>
      <c r="I73" s="203" t="s">
        <v>58</v>
      </c>
      <c r="J73" s="204" t="s">
        <v>59</v>
      </c>
      <c r="K73" s="195"/>
      <c r="L73" s="195"/>
    </row>
    <row r="74" spans="1:12" ht="12.75" customHeight="1">
      <c r="A74" s="59" t="s">
        <v>78</v>
      </c>
      <c r="B74" s="169"/>
      <c r="C74" s="136"/>
      <c r="D74" s="136"/>
      <c r="E74" s="136">
        <f t="shared" si="3"/>
        <v>0</v>
      </c>
      <c r="F74" s="59" t="s">
        <v>83</v>
      </c>
      <c r="G74" s="169"/>
      <c r="H74" s="136"/>
      <c r="I74" s="136"/>
      <c r="J74" s="136">
        <f>H74-I74</f>
        <v>0</v>
      </c>
      <c r="K74" s="195"/>
      <c r="L74" s="195"/>
    </row>
    <row r="75" spans="1:12" ht="12.75" customHeight="1">
      <c r="A75" s="59" t="s">
        <v>80</v>
      </c>
      <c r="B75" s="205"/>
      <c r="C75" s="136"/>
      <c r="D75" s="136"/>
      <c r="E75" s="136">
        <f t="shared" si="3"/>
        <v>0</v>
      </c>
      <c r="F75" s="59" t="s">
        <v>77</v>
      </c>
      <c r="G75" s="206"/>
      <c r="H75" s="207"/>
      <c r="I75" s="207"/>
      <c r="J75" s="136">
        <f>H75-I75</f>
        <v>0</v>
      </c>
      <c r="K75" s="195"/>
      <c r="L75" s="195"/>
    </row>
    <row r="76" spans="1:12" ht="12.75" customHeight="1">
      <c r="A76" s="60" t="s">
        <v>81</v>
      </c>
      <c r="B76" s="117">
        <f>IF(B75&gt;0,SUM(B73:B75)/3,IF(B74:B74&gt;0,SUM(B73:B74)/2,B73))</f>
        <v>0</v>
      </c>
      <c r="C76" s="117">
        <f>IF(C75&gt;0,SUM(C73:C75)/3,IF(C74:C74&gt;0,SUM(C73:C74)/2,C73))</f>
        <v>0</v>
      </c>
      <c r="D76" s="136">
        <f>SUM(D73:D75)/3</f>
        <v>0</v>
      </c>
      <c r="E76" s="136">
        <f t="shared" si="3"/>
        <v>0</v>
      </c>
      <c r="F76" s="60" t="s">
        <v>79</v>
      </c>
      <c r="G76" s="136">
        <f>B77*G74*G75</f>
        <v>0</v>
      </c>
      <c r="H76" s="136">
        <f>C77*H74*H75</f>
        <v>0</v>
      </c>
      <c r="I76" s="136">
        <f>D77*I74*I75</f>
        <v>0</v>
      </c>
      <c r="J76" s="136">
        <f>H76-I76</f>
        <v>0</v>
      </c>
      <c r="K76" s="195"/>
      <c r="L76" s="195"/>
    </row>
    <row r="77" spans="1:12" s="209" customFormat="1">
      <c r="A77" s="60" t="s">
        <v>82</v>
      </c>
      <c r="B77" s="208"/>
      <c r="C77" s="136"/>
      <c r="D77" s="136"/>
      <c r="E77" s="136">
        <f t="shared" si="3"/>
        <v>0</v>
      </c>
      <c r="F77" s="59" t="s">
        <v>131</v>
      </c>
      <c r="G77" s="136">
        <f>-((G76*B76)*0.1)</f>
        <v>0</v>
      </c>
      <c r="H77" s="136">
        <f>-((H76*C76)*0.1)</f>
        <v>0</v>
      </c>
      <c r="I77" s="136">
        <f>-((I76*D76)*0.1)</f>
        <v>0</v>
      </c>
      <c r="J77" s="136">
        <f>H77-I77</f>
        <v>0</v>
      </c>
      <c r="K77" s="195"/>
      <c r="L77" s="195"/>
    </row>
    <row r="78" spans="1:12" ht="13" thickBot="1">
      <c r="A78" s="210" t="s">
        <v>9</v>
      </c>
      <c r="B78" s="90"/>
      <c r="C78" s="90"/>
      <c r="D78" s="90"/>
      <c r="E78" s="90"/>
      <c r="F78" s="91"/>
      <c r="G78" s="91"/>
      <c r="H78" s="211"/>
      <c r="I78" s="211"/>
      <c r="J78" s="211"/>
    </row>
    <row r="79" spans="1:12" ht="13" thickBot="1">
      <c r="A79" s="212" t="s">
        <v>5</v>
      </c>
      <c r="B79" s="213">
        <f>SUM(B8,B16,B26,B58,B61)</f>
        <v>0</v>
      </c>
      <c r="C79" s="213">
        <f>SUM(C8,C16,C26,C52,C58,C61)</f>
        <v>0</v>
      </c>
      <c r="D79" s="213">
        <f>SUM(D8,D16,D26,D58,D61)</f>
        <v>0</v>
      </c>
      <c r="E79" s="214">
        <f>C79-D79</f>
        <v>0</v>
      </c>
      <c r="F79" s="215"/>
      <c r="G79" s="199"/>
      <c r="H79" s="199"/>
      <c r="I79" s="199"/>
      <c r="J79" s="199"/>
    </row>
    <row r="80" spans="1:12" ht="13" thickBot="1">
      <c r="A80" s="212" t="s">
        <v>6</v>
      </c>
      <c r="B80" s="213">
        <f>B67</f>
        <v>0</v>
      </c>
      <c r="C80" s="213">
        <f>C67</f>
        <v>0</v>
      </c>
      <c r="D80" s="213">
        <f>D67</f>
        <v>0</v>
      </c>
      <c r="E80" s="214">
        <f>C80-D80</f>
        <v>0</v>
      </c>
      <c r="F80" s="212" t="s">
        <v>7</v>
      </c>
      <c r="G80" s="213">
        <f>B79-B80</f>
        <v>0</v>
      </c>
      <c r="H80" s="213">
        <f>C79-C80</f>
        <v>0</v>
      </c>
      <c r="I80" s="213">
        <f>D79-D80</f>
        <v>0</v>
      </c>
      <c r="J80" s="214">
        <f>H80-I80</f>
        <v>0</v>
      </c>
    </row>
    <row r="81" spans="1:5">
      <c r="A81" s="154"/>
      <c r="B81" s="154"/>
      <c r="D81" s="154"/>
      <c r="E81" s="154"/>
    </row>
    <row r="82" spans="1:5">
      <c r="A82" s="22"/>
      <c r="B82"/>
      <c r="C82"/>
      <c r="D82"/>
      <c r="E82"/>
    </row>
    <row r="83" spans="1:5">
      <c r="A83" s="22"/>
      <c r="B83"/>
      <c r="C83"/>
      <c r="D83"/>
      <c r="E83"/>
    </row>
  </sheetData>
  <sheetProtection selectLockedCells="1"/>
  <mergeCells count="21">
    <mergeCell ref="F66:J66"/>
    <mergeCell ref="F67:J72"/>
    <mergeCell ref="F61:J64"/>
    <mergeCell ref="F58:J59"/>
    <mergeCell ref="F51:J51"/>
    <mergeCell ref="B50:E51"/>
    <mergeCell ref="F57:J57"/>
    <mergeCell ref="F60:J60"/>
    <mergeCell ref="F52:J56"/>
    <mergeCell ref="I1:J4"/>
    <mergeCell ref="F7:J7"/>
    <mergeCell ref="F15:J15"/>
    <mergeCell ref="B6:J6"/>
    <mergeCell ref="F8:J14"/>
    <mergeCell ref="B3:H3"/>
    <mergeCell ref="B4:H4"/>
    <mergeCell ref="F35:J36"/>
    <mergeCell ref="F28:J33"/>
    <mergeCell ref="F16:J24"/>
    <mergeCell ref="F27:J27"/>
    <mergeCell ref="F34:J3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B4" sqref="B4:H4"/>
    </sheetView>
  </sheetViews>
  <sheetFormatPr baseColWidth="10" defaultColWidth="9.1640625" defaultRowHeight="12" x14ac:dyDescent="0"/>
  <cols>
    <col min="1" max="1" width="34" style="152" customWidth="1"/>
    <col min="2" max="2" width="7.83203125" style="217" customWidth="1"/>
    <col min="3" max="3" width="7.83203125" style="154" customWidth="1"/>
    <col min="4" max="5" width="7.83203125" style="218" customWidth="1"/>
    <col min="6" max="6" width="31.33203125" style="216" customWidth="1"/>
    <col min="7" max="7" width="10.83203125" style="154" customWidth="1"/>
    <col min="8" max="8" width="9.5" style="154" customWidth="1"/>
    <col min="9" max="9" width="7.83203125" style="154" customWidth="1"/>
    <col min="10" max="10" width="10" style="154" customWidth="1"/>
    <col min="11" max="16384" width="9.1640625" style="154"/>
  </cols>
  <sheetData>
    <row r="1" spans="1:17" ht="17">
      <c r="B1" s="28"/>
      <c r="C1" s="28"/>
      <c r="D1" s="28"/>
      <c r="E1" s="26" t="s">
        <v>108</v>
      </c>
      <c r="F1" s="29"/>
      <c r="G1" s="153"/>
      <c r="H1" s="153"/>
      <c r="I1" s="322" t="s">
        <v>48</v>
      </c>
      <c r="J1" s="323"/>
      <c r="M1" s="153"/>
    </row>
    <row r="2" spans="1:17" ht="17">
      <c r="B2" s="25"/>
      <c r="C2" s="25"/>
      <c r="D2" s="25"/>
      <c r="E2" s="26" t="s">
        <v>152</v>
      </c>
      <c r="F2" s="29"/>
      <c r="G2" s="153"/>
      <c r="H2" s="153"/>
      <c r="I2" s="324"/>
      <c r="J2" s="325"/>
      <c r="M2" s="153"/>
    </row>
    <row r="3" spans="1:17" ht="18" thickBot="1">
      <c r="A3" s="31" t="s">
        <v>84</v>
      </c>
      <c r="B3" s="334"/>
      <c r="C3" s="335"/>
      <c r="D3" s="335"/>
      <c r="E3" s="335"/>
      <c r="F3" s="335"/>
      <c r="G3" s="335"/>
      <c r="H3" s="336"/>
      <c r="I3" s="324"/>
      <c r="J3" s="325"/>
      <c r="M3" s="153"/>
    </row>
    <row r="4" spans="1:17" ht="18" thickBot="1">
      <c r="A4" s="31" t="s">
        <v>91</v>
      </c>
      <c r="B4" s="337"/>
      <c r="C4" s="338"/>
      <c r="D4" s="338"/>
      <c r="E4" s="338"/>
      <c r="F4" s="338"/>
      <c r="G4" s="338"/>
      <c r="H4" s="339"/>
      <c r="I4" s="326"/>
      <c r="J4" s="327"/>
      <c r="M4" s="153"/>
    </row>
    <row r="5" spans="1:17" ht="12" customHeight="1" thickBot="1">
      <c r="A5" s="27"/>
      <c r="B5" s="25"/>
      <c r="C5" s="25"/>
      <c r="D5" s="25"/>
      <c r="E5" s="25"/>
      <c r="F5" s="29"/>
      <c r="G5" s="153"/>
      <c r="I5" s="153"/>
      <c r="J5" s="153"/>
      <c r="K5" s="153"/>
      <c r="L5" s="153"/>
      <c r="M5" s="153"/>
    </row>
    <row r="6" spans="1:17" ht="31.5" customHeight="1" thickBot="1">
      <c r="A6" s="155" t="s">
        <v>112</v>
      </c>
      <c r="B6" s="352"/>
      <c r="C6" s="331"/>
      <c r="D6" s="331"/>
      <c r="E6" s="331"/>
      <c r="F6" s="331"/>
      <c r="G6" s="331"/>
      <c r="H6" s="331"/>
      <c r="I6" s="331"/>
      <c r="J6" s="332"/>
      <c r="K6" s="153"/>
      <c r="L6" s="153"/>
      <c r="M6" s="153"/>
    </row>
    <row r="7" spans="1:17" ht="62.25" customHeight="1" thickBot="1">
      <c r="A7" s="156" t="s">
        <v>60</v>
      </c>
      <c r="B7" s="134" t="s">
        <v>85</v>
      </c>
      <c r="C7" s="134" t="s">
        <v>86</v>
      </c>
      <c r="D7" s="134" t="s">
        <v>58</v>
      </c>
      <c r="E7" s="134" t="s">
        <v>59</v>
      </c>
      <c r="F7" s="328" t="s">
        <v>114</v>
      </c>
      <c r="G7" s="329"/>
      <c r="H7" s="329"/>
      <c r="I7" s="329"/>
      <c r="J7" s="329"/>
      <c r="K7" s="29"/>
      <c r="L7" s="29"/>
      <c r="M7" s="29"/>
      <c r="N7"/>
      <c r="O7"/>
      <c r="P7"/>
      <c r="Q7"/>
    </row>
    <row r="8" spans="1:17" ht="13" thickBot="1">
      <c r="A8" s="156" t="s">
        <v>88</v>
      </c>
      <c r="B8" s="142">
        <f>B9</f>
        <v>0</v>
      </c>
      <c r="C8" s="142">
        <f>C9</f>
        <v>0</v>
      </c>
      <c r="D8" s="142">
        <f>SUM('[1]Event 3a Ledger'!B6:B41)</f>
        <v>0</v>
      </c>
      <c r="E8" s="142">
        <f t="shared" ref="E8:E14" si="0">C8-D8</f>
        <v>0</v>
      </c>
      <c r="F8" s="264"/>
      <c r="G8" s="265"/>
      <c r="H8" s="265"/>
      <c r="I8" s="265"/>
      <c r="J8" s="266"/>
      <c r="K8" s="29"/>
      <c r="L8" s="29"/>
      <c r="M8" s="29"/>
      <c r="N8"/>
      <c r="O8"/>
      <c r="P8"/>
      <c r="Q8"/>
    </row>
    <row r="9" spans="1:17" ht="12.75" customHeight="1">
      <c r="A9" s="158" t="s">
        <v>74</v>
      </c>
      <c r="B9" s="159">
        <f>SUM(B10:B14)</f>
        <v>0</v>
      </c>
      <c r="C9" s="160">
        <f>SUM(C10:C14)</f>
        <v>0</v>
      </c>
      <c r="D9" s="143">
        <f>SUM(D10:D14)</f>
        <v>0</v>
      </c>
      <c r="E9" s="161">
        <f t="shared" si="0"/>
        <v>0</v>
      </c>
      <c r="F9" s="267"/>
      <c r="G9" s="333"/>
      <c r="H9" s="333"/>
      <c r="I9" s="333"/>
      <c r="J9" s="269"/>
      <c r="K9" s="29"/>
      <c r="L9" s="29"/>
      <c r="M9" s="29"/>
      <c r="N9"/>
      <c r="O9"/>
      <c r="P9"/>
      <c r="Q9"/>
    </row>
    <row r="10" spans="1:17" ht="14.25" customHeight="1">
      <c r="A10" s="162" t="s">
        <v>100</v>
      </c>
      <c r="B10" s="163"/>
      <c r="C10" s="137"/>
      <c r="D10" s="137"/>
      <c r="E10" s="164">
        <f t="shared" si="0"/>
        <v>0</v>
      </c>
      <c r="F10" s="267"/>
      <c r="G10" s="333"/>
      <c r="H10" s="333"/>
      <c r="I10" s="333"/>
      <c r="J10" s="269"/>
      <c r="K10" s="29"/>
      <c r="L10" s="29"/>
      <c r="M10" s="29"/>
      <c r="N10"/>
      <c r="O10"/>
      <c r="P10"/>
      <c r="Q10"/>
    </row>
    <row r="11" spans="1:17">
      <c r="A11" s="162" t="s">
        <v>101</v>
      </c>
      <c r="B11" s="163"/>
      <c r="C11" s="137"/>
      <c r="D11" s="137"/>
      <c r="E11" s="164">
        <f t="shared" si="0"/>
        <v>0</v>
      </c>
      <c r="F11" s="267"/>
      <c r="G11" s="333"/>
      <c r="H11" s="333"/>
      <c r="I11" s="333"/>
      <c r="J11" s="269"/>
      <c r="K11" s="29"/>
      <c r="L11" s="29"/>
      <c r="M11" s="29"/>
      <c r="N11"/>
      <c r="O11"/>
      <c r="P11"/>
      <c r="Q11"/>
    </row>
    <row r="12" spans="1:17">
      <c r="A12" s="162" t="s">
        <v>102</v>
      </c>
      <c r="B12" s="163"/>
      <c r="C12" s="137"/>
      <c r="D12" s="137"/>
      <c r="E12" s="164">
        <f t="shared" si="0"/>
        <v>0</v>
      </c>
      <c r="F12" s="267"/>
      <c r="G12" s="333"/>
      <c r="H12" s="333"/>
      <c r="I12" s="333"/>
      <c r="J12" s="269"/>
      <c r="K12" s="29"/>
      <c r="L12" s="29"/>
      <c r="M12" s="29"/>
      <c r="N12"/>
      <c r="O12"/>
      <c r="P12"/>
      <c r="Q12"/>
    </row>
    <row r="13" spans="1:17">
      <c r="A13" s="162" t="s">
        <v>103</v>
      </c>
      <c r="B13" s="163"/>
      <c r="C13" s="137"/>
      <c r="D13" s="137"/>
      <c r="E13" s="164">
        <f t="shared" si="0"/>
        <v>0</v>
      </c>
      <c r="F13" s="267"/>
      <c r="G13" s="333"/>
      <c r="H13" s="333"/>
      <c r="I13" s="333"/>
      <c r="J13" s="269"/>
      <c r="K13" s="29"/>
      <c r="L13" s="29"/>
      <c r="M13" s="29"/>
      <c r="N13"/>
      <c r="O13"/>
      <c r="P13"/>
      <c r="Q13"/>
    </row>
    <row r="14" spans="1:17" ht="13" thickBot="1">
      <c r="A14" s="162" t="s">
        <v>104</v>
      </c>
      <c r="B14" s="163"/>
      <c r="C14" s="137"/>
      <c r="D14" s="137"/>
      <c r="E14" s="164">
        <f t="shared" si="0"/>
        <v>0</v>
      </c>
      <c r="F14" s="270"/>
      <c r="G14" s="271"/>
      <c r="H14" s="271"/>
      <c r="I14" s="271"/>
      <c r="J14" s="272"/>
      <c r="K14" s="29"/>
      <c r="L14" s="29"/>
      <c r="M14" s="29"/>
      <c r="N14"/>
      <c r="O14"/>
      <c r="P14"/>
      <c r="Q14"/>
    </row>
    <row r="15" spans="1:17" ht="13" thickBot="1">
      <c r="A15" s="165"/>
      <c r="B15" s="144"/>
      <c r="C15" s="144"/>
      <c r="D15" s="144"/>
      <c r="E15" s="166"/>
      <c r="F15" s="328" t="s">
        <v>113</v>
      </c>
      <c r="G15" s="329"/>
      <c r="H15" s="329"/>
      <c r="I15" s="329"/>
      <c r="J15" s="329"/>
      <c r="K15" s="29"/>
      <c r="L15" s="29"/>
      <c r="M15" s="29"/>
      <c r="N15"/>
      <c r="O15"/>
      <c r="P15"/>
      <c r="Q15"/>
    </row>
    <row r="16" spans="1:17" ht="13" thickBot="1">
      <c r="A16" s="167" t="s">
        <v>89</v>
      </c>
      <c r="B16" s="157">
        <f>SUM(B17,B19,B22)</f>
        <v>0</v>
      </c>
      <c r="C16" s="142">
        <f>SUM(C17,C19,C22)</f>
        <v>0</v>
      </c>
      <c r="D16" s="142">
        <f>SUM('[1]Event 3a Ledger'!J25:J36)</f>
        <v>0</v>
      </c>
      <c r="E16" s="142">
        <f t="shared" ref="E16:E24" si="1">C16-D16</f>
        <v>0</v>
      </c>
      <c r="F16" s="264"/>
      <c r="G16" s="265"/>
      <c r="H16" s="265"/>
      <c r="I16" s="265"/>
      <c r="J16" s="266"/>
      <c r="K16" s="29"/>
      <c r="L16" s="29"/>
      <c r="M16" s="29"/>
      <c r="N16"/>
      <c r="O16"/>
      <c r="P16"/>
      <c r="Q16"/>
    </row>
    <row r="17" spans="1:17">
      <c r="A17" s="168" t="s">
        <v>136</v>
      </c>
      <c r="B17" s="135">
        <f>B18*13</f>
        <v>0</v>
      </c>
      <c r="C17" s="135">
        <f>C18*13</f>
        <v>0</v>
      </c>
      <c r="D17" s="135">
        <f>D18*13</f>
        <v>0</v>
      </c>
      <c r="E17" s="135">
        <f t="shared" si="1"/>
        <v>0</v>
      </c>
      <c r="F17" s="267"/>
      <c r="G17" s="268"/>
      <c r="H17" s="268"/>
      <c r="I17" s="268"/>
      <c r="J17" s="269"/>
      <c r="K17" s="29"/>
      <c r="L17" s="29"/>
      <c r="M17" s="29"/>
      <c r="N17"/>
      <c r="O17"/>
      <c r="P17"/>
      <c r="Q17"/>
    </row>
    <row r="18" spans="1:17">
      <c r="A18" s="162" t="s">
        <v>87</v>
      </c>
      <c r="B18" s="169"/>
      <c r="C18" s="136"/>
      <c r="D18" s="136"/>
      <c r="E18" s="136">
        <f t="shared" si="1"/>
        <v>0</v>
      </c>
      <c r="F18" s="267"/>
      <c r="G18" s="268"/>
      <c r="H18" s="268"/>
      <c r="I18" s="268"/>
      <c r="J18" s="269"/>
      <c r="K18" s="29"/>
      <c r="L18" s="29"/>
      <c r="M18" s="29"/>
      <c r="N18"/>
      <c r="O18"/>
      <c r="P18"/>
      <c r="Q18"/>
    </row>
    <row r="19" spans="1:17">
      <c r="A19" s="170" t="s">
        <v>105</v>
      </c>
      <c r="B19" s="145">
        <f>SUM(B20:B21)</f>
        <v>0</v>
      </c>
      <c r="C19" s="145">
        <f>SUM(C20:C21)</f>
        <v>0</v>
      </c>
      <c r="D19" s="145">
        <f>SUM(D20:D21)</f>
        <v>0</v>
      </c>
      <c r="E19" s="135">
        <f t="shared" si="1"/>
        <v>0</v>
      </c>
      <c r="F19" s="267"/>
      <c r="G19" s="268"/>
      <c r="H19" s="268"/>
      <c r="I19" s="268"/>
      <c r="J19" s="269"/>
      <c r="K19" s="29"/>
      <c r="L19" s="29"/>
      <c r="M19" s="29"/>
      <c r="N19"/>
      <c r="O19"/>
      <c r="P19"/>
      <c r="Q19"/>
    </row>
    <row r="20" spans="1:17">
      <c r="A20" s="162" t="s">
        <v>122</v>
      </c>
      <c r="B20" s="169"/>
      <c r="C20" s="136"/>
      <c r="D20" s="136"/>
      <c r="E20" s="136">
        <f t="shared" si="1"/>
        <v>0</v>
      </c>
      <c r="F20" s="267"/>
      <c r="G20" s="268"/>
      <c r="H20" s="268"/>
      <c r="I20" s="268"/>
      <c r="J20" s="269"/>
      <c r="K20" s="29"/>
      <c r="L20" s="29"/>
      <c r="M20" s="29"/>
      <c r="N20"/>
      <c r="O20"/>
      <c r="P20"/>
      <c r="Q20"/>
    </row>
    <row r="21" spans="1:17">
      <c r="A21" s="171" t="s">
        <v>57</v>
      </c>
      <c r="B21" s="137">
        <f>B20*0.125</f>
        <v>0</v>
      </c>
      <c r="C21" s="137">
        <f>C20*0.125</f>
        <v>0</v>
      </c>
      <c r="D21" s="137">
        <f>D20*0.1375</f>
        <v>0</v>
      </c>
      <c r="E21" s="137">
        <f t="shared" si="1"/>
        <v>0</v>
      </c>
      <c r="F21" s="267"/>
      <c r="G21" s="268"/>
      <c r="H21" s="268"/>
      <c r="I21" s="268"/>
      <c r="J21" s="269"/>
      <c r="K21" s="29"/>
      <c r="L21" s="29"/>
      <c r="M21" s="29"/>
      <c r="N21"/>
      <c r="O21"/>
      <c r="P21"/>
      <c r="Q21"/>
    </row>
    <row r="22" spans="1:17">
      <c r="A22" s="168" t="s">
        <v>106</v>
      </c>
      <c r="B22" s="145">
        <f>SUM(B23:B24)</f>
        <v>0</v>
      </c>
      <c r="C22" s="145">
        <f>SUM(C23:C24)</f>
        <v>0</v>
      </c>
      <c r="D22" s="145">
        <f>SUM(D23:D24)</f>
        <v>0</v>
      </c>
      <c r="E22" s="135">
        <f t="shared" si="1"/>
        <v>0</v>
      </c>
      <c r="F22" s="267"/>
      <c r="G22" s="268"/>
      <c r="H22" s="268"/>
      <c r="I22" s="268"/>
      <c r="J22" s="269"/>
      <c r="K22" s="29"/>
      <c r="L22" s="29"/>
      <c r="M22" s="29"/>
      <c r="N22"/>
      <c r="O22"/>
      <c r="P22"/>
      <c r="Q22"/>
    </row>
    <row r="23" spans="1:17">
      <c r="A23" s="162" t="s">
        <v>122</v>
      </c>
      <c r="B23" s="163"/>
      <c r="C23" s="137"/>
      <c r="D23" s="137"/>
      <c r="E23" s="136">
        <f t="shared" si="1"/>
        <v>0</v>
      </c>
      <c r="F23" s="267"/>
      <c r="G23" s="268"/>
      <c r="H23" s="268"/>
      <c r="I23" s="268"/>
      <c r="J23" s="269"/>
      <c r="K23" s="29"/>
      <c r="L23" s="29"/>
      <c r="M23" s="29"/>
      <c r="N23"/>
      <c r="O23"/>
      <c r="P23"/>
      <c r="Q23"/>
    </row>
    <row r="24" spans="1:17" ht="13" thickBot="1">
      <c r="A24" s="171" t="s">
        <v>56</v>
      </c>
      <c r="B24" s="137">
        <f>B23*0.315</f>
        <v>0</v>
      </c>
      <c r="C24" s="137">
        <f>C23*0.315</f>
        <v>0</v>
      </c>
      <c r="D24" s="137">
        <f>D23*0.3025</f>
        <v>0</v>
      </c>
      <c r="E24" s="137">
        <f t="shared" si="1"/>
        <v>0</v>
      </c>
      <c r="F24" s="270"/>
      <c r="G24" s="271"/>
      <c r="H24" s="271"/>
      <c r="I24" s="271"/>
      <c r="J24" s="272"/>
      <c r="K24" s="29"/>
      <c r="L24" s="29"/>
      <c r="M24" s="29"/>
      <c r="N24"/>
      <c r="O24"/>
      <c r="P24"/>
      <c r="Q24"/>
    </row>
    <row r="25" spans="1:17" ht="13" thickBot="1">
      <c r="A25" s="75"/>
      <c r="B25" s="76"/>
      <c r="C25" s="76"/>
      <c r="D25" s="76"/>
      <c r="E25" s="76"/>
      <c r="F25" s="77"/>
      <c r="G25" s="77"/>
      <c r="H25" s="77"/>
      <c r="I25" s="77"/>
      <c r="J25" s="77"/>
      <c r="K25" s="29"/>
      <c r="L25" s="29"/>
      <c r="M25" s="24"/>
      <c r="N25"/>
      <c r="O25"/>
      <c r="P25"/>
      <c r="Q25"/>
    </row>
    <row r="26" spans="1:17" ht="13" thickBot="1">
      <c r="A26" s="156" t="s">
        <v>61</v>
      </c>
      <c r="B26" s="157">
        <f>SUM(B28,B31,B34,B38,B52)</f>
        <v>0</v>
      </c>
      <c r="C26" s="142">
        <f>SUM(C28,C31,C34,C38,C52)</f>
        <v>0</v>
      </c>
      <c r="D26" s="142">
        <f>SUM('[1]Event 3a Ledger'!F6:F41)</f>
        <v>0</v>
      </c>
      <c r="E26" s="142">
        <f>C26-D26</f>
        <v>0</v>
      </c>
      <c r="F26" s="172"/>
      <c r="G26" s="173"/>
      <c r="H26" s="173"/>
      <c r="I26" s="173"/>
      <c r="J26" s="173"/>
      <c r="K26" s="29"/>
      <c r="L26" s="29"/>
      <c r="M26" s="24"/>
      <c r="N26"/>
      <c r="O26"/>
      <c r="P26"/>
      <c r="Q26"/>
    </row>
    <row r="27" spans="1:17" ht="13" thickBot="1">
      <c r="A27" s="158" t="s">
        <v>0</v>
      </c>
      <c r="B27" s="174">
        <f>B28</f>
        <v>0</v>
      </c>
      <c r="C27" s="146">
        <f>C28</f>
        <v>0</v>
      </c>
      <c r="D27" s="146">
        <f>D28</f>
        <v>0</v>
      </c>
      <c r="E27" s="135">
        <f>C27-D27</f>
        <v>0</v>
      </c>
      <c r="F27" s="320" t="s">
        <v>2</v>
      </c>
      <c r="G27" s="321"/>
      <c r="H27" s="321"/>
      <c r="I27" s="321"/>
      <c r="J27" s="321"/>
      <c r="K27" s="13"/>
      <c r="L27" s="13"/>
      <c r="M27"/>
      <c r="N27"/>
      <c r="O27"/>
      <c r="P27"/>
      <c r="Q27"/>
    </row>
    <row r="28" spans="1:17">
      <c r="A28" s="219" t="s">
        <v>137</v>
      </c>
      <c r="B28" s="136">
        <f>B29*0.05</f>
        <v>0</v>
      </c>
      <c r="C28" s="136">
        <f>C29*0.05</f>
        <v>0</v>
      </c>
      <c r="D28" s="136">
        <f>D29*0.05</f>
        <v>0</v>
      </c>
      <c r="E28" s="136">
        <f>C28-D28</f>
        <v>0</v>
      </c>
      <c r="F28" s="264"/>
      <c r="G28" s="265"/>
      <c r="H28" s="265"/>
      <c r="I28" s="265"/>
      <c r="J28" s="266"/>
      <c r="K28" s="13"/>
      <c r="L28" s="13"/>
      <c r="M28"/>
      <c r="N28"/>
      <c r="O28"/>
      <c r="P28"/>
      <c r="Q28"/>
    </row>
    <row r="29" spans="1:17">
      <c r="A29" s="171" t="s">
        <v>63</v>
      </c>
      <c r="B29" s="163"/>
      <c r="C29" s="137"/>
      <c r="D29" s="137"/>
      <c r="E29" s="136">
        <f>C29-D29</f>
        <v>0</v>
      </c>
      <c r="F29" s="267"/>
      <c r="G29" s="268"/>
      <c r="H29" s="268"/>
      <c r="I29" s="268"/>
      <c r="J29" s="269"/>
      <c r="K29" s="13"/>
      <c r="L29" s="13"/>
      <c r="M29"/>
      <c r="N29"/>
      <c r="O29"/>
      <c r="P29"/>
      <c r="Q29"/>
    </row>
    <row r="30" spans="1:17">
      <c r="A30" s="175" t="s">
        <v>90</v>
      </c>
      <c r="B30" s="176"/>
      <c r="C30" s="147"/>
      <c r="D30" s="147"/>
      <c r="E30" s="147"/>
      <c r="F30" s="267"/>
      <c r="G30" s="268"/>
      <c r="H30" s="268"/>
      <c r="I30" s="268"/>
      <c r="J30" s="269"/>
      <c r="K30" s="13"/>
      <c r="L30" s="13"/>
      <c r="M30"/>
      <c r="N30"/>
      <c r="O30"/>
      <c r="P30"/>
      <c r="Q30"/>
    </row>
    <row r="31" spans="1:17" ht="15" customHeight="1">
      <c r="A31" s="158" t="s">
        <v>1</v>
      </c>
      <c r="B31" s="177">
        <f>SUM(B32:B33)</f>
        <v>0</v>
      </c>
      <c r="C31" s="135">
        <f>SUM(C32:C33)</f>
        <v>0</v>
      </c>
      <c r="D31" s="135">
        <f>SUM(D32:D33)</f>
        <v>0</v>
      </c>
      <c r="E31" s="135">
        <f>C31-D31</f>
        <v>0</v>
      </c>
      <c r="F31" s="267"/>
      <c r="G31" s="268"/>
      <c r="H31" s="268"/>
      <c r="I31" s="268"/>
      <c r="J31" s="269"/>
      <c r="K31" s="13"/>
      <c r="L31" s="13"/>
      <c r="M31"/>
      <c r="N31"/>
      <c r="O31"/>
      <c r="P31"/>
      <c r="Q31"/>
    </row>
    <row r="32" spans="1:17">
      <c r="A32" s="220" t="s">
        <v>138</v>
      </c>
      <c r="B32" s="169"/>
      <c r="C32" s="136"/>
      <c r="D32" s="136"/>
      <c r="E32" s="136">
        <f>C32-D32</f>
        <v>0</v>
      </c>
      <c r="F32" s="267"/>
      <c r="G32" s="268"/>
      <c r="H32" s="268"/>
      <c r="I32" s="268"/>
      <c r="J32" s="269"/>
      <c r="K32" s="13"/>
      <c r="L32" s="13"/>
      <c r="M32"/>
      <c r="N32"/>
      <c r="O32"/>
      <c r="P32"/>
      <c r="Q32"/>
    </row>
    <row r="33" spans="1:17" ht="13" thickBot="1">
      <c r="A33" s="162" t="s">
        <v>65</v>
      </c>
      <c r="B33" s="169"/>
      <c r="C33" s="136"/>
      <c r="D33" s="136"/>
      <c r="E33" s="136">
        <f>C33-D33</f>
        <v>0</v>
      </c>
      <c r="F33" s="270"/>
      <c r="G33" s="271"/>
      <c r="H33" s="271"/>
      <c r="I33" s="271"/>
      <c r="J33" s="272"/>
      <c r="K33" s="13"/>
      <c r="L33" s="13"/>
      <c r="M33"/>
      <c r="N33"/>
      <c r="O33"/>
      <c r="P33"/>
      <c r="Q33"/>
    </row>
    <row r="34" spans="1:17" ht="13" thickBot="1">
      <c r="A34" s="158" t="s">
        <v>66</v>
      </c>
      <c r="B34" s="178">
        <f>B35</f>
        <v>0</v>
      </c>
      <c r="C34" s="145">
        <f>C35</f>
        <v>0</v>
      </c>
      <c r="D34" s="145">
        <f>D35</f>
        <v>0</v>
      </c>
      <c r="E34" s="135">
        <f>C34-D34</f>
        <v>0</v>
      </c>
      <c r="F34" s="340" t="s">
        <v>3</v>
      </c>
      <c r="G34" s="341"/>
      <c r="H34" s="341"/>
      <c r="I34" s="341"/>
      <c r="J34" s="341"/>
      <c r="K34" s="13"/>
      <c r="L34" s="13"/>
      <c r="M34"/>
      <c r="N34"/>
      <c r="O34"/>
      <c r="P34"/>
      <c r="Q34"/>
    </row>
    <row r="35" spans="1:17">
      <c r="A35" s="162" t="s">
        <v>95</v>
      </c>
      <c r="B35" s="179"/>
      <c r="C35" s="148"/>
      <c r="D35" s="148"/>
      <c r="E35" s="136">
        <f>C35-D35</f>
        <v>0</v>
      </c>
      <c r="F35" s="264"/>
      <c r="G35" s="265"/>
      <c r="H35" s="265"/>
      <c r="I35" s="265"/>
      <c r="J35" s="266"/>
      <c r="K35" s="13"/>
      <c r="L35" s="13"/>
      <c r="M35"/>
      <c r="N35"/>
      <c r="O35"/>
      <c r="P35"/>
      <c r="Q35"/>
    </row>
    <row r="36" spans="1:17" ht="13" thickBot="1">
      <c r="A36" s="175"/>
      <c r="B36" s="140"/>
      <c r="C36" s="140"/>
      <c r="D36" s="133"/>
      <c r="E36" s="133"/>
      <c r="F36" s="270"/>
      <c r="G36" s="271"/>
      <c r="H36" s="271"/>
      <c r="I36" s="271"/>
      <c r="J36" s="272"/>
      <c r="K36" s="13"/>
      <c r="L36" s="13"/>
      <c r="M36"/>
      <c r="N36"/>
      <c r="O36"/>
      <c r="P36"/>
      <c r="Q36"/>
    </row>
    <row r="37" spans="1:17" ht="53.25" customHeight="1">
      <c r="A37" s="156"/>
      <c r="B37" s="134" t="s">
        <v>85</v>
      </c>
      <c r="C37" s="134" t="s">
        <v>86</v>
      </c>
      <c r="D37" s="134" t="s">
        <v>58</v>
      </c>
      <c r="E37" s="134" t="s">
        <v>59</v>
      </c>
      <c r="F37" s="70"/>
      <c r="G37" s="134" t="s">
        <v>85</v>
      </c>
      <c r="H37" s="134" t="s">
        <v>86</v>
      </c>
      <c r="I37" s="134" t="s">
        <v>58</v>
      </c>
      <c r="J37" s="134" t="s">
        <v>59</v>
      </c>
      <c r="K37" s="29"/>
      <c r="L37" s="29"/>
      <c r="M37" s="29"/>
      <c r="N37"/>
      <c r="O37"/>
      <c r="P37"/>
      <c r="Q37"/>
    </row>
    <row r="38" spans="1:17" ht="15" customHeight="1">
      <c r="A38" s="180" t="s">
        <v>107</v>
      </c>
      <c r="B38" s="135">
        <f>SUM(B39,B44,G39)</f>
        <v>0</v>
      </c>
      <c r="C38" s="135">
        <f>SUM(C39,C44,H39)</f>
        <v>0</v>
      </c>
      <c r="D38" s="135">
        <f>SUM(D39,D44,I39)</f>
        <v>0</v>
      </c>
      <c r="E38" s="135">
        <f t="shared" ref="E38:E48" si="2">C38-D38</f>
        <v>0</v>
      </c>
      <c r="F38" s="80"/>
      <c r="G38" s="80"/>
      <c r="H38" s="80"/>
      <c r="I38" s="80"/>
      <c r="J38" s="80"/>
      <c r="K38" s="13"/>
      <c r="L38" s="13"/>
      <c r="M38"/>
      <c r="N38"/>
      <c r="O38"/>
      <c r="P38"/>
      <c r="Q38"/>
    </row>
    <row r="39" spans="1:17" ht="12" customHeight="1">
      <c r="A39" s="175" t="s">
        <v>96</v>
      </c>
      <c r="B39" s="136">
        <f>SUM(B40,B42)</f>
        <v>0</v>
      </c>
      <c r="C39" s="136">
        <f>SUM(C40,C42)</f>
        <v>0</v>
      </c>
      <c r="D39" s="136">
        <f>SUM(D40,D42)</f>
        <v>0</v>
      </c>
      <c r="E39" s="136">
        <f t="shared" si="2"/>
        <v>0</v>
      </c>
      <c r="F39" s="175" t="s">
        <v>97</v>
      </c>
      <c r="G39" s="181">
        <f>SUM(G40,G41,G44,G47)</f>
        <v>0</v>
      </c>
      <c r="H39" s="181">
        <f>SUM(H40,H41,H44,H47)</f>
        <v>0</v>
      </c>
      <c r="I39" s="181">
        <f>SUM(I40,I41,I44,I47)</f>
        <v>0</v>
      </c>
      <c r="J39" s="181">
        <f>SUM(J40,J41,J44,J47)</f>
        <v>0</v>
      </c>
      <c r="K39" s="13"/>
      <c r="L39" s="13"/>
      <c r="M39"/>
      <c r="N39"/>
      <c r="O39"/>
      <c r="P39"/>
      <c r="Q39"/>
    </row>
    <row r="40" spans="1:17" ht="12" customHeight="1">
      <c r="A40" s="171" t="s">
        <v>135</v>
      </c>
      <c r="B40" s="182">
        <f>B41*17</f>
        <v>0</v>
      </c>
      <c r="C40" s="137">
        <f>C41*17</f>
        <v>0</v>
      </c>
      <c r="D40" s="137">
        <f>D41*17</f>
        <v>0</v>
      </c>
      <c r="E40" s="137">
        <f t="shared" si="2"/>
        <v>0</v>
      </c>
      <c r="F40" s="171" t="s">
        <v>116</v>
      </c>
      <c r="G40" s="182">
        <f>IF(SUM(G41,G44,G47)&gt;0,40,0)</f>
        <v>0</v>
      </c>
      <c r="H40" s="183"/>
      <c r="I40" s="183"/>
      <c r="J40" s="183"/>
      <c r="K40" s="13"/>
      <c r="L40" s="13"/>
      <c r="M40"/>
      <c r="N40"/>
      <c r="O40"/>
      <c r="P40"/>
      <c r="Q40"/>
    </row>
    <row r="41" spans="1:17" ht="12" customHeight="1">
      <c r="A41" s="171" t="s">
        <v>93</v>
      </c>
      <c r="B41" s="163"/>
      <c r="C41" s="137"/>
      <c r="D41" s="137"/>
      <c r="E41" s="136">
        <f t="shared" si="2"/>
        <v>0</v>
      </c>
      <c r="F41" s="171" t="s">
        <v>117</v>
      </c>
      <c r="G41" s="182">
        <f>G42*0.85*G43</f>
        <v>0</v>
      </c>
      <c r="H41" s="183">
        <f>H42*0.85*H43</f>
        <v>0</v>
      </c>
      <c r="I41" s="183">
        <f>I42*0.85*I43</f>
        <v>0</v>
      </c>
      <c r="J41" s="183">
        <f>J42*0.85*J43</f>
        <v>0</v>
      </c>
      <c r="K41" s="13"/>
      <c r="L41" s="13"/>
      <c r="M41"/>
      <c r="N41"/>
      <c r="O41"/>
      <c r="P41"/>
      <c r="Q41"/>
    </row>
    <row r="42" spans="1:17" ht="12" customHeight="1">
      <c r="A42" s="171" t="s">
        <v>141</v>
      </c>
      <c r="B42" s="182">
        <f>B43*41</f>
        <v>0</v>
      </c>
      <c r="C42" s="137">
        <f>C43*41</f>
        <v>0</v>
      </c>
      <c r="D42" s="137">
        <f>D43*123</f>
        <v>0</v>
      </c>
      <c r="E42" s="137">
        <f t="shared" si="2"/>
        <v>0</v>
      </c>
      <c r="F42" s="171" t="s">
        <v>118</v>
      </c>
      <c r="G42" s="184"/>
      <c r="H42" s="183"/>
      <c r="I42" s="183"/>
      <c r="J42" s="183"/>
      <c r="K42" s="13"/>
      <c r="L42" s="13"/>
      <c r="M42"/>
      <c r="N42"/>
      <c r="O42"/>
      <c r="P42"/>
      <c r="Q42"/>
    </row>
    <row r="43" spans="1:17" ht="12" customHeight="1">
      <c r="A43" s="171" t="s">
        <v>142</v>
      </c>
      <c r="B43" s="163"/>
      <c r="C43" s="137"/>
      <c r="D43" s="137"/>
      <c r="E43" s="136">
        <f t="shared" si="2"/>
        <v>0</v>
      </c>
      <c r="F43" s="171" t="s">
        <v>99</v>
      </c>
      <c r="G43" s="184"/>
      <c r="H43" s="183"/>
      <c r="I43" s="183"/>
      <c r="J43" s="183"/>
      <c r="K43" s="13"/>
      <c r="L43" s="13"/>
      <c r="M43"/>
      <c r="N43"/>
      <c r="O43"/>
      <c r="P43"/>
      <c r="Q43"/>
    </row>
    <row r="44" spans="1:17" ht="12" customHeight="1">
      <c r="A44" s="175" t="s">
        <v>94</v>
      </c>
      <c r="B44" s="136">
        <f>SUM(B45,B47,B49)</f>
        <v>0</v>
      </c>
      <c r="C44" s="136">
        <f>SUM(C45,C47)</f>
        <v>0</v>
      </c>
      <c r="D44" s="136">
        <f>SUM(D45,D47)</f>
        <v>0</v>
      </c>
      <c r="E44" s="136">
        <f t="shared" si="2"/>
        <v>0</v>
      </c>
      <c r="F44" s="171" t="s">
        <v>119</v>
      </c>
      <c r="G44" s="182">
        <f>G45*3.5*G46</f>
        <v>0</v>
      </c>
      <c r="H44" s="183">
        <f>H45*3.5*H46</f>
        <v>0</v>
      </c>
      <c r="I44" s="183">
        <f>I45*3.5*I46</f>
        <v>0</v>
      </c>
      <c r="J44" s="183">
        <f>J45*3.5*J46</f>
        <v>0</v>
      </c>
      <c r="K44" s="13"/>
      <c r="L44" s="13"/>
      <c r="M44"/>
      <c r="N44"/>
      <c r="O44"/>
      <c r="P44"/>
      <c r="Q44"/>
    </row>
    <row r="45" spans="1:17" ht="12" customHeight="1">
      <c r="A45" s="171" t="s">
        <v>148</v>
      </c>
      <c r="B45" s="182">
        <f>B46*45*1</f>
        <v>0</v>
      </c>
      <c r="C45" s="182">
        <f>C46*45*1</f>
        <v>0</v>
      </c>
      <c r="D45" s="137">
        <f>D46*18.75</f>
        <v>0</v>
      </c>
      <c r="E45" s="137">
        <f t="shared" si="2"/>
        <v>0</v>
      </c>
      <c r="F45" s="171" t="s">
        <v>98</v>
      </c>
      <c r="G45" s="184"/>
      <c r="H45" s="183"/>
      <c r="I45" s="183"/>
      <c r="J45" s="183"/>
      <c r="K45" s="13"/>
      <c r="L45" s="13"/>
      <c r="M45"/>
      <c r="N45"/>
      <c r="O45"/>
      <c r="P45"/>
      <c r="Q45"/>
    </row>
    <row r="46" spans="1:17" ht="12" customHeight="1">
      <c r="A46" s="171" t="s">
        <v>87</v>
      </c>
      <c r="B46" s="163"/>
      <c r="C46" s="137"/>
      <c r="D46" s="137"/>
      <c r="E46" s="136">
        <f t="shared" si="2"/>
        <v>0</v>
      </c>
      <c r="F46" s="171" t="s">
        <v>99</v>
      </c>
      <c r="G46" s="184"/>
      <c r="H46" s="183"/>
      <c r="I46" s="183"/>
      <c r="J46" s="183"/>
      <c r="K46" s="13"/>
      <c r="L46" s="13"/>
      <c r="M46"/>
      <c r="N46"/>
      <c r="O46"/>
      <c r="P46"/>
      <c r="Q46"/>
    </row>
    <row r="47" spans="1:17" ht="12" customHeight="1">
      <c r="A47" s="171" t="s">
        <v>146</v>
      </c>
      <c r="B47" s="182">
        <f>B48*45</f>
        <v>0</v>
      </c>
      <c r="C47" s="182">
        <f>C48*45</f>
        <v>0</v>
      </c>
      <c r="D47" s="137">
        <f>D48*50</f>
        <v>0</v>
      </c>
      <c r="E47" s="137">
        <f t="shared" si="2"/>
        <v>0</v>
      </c>
      <c r="F47" s="185" t="s">
        <v>120</v>
      </c>
      <c r="G47" s="182">
        <f>G48*6.5*G50</f>
        <v>0</v>
      </c>
      <c r="H47" s="183">
        <f>H48*6.5*H50</f>
        <v>0</v>
      </c>
      <c r="I47" s="183">
        <f>I48*6.5*I50</f>
        <v>0</v>
      </c>
      <c r="J47" s="183">
        <f>J48*6.5*J50</f>
        <v>0</v>
      </c>
      <c r="K47" s="13"/>
      <c r="L47" s="13"/>
      <c r="M47"/>
      <c r="N47"/>
      <c r="O47"/>
      <c r="P47"/>
      <c r="Q47"/>
    </row>
    <row r="48" spans="1:17" ht="12" customHeight="1">
      <c r="A48" s="171" t="s">
        <v>140</v>
      </c>
      <c r="B48" s="163"/>
      <c r="C48" s="137"/>
      <c r="D48" s="137"/>
      <c r="E48" s="136">
        <f t="shared" si="2"/>
        <v>0</v>
      </c>
      <c r="F48" s="171" t="s">
        <v>121</v>
      </c>
      <c r="G48" s="184"/>
      <c r="H48" s="183"/>
      <c r="I48" s="183"/>
      <c r="J48" s="183"/>
      <c r="K48" s="13"/>
      <c r="L48" s="13"/>
      <c r="M48"/>
      <c r="N48"/>
      <c r="O48"/>
      <c r="P48"/>
      <c r="Q48"/>
    </row>
    <row r="49" spans="1:17" ht="12" customHeight="1">
      <c r="A49" s="221" t="s">
        <v>144</v>
      </c>
      <c r="B49" s="222"/>
      <c r="C49" s="223"/>
      <c r="D49" s="223"/>
      <c r="E49" s="224"/>
      <c r="F49" s="171"/>
      <c r="G49" s="184"/>
      <c r="H49" s="183"/>
      <c r="I49" s="183"/>
      <c r="J49" s="183"/>
      <c r="K49" s="13"/>
      <c r="L49" s="13"/>
      <c r="M49"/>
      <c r="N49"/>
      <c r="O49"/>
      <c r="P49"/>
      <c r="Q49"/>
    </row>
    <row r="50" spans="1:17" ht="12" customHeight="1">
      <c r="A50" s="186"/>
      <c r="B50" s="319"/>
      <c r="C50" s="293"/>
      <c r="D50" s="293"/>
      <c r="E50" s="293"/>
      <c r="F50" s="187" t="s">
        <v>99</v>
      </c>
      <c r="G50" s="184"/>
      <c r="H50" s="183"/>
      <c r="I50" s="183"/>
      <c r="J50" s="183"/>
      <c r="K50" s="13"/>
      <c r="L50" s="13"/>
      <c r="M50"/>
      <c r="N50"/>
      <c r="O50"/>
      <c r="P50"/>
      <c r="Q50"/>
    </row>
    <row r="51" spans="1:17" customFormat="1" ht="12.75" customHeight="1" thickBot="1">
      <c r="A51" s="73"/>
      <c r="B51" s="294"/>
      <c r="C51" s="294"/>
      <c r="D51" s="294"/>
      <c r="E51" s="294"/>
      <c r="F51" s="320" t="s">
        <v>115</v>
      </c>
      <c r="G51" s="321"/>
      <c r="H51" s="321"/>
      <c r="I51" s="321"/>
      <c r="J51" s="321"/>
    </row>
    <row r="52" spans="1:17">
      <c r="A52" s="188" t="s">
        <v>67</v>
      </c>
      <c r="B52" s="177">
        <f>SUM(B53:B56)</f>
        <v>0</v>
      </c>
      <c r="C52" s="135">
        <f>SUM(C53:C56)</f>
        <v>0</v>
      </c>
      <c r="D52" s="135">
        <f>SUM(D53:D56)</f>
        <v>0</v>
      </c>
      <c r="E52" s="135">
        <f>C52-D52</f>
        <v>0</v>
      </c>
      <c r="F52" s="264"/>
      <c r="G52" s="265"/>
      <c r="H52" s="265"/>
      <c r="I52" s="265"/>
      <c r="J52" s="266"/>
      <c r="K52" s="13"/>
      <c r="L52" s="13"/>
      <c r="M52"/>
      <c r="N52"/>
      <c r="O52"/>
      <c r="P52"/>
      <c r="Q52"/>
    </row>
    <row r="53" spans="1:17">
      <c r="A53" s="189" t="s">
        <v>68</v>
      </c>
      <c r="B53" s="169"/>
      <c r="C53" s="136"/>
      <c r="D53" s="136"/>
      <c r="E53" s="136">
        <f>C53-D53</f>
        <v>0</v>
      </c>
      <c r="F53" s="267"/>
      <c r="G53" s="268"/>
      <c r="H53" s="268"/>
      <c r="I53" s="268"/>
      <c r="J53" s="269"/>
      <c r="K53" s="13"/>
      <c r="L53" s="13"/>
      <c r="M53"/>
      <c r="N53"/>
      <c r="O53"/>
      <c r="P53"/>
      <c r="Q53"/>
    </row>
    <row r="54" spans="1:17" ht="15" customHeight="1">
      <c r="A54" s="220" t="s">
        <v>139</v>
      </c>
      <c r="B54" s="169"/>
      <c r="C54" s="136"/>
      <c r="D54" s="136"/>
      <c r="E54" s="136">
        <f>C54-D54</f>
        <v>0</v>
      </c>
      <c r="F54" s="267"/>
      <c r="G54" s="268"/>
      <c r="H54" s="268"/>
      <c r="I54" s="268"/>
      <c r="J54" s="269"/>
      <c r="K54" s="13"/>
      <c r="L54" s="13"/>
      <c r="M54"/>
      <c r="N54"/>
      <c r="O54"/>
      <c r="P54"/>
      <c r="Q54"/>
    </row>
    <row r="55" spans="1:17">
      <c r="A55" s="189" t="s">
        <v>132</v>
      </c>
      <c r="B55" s="169"/>
      <c r="C55" s="136"/>
      <c r="D55" s="136"/>
      <c r="E55" s="136">
        <f>C55-D55</f>
        <v>0</v>
      </c>
      <c r="F55" s="267"/>
      <c r="G55" s="268"/>
      <c r="H55" s="268"/>
      <c r="I55" s="268"/>
      <c r="J55" s="269"/>
      <c r="K55" s="13"/>
      <c r="L55" s="13"/>
      <c r="M55"/>
      <c r="N55"/>
      <c r="O55"/>
      <c r="P55"/>
      <c r="Q55"/>
    </row>
    <row r="56" spans="1:17" ht="13" thickBot="1">
      <c r="A56" s="189" t="s">
        <v>69</v>
      </c>
      <c r="B56" s="169"/>
      <c r="C56" s="136"/>
      <c r="D56" s="136"/>
      <c r="E56" s="136">
        <f>C56-D56</f>
        <v>0</v>
      </c>
      <c r="F56" s="270"/>
      <c r="G56" s="271"/>
      <c r="H56" s="271"/>
      <c r="I56" s="271"/>
      <c r="J56" s="272"/>
      <c r="K56" s="13"/>
      <c r="L56" s="13"/>
      <c r="M56"/>
      <c r="N56"/>
      <c r="O56"/>
      <c r="P56"/>
      <c r="Q56"/>
    </row>
    <row r="57" spans="1:17" ht="13" thickBot="1">
      <c r="A57" s="190"/>
      <c r="B57" s="191"/>
      <c r="C57" s="121"/>
      <c r="D57" s="139"/>
      <c r="E57" s="139"/>
      <c r="F57" s="320" t="s">
        <v>126</v>
      </c>
      <c r="G57" s="321"/>
      <c r="H57" s="321"/>
      <c r="I57" s="321"/>
      <c r="J57" s="321"/>
      <c r="K57" s="13"/>
      <c r="L57" s="13"/>
      <c r="M57"/>
      <c r="N57"/>
      <c r="O57"/>
      <c r="P57"/>
      <c r="Q57"/>
    </row>
    <row r="58" spans="1:17" ht="13" thickBot="1">
      <c r="A58" s="191" t="s">
        <v>111</v>
      </c>
      <c r="B58" s="157">
        <f>B59</f>
        <v>0</v>
      </c>
      <c r="C58" s="142">
        <f>C59</f>
        <v>0</v>
      </c>
      <c r="D58" s="142">
        <f>SUM('[1]Event 3a Ledger'!J6:J21)</f>
        <v>0</v>
      </c>
      <c r="E58" s="142">
        <f>C58-D58</f>
        <v>0</v>
      </c>
      <c r="F58" s="342"/>
      <c r="G58" s="265"/>
      <c r="H58" s="265"/>
      <c r="I58" s="265"/>
      <c r="J58" s="266"/>
      <c r="K58" s="13"/>
      <c r="L58" s="13"/>
      <c r="M58"/>
      <c r="N58"/>
      <c r="O58"/>
      <c r="P58"/>
      <c r="Q58"/>
    </row>
    <row r="59" spans="1:17" ht="13" thickBot="1">
      <c r="A59" s="192" t="s">
        <v>124</v>
      </c>
      <c r="B59" s="193"/>
      <c r="C59" s="135"/>
      <c r="D59" s="135"/>
      <c r="E59" s="135">
        <f>C59-D59</f>
        <v>0</v>
      </c>
      <c r="F59" s="270"/>
      <c r="G59" s="271"/>
      <c r="H59" s="271"/>
      <c r="I59" s="271"/>
      <c r="J59" s="272"/>
      <c r="K59" s="13"/>
      <c r="L59" s="13"/>
      <c r="M59"/>
      <c r="N59"/>
      <c r="O59"/>
      <c r="P59"/>
      <c r="Q59"/>
    </row>
    <row r="60" spans="1:17" ht="12.75" customHeight="1" thickBot="1">
      <c r="A60" s="73"/>
      <c r="B60" s="194" t="s">
        <v>125</v>
      </c>
      <c r="C60" s="88"/>
      <c r="D60" s="88"/>
      <c r="E60" s="70"/>
      <c r="F60" s="320" t="s">
        <v>127</v>
      </c>
      <c r="G60" s="321"/>
      <c r="H60" s="321"/>
      <c r="I60" s="321"/>
      <c r="J60" s="321"/>
      <c r="K60" s="195"/>
      <c r="L60" s="195"/>
    </row>
    <row r="61" spans="1:17" ht="13" thickBot="1">
      <c r="A61" s="140" t="s">
        <v>70</v>
      </c>
      <c r="B61" s="196">
        <f>SUM(B62:B64)</f>
        <v>0</v>
      </c>
      <c r="C61" s="149">
        <f>SUM(C62:C64)</f>
        <v>0</v>
      </c>
      <c r="D61" s="149">
        <f>SUM('[1]Event 3a Ledger'!N6:N21)</f>
        <v>0</v>
      </c>
      <c r="E61" s="142">
        <f>C61-D61</f>
        <v>0</v>
      </c>
      <c r="F61" s="264"/>
      <c r="G61" s="265"/>
      <c r="H61" s="265"/>
      <c r="I61" s="265"/>
      <c r="J61" s="266"/>
      <c r="K61" s="195"/>
      <c r="L61" s="195"/>
    </row>
    <row r="62" spans="1:17">
      <c r="A62" s="188" t="s">
        <v>110</v>
      </c>
      <c r="B62" s="193"/>
      <c r="C62" s="135"/>
      <c r="D62" s="135"/>
      <c r="E62" s="135">
        <f>C62-D62</f>
        <v>0</v>
      </c>
      <c r="F62" s="267"/>
      <c r="G62" s="268"/>
      <c r="H62" s="268"/>
      <c r="I62" s="268"/>
      <c r="J62" s="269"/>
      <c r="K62" s="195"/>
      <c r="L62" s="195"/>
    </row>
    <row r="63" spans="1:17">
      <c r="A63" s="188" t="s">
        <v>128</v>
      </c>
      <c r="B63" s="197"/>
      <c r="C63" s="145"/>
      <c r="D63" s="145"/>
      <c r="E63" s="135">
        <f>C63-D63</f>
        <v>0</v>
      </c>
      <c r="F63" s="267"/>
      <c r="G63" s="268"/>
      <c r="H63" s="268"/>
      <c r="I63" s="268"/>
      <c r="J63" s="269"/>
      <c r="K63" s="195"/>
      <c r="L63" s="195"/>
    </row>
    <row r="64" spans="1:17" ht="13" thickBot="1">
      <c r="A64" s="188" t="s">
        <v>143</v>
      </c>
      <c r="B64" s="197"/>
      <c r="C64" s="145"/>
      <c r="D64" s="145"/>
      <c r="E64" s="135">
        <f>C64-D64</f>
        <v>0</v>
      </c>
      <c r="F64" s="270"/>
      <c r="G64" s="271"/>
      <c r="H64" s="271"/>
      <c r="I64" s="271"/>
      <c r="J64" s="272"/>
      <c r="K64" s="195"/>
      <c r="L64" s="195"/>
    </row>
    <row r="65" spans="1:12">
      <c r="A65" s="198"/>
      <c r="B65" s="121"/>
      <c r="C65" s="78"/>
      <c r="D65" s="78"/>
      <c r="E65" s="78"/>
      <c r="F65" s="80"/>
      <c r="G65" s="80"/>
      <c r="H65" s="199"/>
      <c r="I65" s="199"/>
      <c r="J65" s="199"/>
      <c r="K65" s="195"/>
      <c r="L65" s="195"/>
    </row>
    <row r="66" spans="1:12" ht="13" thickBot="1">
      <c r="A66" s="200" t="s">
        <v>41</v>
      </c>
      <c r="B66" s="140"/>
      <c r="C66" s="140"/>
      <c r="D66" s="140"/>
      <c r="E66" s="140"/>
      <c r="F66" s="320" t="s">
        <v>4</v>
      </c>
      <c r="G66" s="303"/>
      <c r="H66" s="303"/>
      <c r="I66" s="303"/>
      <c r="J66" s="303"/>
      <c r="K66" s="195"/>
      <c r="L66" s="195"/>
    </row>
    <row r="67" spans="1:12" ht="13" thickBot="1">
      <c r="A67" s="200" t="s">
        <v>130</v>
      </c>
      <c r="B67" s="142">
        <f>SUM(B68:B72)</f>
        <v>0</v>
      </c>
      <c r="C67" s="142">
        <f>SUM(C68:C72)</f>
        <v>0</v>
      </c>
      <c r="D67" s="142">
        <f>SUM('[1]Event 3a Ledger'!N25:N36)</f>
        <v>0</v>
      </c>
      <c r="E67" s="142">
        <f t="shared" ref="E67:E77" si="3">C67-D67</f>
        <v>0</v>
      </c>
      <c r="F67" s="264"/>
      <c r="G67" s="265"/>
      <c r="H67" s="265"/>
      <c r="I67" s="265"/>
      <c r="J67" s="266"/>
      <c r="K67" s="195"/>
      <c r="L67" s="195"/>
    </row>
    <row r="68" spans="1:12">
      <c r="A68" s="188" t="s">
        <v>72</v>
      </c>
      <c r="B68" s="201"/>
      <c r="C68" s="150"/>
      <c r="D68" s="150"/>
      <c r="E68" s="135">
        <f t="shared" si="3"/>
        <v>0</v>
      </c>
      <c r="F68" s="267"/>
      <c r="G68" s="268"/>
      <c r="H68" s="268"/>
      <c r="I68" s="268"/>
      <c r="J68" s="269"/>
      <c r="K68" s="195"/>
      <c r="L68" s="195"/>
    </row>
    <row r="69" spans="1:12">
      <c r="A69" s="188" t="s">
        <v>73</v>
      </c>
      <c r="B69" s="202"/>
      <c r="C69" s="151"/>
      <c r="D69" s="151"/>
      <c r="E69" s="135">
        <f t="shared" si="3"/>
        <v>0</v>
      </c>
      <c r="F69" s="267"/>
      <c r="G69" s="268"/>
      <c r="H69" s="268"/>
      <c r="I69" s="268"/>
      <c r="J69" s="269"/>
      <c r="K69" s="195"/>
      <c r="L69" s="195"/>
    </row>
    <row r="70" spans="1:12">
      <c r="A70" s="188" t="s">
        <v>123</v>
      </c>
      <c r="B70" s="202"/>
      <c r="C70" s="151"/>
      <c r="D70" s="151"/>
      <c r="E70" s="135">
        <f t="shared" si="3"/>
        <v>0</v>
      </c>
      <c r="F70" s="267"/>
      <c r="G70" s="268"/>
      <c r="H70" s="268"/>
      <c r="I70" s="268"/>
      <c r="J70" s="269"/>
      <c r="K70" s="195"/>
      <c r="L70" s="195"/>
    </row>
    <row r="71" spans="1:12" ht="12.75" customHeight="1">
      <c r="A71" s="188" t="s">
        <v>8</v>
      </c>
      <c r="B71" s="202"/>
      <c r="C71" s="151"/>
      <c r="D71" s="151"/>
      <c r="E71" s="135">
        <f t="shared" si="3"/>
        <v>0</v>
      </c>
      <c r="F71" s="267"/>
      <c r="G71" s="268"/>
      <c r="H71" s="268"/>
      <c r="I71" s="268"/>
      <c r="J71" s="269"/>
      <c r="K71" s="195"/>
      <c r="L71" s="195"/>
    </row>
    <row r="72" spans="1:12" ht="12.75" customHeight="1" thickBot="1">
      <c r="A72" s="188" t="s">
        <v>75</v>
      </c>
      <c r="B72" s="151">
        <f>(B76*G76)+G77</f>
        <v>0</v>
      </c>
      <c r="C72" s="151">
        <f>(C76*H76)+H77</f>
        <v>0</v>
      </c>
      <c r="D72" s="151"/>
      <c r="E72" s="135">
        <f t="shared" si="3"/>
        <v>0</v>
      </c>
      <c r="F72" s="270"/>
      <c r="G72" s="271"/>
      <c r="H72" s="271"/>
      <c r="I72" s="271"/>
      <c r="J72" s="272"/>
      <c r="K72" s="195"/>
      <c r="L72" s="195"/>
    </row>
    <row r="73" spans="1:12" ht="12.75" customHeight="1">
      <c r="A73" s="59" t="s">
        <v>76</v>
      </c>
      <c r="B73" s="169"/>
      <c r="C73" s="136"/>
      <c r="D73" s="136"/>
      <c r="E73" s="136">
        <f t="shared" si="3"/>
        <v>0</v>
      </c>
      <c r="F73" s="172"/>
      <c r="G73" s="203" t="s">
        <v>85</v>
      </c>
      <c r="H73" s="203" t="s">
        <v>86</v>
      </c>
      <c r="I73" s="203" t="s">
        <v>58</v>
      </c>
      <c r="J73" s="204" t="s">
        <v>59</v>
      </c>
      <c r="K73" s="195"/>
      <c r="L73" s="195"/>
    </row>
    <row r="74" spans="1:12" ht="12.75" customHeight="1">
      <c r="A74" s="59" t="s">
        <v>78</v>
      </c>
      <c r="B74" s="169"/>
      <c r="C74" s="136"/>
      <c r="D74" s="136"/>
      <c r="E74" s="136">
        <f t="shared" si="3"/>
        <v>0</v>
      </c>
      <c r="F74" s="59" t="s">
        <v>83</v>
      </c>
      <c r="G74" s="169"/>
      <c r="H74" s="136"/>
      <c r="I74" s="136"/>
      <c r="J74" s="136">
        <f>H74-I74</f>
        <v>0</v>
      </c>
      <c r="K74" s="195"/>
      <c r="L74" s="195"/>
    </row>
    <row r="75" spans="1:12" ht="12.75" customHeight="1">
      <c r="A75" s="59" t="s">
        <v>80</v>
      </c>
      <c r="B75" s="205"/>
      <c r="C75" s="136"/>
      <c r="D75" s="136"/>
      <c r="E75" s="136">
        <f t="shared" si="3"/>
        <v>0</v>
      </c>
      <c r="F75" s="59" t="s">
        <v>77</v>
      </c>
      <c r="G75" s="206"/>
      <c r="H75" s="207"/>
      <c r="I75" s="207"/>
      <c r="J75" s="136">
        <f>H75-I75</f>
        <v>0</v>
      </c>
      <c r="K75" s="195"/>
      <c r="L75" s="195"/>
    </row>
    <row r="76" spans="1:12" ht="12.75" customHeight="1">
      <c r="A76" s="60" t="s">
        <v>81</v>
      </c>
      <c r="B76" s="117">
        <f>IF(B75&gt;0,SUM(B73:B75)/3,IF(B74:B74&gt;0,SUM(B73:B74)/2,B73))</f>
        <v>0</v>
      </c>
      <c r="C76" s="117">
        <f>IF(C75&gt;0,SUM(C73:C75)/3,IF(C74:C74&gt;0,SUM(C73:C74)/2,C73))</f>
        <v>0</v>
      </c>
      <c r="D76" s="136">
        <f>SUM(D73:D75)/3</f>
        <v>0</v>
      </c>
      <c r="E76" s="136">
        <f t="shared" si="3"/>
        <v>0</v>
      </c>
      <c r="F76" s="60" t="s">
        <v>79</v>
      </c>
      <c r="G76" s="136">
        <f>B77*G74*G75</f>
        <v>0</v>
      </c>
      <c r="H76" s="136">
        <f>C77*H74*H75</f>
        <v>0</v>
      </c>
      <c r="I76" s="136">
        <f>D77*I74*I75</f>
        <v>0</v>
      </c>
      <c r="J76" s="136">
        <f>H76-I76</f>
        <v>0</v>
      </c>
      <c r="K76" s="195"/>
      <c r="L76" s="195"/>
    </row>
    <row r="77" spans="1:12" s="209" customFormat="1">
      <c r="A77" s="60" t="s">
        <v>82</v>
      </c>
      <c r="B77" s="208"/>
      <c r="C77" s="136"/>
      <c r="D77" s="136"/>
      <c r="E77" s="136">
        <f t="shared" si="3"/>
        <v>0</v>
      </c>
      <c r="F77" s="59" t="s">
        <v>131</v>
      </c>
      <c r="G77" s="136">
        <f>-((G76*B76)*0.1)</f>
        <v>0</v>
      </c>
      <c r="H77" s="136">
        <f>-((H76*C76)*0.1)</f>
        <v>0</v>
      </c>
      <c r="I77" s="136">
        <f>-((I76*D76)*0.1)</f>
        <v>0</v>
      </c>
      <c r="J77" s="136">
        <f>H77-I77</f>
        <v>0</v>
      </c>
      <c r="K77" s="195"/>
      <c r="L77" s="195"/>
    </row>
    <row r="78" spans="1:12" ht="13" thickBot="1">
      <c r="A78" s="210" t="s">
        <v>9</v>
      </c>
      <c r="B78" s="90"/>
      <c r="C78" s="90"/>
      <c r="D78" s="90"/>
      <c r="E78" s="90"/>
      <c r="F78" s="91"/>
      <c r="G78" s="91"/>
      <c r="H78" s="211"/>
      <c r="I78" s="211"/>
      <c r="J78" s="211"/>
    </row>
    <row r="79" spans="1:12" ht="13" thickBot="1">
      <c r="A79" s="212" t="s">
        <v>5</v>
      </c>
      <c r="B79" s="213">
        <f>SUM(B8,B16,B26,B58,B61)</f>
        <v>0</v>
      </c>
      <c r="C79" s="213">
        <f>SUM(C8,C16,C26,C52,C58,C61)</f>
        <v>0</v>
      </c>
      <c r="D79" s="213">
        <f>SUM(D8,D16,D26,D58,D61)</f>
        <v>0</v>
      </c>
      <c r="E79" s="214">
        <f>C79-D79</f>
        <v>0</v>
      </c>
      <c r="F79" s="215"/>
      <c r="G79" s="199"/>
      <c r="H79" s="199"/>
      <c r="I79" s="199"/>
      <c r="J79" s="199"/>
    </row>
    <row r="80" spans="1:12" ht="13" thickBot="1">
      <c r="A80" s="212" t="s">
        <v>6</v>
      </c>
      <c r="B80" s="213">
        <f>B67</f>
        <v>0</v>
      </c>
      <c r="C80" s="213">
        <f>C67</f>
        <v>0</v>
      </c>
      <c r="D80" s="213">
        <f>D67</f>
        <v>0</v>
      </c>
      <c r="E80" s="214">
        <f>C80-D80</f>
        <v>0</v>
      </c>
      <c r="F80" s="212" t="s">
        <v>7</v>
      </c>
      <c r="G80" s="213">
        <f>B79-B80</f>
        <v>0</v>
      </c>
      <c r="H80" s="213">
        <f>C79-C80</f>
        <v>0</v>
      </c>
      <c r="I80" s="213">
        <f>D79-D80</f>
        <v>0</v>
      </c>
      <c r="J80" s="214">
        <f>H80-I80</f>
        <v>0</v>
      </c>
    </row>
    <row r="81" spans="1:5">
      <c r="A81" s="154"/>
      <c r="B81" s="154"/>
      <c r="D81" s="154"/>
      <c r="E81" s="154"/>
    </row>
    <row r="82" spans="1:5">
      <c r="A82" s="22"/>
      <c r="B82"/>
      <c r="C82"/>
      <c r="D82"/>
      <c r="E82"/>
    </row>
    <row r="83" spans="1:5">
      <c r="A83" s="22"/>
      <c r="B83"/>
      <c r="C83"/>
      <c r="D83"/>
      <c r="E83"/>
    </row>
  </sheetData>
  <sheetProtection selectLockedCells="1"/>
  <mergeCells count="21">
    <mergeCell ref="F67:J72"/>
    <mergeCell ref="F61:J64"/>
    <mergeCell ref="F58:J59"/>
    <mergeCell ref="F35:J36"/>
    <mergeCell ref="F28:J33"/>
    <mergeCell ref="F60:J60"/>
    <mergeCell ref="F57:J57"/>
    <mergeCell ref="F52:J56"/>
    <mergeCell ref="F51:J51"/>
    <mergeCell ref="F34:J34"/>
    <mergeCell ref="F66:J66"/>
    <mergeCell ref="B3:H3"/>
    <mergeCell ref="B4:H4"/>
    <mergeCell ref="B50:E51"/>
    <mergeCell ref="I1:J4"/>
    <mergeCell ref="F7:J7"/>
    <mergeCell ref="B6:J6"/>
    <mergeCell ref="F15:J15"/>
    <mergeCell ref="F16:J24"/>
    <mergeCell ref="F27:J27"/>
    <mergeCell ref="F8:J1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K35"/>
  <sheetViews>
    <sheetView showGridLines="0" showZeros="0" zoomScale="150" zoomScaleNormal="150" zoomScalePageLayoutView="150" workbookViewId="0">
      <selection activeCell="H18" sqref="H18"/>
    </sheetView>
  </sheetViews>
  <sheetFormatPr baseColWidth="10" defaultColWidth="8.83203125" defaultRowHeight="12" x14ac:dyDescent="0"/>
  <cols>
    <col min="1" max="1" width="8.83203125" customWidth="1"/>
    <col min="2" max="2" width="7.1640625" customWidth="1"/>
    <col min="3" max="3" width="8.5" customWidth="1"/>
    <col min="4" max="4" width="8.1640625" customWidth="1"/>
    <col min="5" max="8" width="10.6640625" customWidth="1"/>
  </cols>
  <sheetData>
    <row r="1" spans="1:11" ht="21" customHeight="1">
      <c r="A1" s="240" t="s">
        <v>23</v>
      </c>
      <c r="B1" s="240"/>
      <c r="C1" s="240"/>
      <c r="D1" s="240"/>
      <c r="E1" s="240"/>
      <c r="F1" s="240"/>
      <c r="G1" s="240"/>
      <c r="H1" s="240"/>
      <c r="I1" s="240"/>
      <c r="J1" s="241" t="s">
        <v>24</v>
      </c>
      <c r="K1" s="242"/>
    </row>
    <row r="2" spans="1:11" ht="21" customHeight="1">
      <c r="A2" s="240" t="s">
        <v>149</v>
      </c>
      <c r="B2" s="240"/>
      <c r="C2" s="240"/>
      <c r="D2" s="240"/>
      <c r="E2" s="240"/>
      <c r="F2" s="240"/>
      <c r="G2" s="240"/>
      <c r="H2" s="240"/>
      <c r="I2" s="240"/>
      <c r="J2" s="243"/>
      <c r="K2" s="244"/>
    </row>
    <row r="3" spans="1:11" ht="21" customHeight="1">
      <c r="A3" s="240" t="s">
        <v>25</v>
      </c>
      <c r="B3" s="240"/>
      <c r="C3" s="240"/>
      <c r="D3" s="240"/>
      <c r="E3" s="240"/>
      <c r="F3" s="240"/>
      <c r="G3" s="240"/>
      <c r="H3" s="240"/>
      <c r="I3" s="240"/>
      <c r="J3" s="243"/>
      <c r="K3" s="244"/>
    </row>
    <row r="4" spans="1:11" ht="16" thickBot="1">
      <c r="A4" s="234" t="s">
        <v>84</v>
      </c>
      <c r="B4" s="234"/>
      <c r="C4" s="249" t="s">
        <v>154</v>
      </c>
      <c r="D4" s="249"/>
      <c r="E4" s="249"/>
      <c r="F4" s="249"/>
      <c r="G4" s="249"/>
      <c r="H4" s="249"/>
      <c r="I4" s="250"/>
      <c r="J4" s="245"/>
      <c r="K4" s="246"/>
    </row>
    <row r="5" spans="1:11" ht="16" thickBot="1">
      <c r="A5" s="234" t="s">
        <v>165</v>
      </c>
      <c r="B5" s="234"/>
      <c r="C5" s="251" t="s">
        <v>166</v>
      </c>
      <c r="D5" s="251"/>
      <c r="E5" s="251"/>
      <c r="F5" s="251"/>
      <c r="G5" s="251"/>
      <c r="H5" s="251"/>
      <c r="I5" s="252"/>
      <c r="J5" s="247"/>
      <c r="K5" s="248"/>
    </row>
    <row r="6" spans="1:11" ht="16" thickBot="1">
      <c r="A6" s="236" t="s">
        <v>26</v>
      </c>
      <c r="B6" s="235"/>
      <c r="C6" s="235"/>
      <c r="D6" s="235"/>
      <c r="E6" s="237" t="s">
        <v>167</v>
      </c>
      <c r="F6" s="237"/>
      <c r="G6" s="237"/>
      <c r="H6" s="237"/>
      <c r="I6" s="232" t="s">
        <v>27</v>
      </c>
      <c r="J6" s="238" t="s">
        <v>170</v>
      </c>
      <c r="K6" s="238"/>
    </row>
    <row r="7" spans="1:11" ht="16" thickBot="1">
      <c r="A7" s="234" t="s">
        <v>28</v>
      </c>
      <c r="B7" s="235"/>
      <c r="C7" s="235"/>
      <c r="D7" s="235"/>
      <c r="E7" s="239" t="s">
        <v>168</v>
      </c>
      <c r="F7" s="239"/>
      <c r="G7" s="239"/>
      <c r="H7" s="239"/>
      <c r="I7" s="232" t="s">
        <v>27</v>
      </c>
      <c r="J7" s="238" t="s">
        <v>171</v>
      </c>
      <c r="K7" s="238"/>
    </row>
    <row r="8" spans="1:11" ht="16" thickBot="1">
      <c r="A8" s="234" t="s">
        <v>29</v>
      </c>
      <c r="B8" s="235"/>
      <c r="C8" s="235"/>
      <c r="D8" s="235"/>
      <c r="E8" s="239" t="s">
        <v>169</v>
      </c>
      <c r="F8" s="239"/>
      <c r="G8" s="239"/>
      <c r="H8" s="239"/>
      <c r="I8" s="232" t="s">
        <v>27</v>
      </c>
      <c r="J8" s="239" t="s">
        <v>172</v>
      </c>
      <c r="K8" s="239"/>
    </row>
    <row r="9" spans="1:11" ht="10.5" customHeight="1">
      <c r="A9" s="253"/>
      <c r="B9" s="253"/>
      <c r="C9" s="253"/>
      <c r="D9" s="253"/>
      <c r="E9" s="253"/>
      <c r="F9" s="253"/>
      <c r="G9" s="253"/>
      <c r="H9" s="253"/>
      <c r="I9" s="253"/>
      <c r="J9" s="253"/>
      <c r="K9" s="253"/>
    </row>
    <row r="10" spans="1:11" ht="12.75" customHeight="1">
      <c r="A10" s="253" t="s">
        <v>60</v>
      </c>
      <c r="B10" s="253"/>
      <c r="C10" s="253"/>
      <c r="D10" s="253"/>
      <c r="E10" s="258" t="s">
        <v>85</v>
      </c>
      <c r="F10" s="258" t="s">
        <v>86</v>
      </c>
      <c r="G10" s="258" t="s">
        <v>58</v>
      </c>
      <c r="H10" s="258" t="s">
        <v>59</v>
      </c>
      <c r="K10" s="253"/>
    </row>
    <row r="11" spans="1:11" ht="12.75" customHeight="1">
      <c r="A11" s="253"/>
      <c r="B11" s="253"/>
      <c r="C11" s="253"/>
      <c r="D11" s="253"/>
      <c r="E11" s="235"/>
      <c r="F11" s="259"/>
      <c r="G11" s="235"/>
      <c r="H11" s="235"/>
      <c r="K11" s="253"/>
    </row>
    <row r="12" spans="1:11" ht="29.25" customHeight="1">
      <c r="A12" s="46" t="s">
        <v>30</v>
      </c>
      <c r="B12" s="257" t="s">
        <v>31</v>
      </c>
      <c r="C12" s="257"/>
      <c r="D12" s="257"/>
      <c r="E12" s="235"/>
      <c r="F12" s="259"/>
      <c r="G12" s="235"/>
      <c r="H12" s="235"/>
      <c r="K12" s="253"/>
    </row>
    <row r="13" spans="1:11" ht="15">
      <c r="A13" s="47" t="s">
        <v>32</v>
      </c>
      <c r="B13" s="253" t="s">
        <v>33</v>
      </c>
      <c r="C13" s="253"/>
      <c r="D13" s="253"/>
      <c r="E13" s="112">
        <f>SUM('Operating Budget'!B6,'Event 3a'!B8,'Event 3b'!B8,'Event 3c'!B8,'Event 3d'!B8,'Event 3e'!B8,'Event 3f'!B8,'Event 3g'!B8,'Event 3h'!B8)</f>
        <v>5006</v>
      </c>
      <c r="F13" s="112">
        <f>SUM('Operating Budget'!C6,'Event 3a'!C8,'Event 3b'!C8,'Event 3c'!C8,'Event 3d'!C8,'Event 3e'!C8,'Event 3f'!C8,'Event 3g'!C8,'Event 3h'!C8)</f>
        <v>3906</v>
      </c>
      <c r="G13" s="112">
        <f>SUM('Operating Budget'!D6,'Event 3a'!D8,'Event 3b'!D8,'Event 3c'!D8,'Event 3d'!D8,'Event 3e'!D8,'Event 3f'!D8,'Event 3g'!D8,'Event 3h'!D8)</f>
        <v>0</v>
      </c>
      <c r="H13" s="112">
        <f>SUM('Operating Budget'!E6,'Event 3a'!E8,'Event 3b'!E8,'Event 3c'!E8,'Event 3d'!E8,'Event 3e'!E8,'Event 3f'!E8,'Event 3g'!E8,'Event 3h'!E8)</f>
        <v>3906</v>
      </c>
      <c r="K13" s="253"/>
    </row>
    <row r="14" spans="1:11" ht="15">
      <c r="A14" s="47" t="s">
        <v>51</v>
      </c>
      <c r="B14" s="253" t="s">
        <v>52</v>
      </c>
      <c r="C14" s="253"/>
      <c r="D14" s="253"/>
      <c r="E14" s="112">
        <f>SUM('Operating Budget'!B12,'Event 3a'!B16,'Event 3b'!B16,'Event 3c'!B16,'Event 3d'!B16,'Event 3e'!B16,'Event 3f'!B16,'Event 3g'!B16,'Event 3h'!B16)</f>
        <v>1300</v>
      </c>
      <c r="F14" s="112">
        <f>SUM('Operating Budget'!C12,'Event 3a'!C16,'Event 3b'!C16,'Event 3c'!C16,'Event 3d'!C16,'Event 3e'!C16,'Event 3f'!C16,'Event 3g'!C16,'Event 3h'!C16)</f>
        <v>650</v>
      </c>
      <c r="G14" s="112">
        <f>SUM('Operating Budget'!D12,'Event 3a'!D16,'Event 3b'!D16,'Event 3c'!D16,'Event 3d'!D16,'Event 3e'!D16,'Event 3f'!D16,'Event 3g'!D16,'Event 3h'!D16)</f>
        <v>0</v>
      </c>
      <c r="H14" s="112">
        <f>SUM('Operating Budget'!E12,'Event 3a'!E16,'Event 3b'!E16,'Event 3c'!E16,'Event 3d'!E16,'Event 3e'!E16,'Event 3f'!E16,'Event 3g'!E16,'Event 3h'!E16)</f>
        <v>650</v>
      </c>
      <c r="K14" s="253"/>
    </row>
    <row r="15" spans="1:11" ht="15">
      <c r="A15" s="47" t="s">
        <v>34</v>
      </c>
      <c r="B15" s="253" t="s">
        <v>53</v>
      </c>
      <c r="C15" s="253"/>
      <c r="D15" s="253"/>
      <c r="E15" s="112">
        <f>SUM('Operating Budget'!B20,'Event 3a'!B26,'Event 3b'!B26,'Event 3c'!B26,'Event 3d'!B26,'Event 3e'!B26,'Event 3f'!B26,'Event 3g'!B26,'Event 3h'!B26)</f>
        <v>13545.75</v>
      </c>
      <c r="F15" s="112">
        <f>SUM('Operating Budget'!C20,'Event 3a'!C26,'Event 3b'!C26,'Event 3c'!C26,'Event 3d'!C26,'Event 3e'!C26,'Event 3f'!C26,'Event 3g'!C26,'Event 3h'!C26)</f>
        <v>9074.75</v>
      </c>
      <c r="G15" s="112">
        <f>SUM('Operating Budget'!D20,'Event 3a'!D26,'Event 3b'!D26,'Event 3c'!D26,'Event 3d'!D26,'Event 3e'!D26,'Event 3f'!D26,'Event 3g'!D26,'Event 3h'!D26)</f>
        <v>0</v>
      </c>
      <c r="H15" s="112">
        <f>SUM('Operating Budget'!E20,'Event 3a'!E26,'Event 3b'!E26,'Event 3c'!E26,'Event 3d'!E26,'Event 3e'!E26,'Event 3f'!E26,'Event 3g'!E26,'Event 3h'!E26)</f>
        <v>9074.75</v>
      </c>
      <c r="K15" s="253"/>
    </row>
    <row r="16" spans="1:11" ht="15">
      <c r="A16" s="47" t="s">
        <v>35</v>
      </c>
      <c r="B16" s="253" t="s">
        <v>54</v>
      </c>
      <c r="C16" s="253"/>
      <c r="D16" s="253"/>
      <c r="E16" s="112">
        <f>SUM('Operating Budget'!B52,'Event 3a'!B58,'Event 3b'!B58,'Event 3c'!B58,'Event 3d'!B58,'Event 3e'!B58,'Event 3f'!B58,'Event 3g'!B58,'Event 3h'!B58)</f>
        <v>75</v>
      </c>
      <c r="F16" s="112">
        <f>SUM('Operating Budget'!C52,'Event 3a'!C58,'Event 3b'!C58,'Event 3c'!C58,'Event 3d'!C58,'Event 3e'!C58,'Event 3f'!C58,'Event 3g'!C58,'Event 3h'!C58)</f>
        <v>75</v>
      </c>
      <c r="G16" s="112">
        <f>SUM('Operating Budget'!D52,'Event 3a'!D58,'Event 3b'!D58,'Event 3c'!D58,'Event 3d'!D58,'Event 3e'!D58,'Event 3f'!D58,'Event 3g'!D58,'Event 3h'!D58)</f>
        <v>0</v>
      </c>
      <c r="H16" s="112">
        <f>SUM('Operating Budget'!E52,'Event 3a'!E58,'Event 3b'!E58,'Event 3c'!E58,'Event 3d'!E58,'Event 3e'!E58,'Event 3f'!E58,'Event 3g'!E58,'Event 3h'!E58)</f>
        <v>75</v>
      </c>
      <c r="K16" s="253"/>
    </row>
    <row r="17" spans="1:11" ht="15">
      <c r="A17" s="47" t="s">
        <v>36</v>
      </c>
      <c r="B17" s="256" t="s">
        <v>55</v>
      </c>
      <c r="C17" s="256"/>
      <c r="D17" s="256"/>
      <c r="E17" s="112">
        <f>SUM('Event 3a'!B61,'Event 3b'!B61,'Event 3c'!B61,'Event 3d'!B61,'Event 3e'!B61,'Event 3f'!B61,'Event 3g'!B61,'Event 3h'!B61)</f>
        <v>0</v>
      </c>
      <c r="F17" s="112">
        <f>SUM('Event 3a'!C61,'Event 3b'!C61,'Event 3c'!C61,'Event 3d'!C61,'Event 3e'!C61,'Event 3f'!C61,'Event 3g'!C61,'Event 3h'!C61)</f>
        <v>0</v>
      </c>
      <c r="G17" s="112">
        <f>SUM('Event 3a'!D61,'Event 3b'!D61,'Event 3c'!D61,'Event 3d'!D61,'Event 3e'!D61,'Event 3f'!D61,'Event 3g'!D61,'Event 3h'!D61)</f>
        <v>0</v>
      </c>
      <c r="H17" s="112">
        <f>SUM('Event 3a'!E61,'Event 3b'!E61,'Event 3c'!E61,'Event 3d'!E61,'Event 3e'!E61,'Event 3f'!E61,'Event 3g'!E61,'Event 3h'!E61)</f>
        <v>0</v>
      </c>
      <c r="K17" s="253"/>
    </row>
    <row r="18" spans="1:11" ht="15">
      <c r="A18" s="260" t="s">
        <v>5</v>
      </c>
      <c r="B18" s="261"/>
      <c r="C18" s="261"/>
      <c r="D18" s="261"/>
      <c r="E18" s="113">
        <f>SUM(E13:E17)</f>
        <v>19926.75</v>
      </c>
      <c r="F18" s="113">
        <f>SUM(F13:F17)</f>
        <v>13705.75</v>
      </c>
      <c r="G18" s="113">
        <f>SUM(G13:G17)</f>
        <v>0</v>
      </c>
      <c r="H18" s="113">
        <f>SUM(H13:H17)</f>
        <v>13705.75</v>
      </c>
      <c r="K18" s="253"/>
    </row>
    <row r="19" spans="1:11" ht="15">
      <c r="A19" s="253" t="s">
        <v>71</v>
      </c>
      <c r="B19" s="253"/>
      <c r="C19" s="253"/>
      <c r="D19" s="253"/>
      <c r="E19" s="111"/>
      <c r="F19" s="30"/>
      <c r="G19" s="115"/>
      <c r="H19" s="30"/>
      <c r="K19" s="253"/>
    </row>
    <row r="20" spans="1:11">
      <c r="A20" s="253"/>
      <c r="B20" s="253"/>
      <c r="C20" s="253"/>
      <c r="D20" s="253"/>
      <c r="E20" s="24"/>
      <c r="F20" s="24"/>
      <c r="G20" s="30"/>
      <c r="H20" s="30"/>
      <c r="K20" s="253"/>
    </row>
    <row r="21" spans="1:11" ht="30">
      <c r="A21" s="46" t="s">
        <v>37</v>
      </c>
      <c r="B21" s="257" t="s">
        <v>31</v>
      </c>
      <c r="C21" s="257"/>
      <c r="D21" s="257"/>
      <c r="E21" s="24"/>
      <c r="F21" s="24"/>
      <c r="G21" s="116"/>
      <c r="H21" s="30"/>
      <c r="K21" s="253"/>
    </row>
    <row r="22" spans="1:11" ht="15">
      <c r="A22" s="49">
        <v>55000</v>
      </c>
      <c r="B22" s="261" t="s">
        <v>38</v>
      </c>
      <c r="C22" s="261"/>
      <c r="D22" s="261"/>
      <c r="E22" s="114">
        <f>SUM('Operating Budget'!B55,'Event 3a'!B67,'Event 3b'!B67,'Event 3c'!B67,'Event 3d'!B67,'Event 3e'!B67,'Event 3f'!B67,'Event 3g'!B67,'Event 3h'!B67)</f>
        <v>3787.5599999999995</v>
      </c>
      <c r="F22" s="114">
        <f>SUM('Operating Budget'!C55,'Event 3a'!C67,'Event 3b'!C67,'Event 3c'!C67,'Event 3d'!C67,'Event 3e'!C67,'Event 3f'!C67,'Event 3g'!C67,'Event 3h'!C67)</f>
        <v>2653.5599999999995</v>
      </c>
      <c r="G22" s="114">
        <f>SUM('Operating Budget'!D55,'Event 3a'!D67,'Event 3b'!D67,'Event 3c'!D67,'Event 3d'!D67,'Event 3e'!D67,'Event 3f'!D67,'Event 3g'!D67,'Event 3h'!D67)</f>
        <v>0</v>
      </c>
      <c r="H22" s="114">
        <f>SUM('Operating Budget'!E55,'Event 3a'!E67,'Event 3b'!E67,'Event 3c'!E67,'Event 3d'!E67,'Event 3e'!E67,'Event 3f'!E67,'Event 3g'!E67,'Event 3h'!E67)</f>
        <v>2653.5599999999995</v>
      </c>
      <c r="K22" s="253"/>
    </row>
    <row r="23" spans="1:11" ht="15">
      <c r="A23" s="49"/>
      <c r="B23" s="48"/>
      <c r="C23" s="48"/>
      <c r="D23" s="48"/>
      <c r="E23" s="30"/>
      <c r="F23" s="30"/>
      <c r="G23" s="30"/>
      <c r="H23" s="30"/>
      <c r="K23" s="253"/>
    </row>
    <row r="24" spans="1:11" ht="16" thickBot="1">
      <c r="A24" s="49"/>
      <c r="B24" s="48"/>
      <c r="C24" s="48"/>
      <c r="D24" s="48"/>
      <c r="E24" s="30"/>
      <c r="F24" s="30"/>
      <c r="G24" s="30"/>
      <c r="H24" s="30"/>
      <c r="K24" s="253"/>
    </row>
    <row r="25" spans="1:11" ht="12.75" customHeight="1">
      <c r="A25" s="253" t="s">
        <v>39</v>
      </c>
      <c r="B25" s="253"/>
      <c r="C25" s="253"/>
      <c r="D25" s="253"/>
      <c r="E25" s="262">
        <f>E18-E22</f>
        <v>16139.19</v>
      </c>
      <c r="F25" s="262">
        <f>F18-F22</f>
        <v>11052.19</v>
      </c>
      <c r="G25" s="262">
        <f>G18-G22</f>
        <v>0</v>
      </c>
      <c r="H25" s="262">
        <f>H18-H22</f>
        <v>11052.19</v>
      </c>
      <c r="K25" s="253"/>
    </row>
    <row r="26" spans="1:11" ht="13" thickBot="1">
      <c r="A26" s="253"/>
      <c r="B26" s="253"/>
      <c r="C26" s="253"/>
      <c r="D26" s="253"/>
      <c r="E26" s="263"/>
      <c r="F26" s="263"/>
      <c r="G26" s="263"/>
      <c r="H26" s="263"/>
      <c r="K26" s="253"/>
    </row>
    <row r="27" spans="1:11" ht="15">
      <c r="A27" s="253" t="s">
        <v>40</v>
      </c>
      <c r="B27" s="253"/>
      <c r="C27" s="253"/>
      <c r="D27" s="235"/>
      <c r="E27" s="50"/>
      <c r="F27" s="50"/>
      <c r="G27" s="50"/>
      <c r="H27" s="50"/>
      <c r="I27" s="50"/>
      <c r="J27" s="50"/>
      <c r="K27" s="50"/>
    </row>
    <row r="28" spans="1:11" ht="16" thickBot="1">
      <c r="A28" s="253"/>
      <c r="B28" s="253"/>
      <c r="C28" s="253"/>
      <c r="D28" s="235"/>
      <c r="E28" s="51"/>
      <c r="F28" s="51"/>
      <c r="G28" s="51"/>
      <c r="H28" s="51"/>
      <c r="I28" s="51"/>
      <c r="J28" s="51"/>
      <c r="K28" s="51"/>
    </row>
    <row r="29" spans="1:11" ht="13" thickBot="1">
      <c r="A29" s="52"/>
      <c r="B29" s="52"/>
      <c r="C29" s="52"/>
      <c r="D29" s="52"/>
      <c r="E29" s="52"/>
      <c r="F29" s="52"/>
      <c r="G29" s="52"/>
      <c r="H29" s="52"/>
      <c r="I29" s="52"/>
      <c r="J29" s="52"/>
      <c r="K29" s="52"/>
    </row>
    <row r="30" spans="1:11">
      <c r="A30" s="254"/>
      <c r="B30" s="254"/>
      <c r="C30" s="254"/>
      <c r="D30" s="254"/>
      <c r="E30" s="254"/>
      <c r="F30" s="254"/>
      <c r="G30" s="254"/>
      <c r="H30" s="254"/>
      <c r="I30" s="254"/>
      <c r="J30" s="254"/>
      <c r="K30" s="254"/>
    </row>
    <row r="31" spans="1:11">
      <c r="A31" s="255"/>
      <c r="B31" s="255"/>
      <c r="C31" s="255"/>
      <c r="D31" s="255"/>
      <c r="E31" s="255"/>
      <c r="F31" s="255"/>
      <c r="G31" s="255"/>
      <c r="H31" s="255"/>
      <c r="I31" s="255"/>
      <c r="J31" s="255"/>
      <c r="K31" s="255"/>
    </row>
    <row r="32" spans="1:11">
      <c r="A32" s="10"/>
      <c r="C32" s="53"/>
    </row>
    <row r="33" spans="1:10">
      <c r="A33" s="8"/>
      <c r="C33" s="53"/>
    </row>
    <row r="35" spans="1:10">
      <c r="D35" s="54"/>
      <c r="E35" s="55"/>
      <c r="F35" s="56"/>
      <c r="I35" s="54"/>
      <c r="J35" s="55"/>
    </row>
  </sheetData>
  <sheetProtection selectLockedCells="1"/>
  <mergeCells count="41">
    <mergeCell ref="E8:H8"/>
    <mergeCell ref="B22:D22"/>
    <mergeCell ref="A25:D26"/>
    <mergeCell ref="A9:K9"/>
    <mergeCell ref="A10:D11"/>
    <mergeCell ref="E25:E26"/>
    <mergeCell ref="F25:F26"/>
    <mergeCell ref="G25:G26"/>
    <mergeCell ref="H25:H26"/>
    <mergeCell ref="J8:K8"/>
    <mergeCell ref="A8:D8"/>
    <mergeCell ref="A27:D28"/>
    <mergeCell ref="A30:K31"/>
    <mergeCell ref="B16:D16"/>
    <mergeCell ref="B17:D17"/>
    <mergeCell ref="A19:D20"/>
    <mergeCell ref="B21:D21"/>
    <mergeCell ref="K10:K26"/>
    <mergeCell ref="B12:D12"/>
    <mergeCell ref="B13:D13"/>
    <mergeCell ref="B15:D15"/>
    <mergeCell ref="B14:D14"/>
    <mergeCell ref="E10:E12"/>
    <mergeCell ref="F10:F12"/>
    <mergeCell ref="A18:D18"/>
    <mergeCell ref="G10:G12"/>
    <mergeCell ref="H10:H12"/>
    <mergeCell ref="A1:I1"/>
    <mergeCell ref="J1:K5"/>
    <mergeCell ref="A2:I2"/>
    <mergeCell ref="A3:I3"/>
    <mergeCell ref="A4:B4"/>
    <mergeCell ref="C4:I4"/>
    <mergeCell ref="A5:B5"/>
    <mergeCell ref="C5:I5"/>
    <mergeCell ref="A7:D7"/>
    <mergeCell ref="A6:D6"/>
    <mergeCell ref="E6:H6"/>
    <mergeCell ref="J6:K6"/>
    <mergeCell ref="E7:H7"/>
    <mergeCell ref="J7:K7"/>
  </mergeCells>
  <phoneticPr fontId="5" type="noConversion"/>
  <pageMargins left="0" right="0" top="0" bottom="0" header="0" footer="0.5"/>
  <pageSetup scale="93" orientation="portrait"/>
  <colBreaks count="1" manualBreakCount="1">
    <brk id="11"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65"/>
  <sheetViews>
    <sheetView showGridLines="0" showZeros="0" topLeftCell="A8" zoomScale="150" zoomScaleNormal="150" zoomScalePageLayoutView="150" workbookViewId="0">
      <selection activeCell="C32" sqref="C32"/>
    </sheetView>
  </sheetViews>
  <sheetFormatPr baseColWidth="10" defaultColWidth="9.1640625" defaultRowHeight="12" x14ac:dyDescent="0"/>
  <cols>
    <col min="1" max="1" width="34.5" style="69" customWidth="1"/>
    <col min="2" max="2" width="7.83203125" style="94" customWidth="1"/>
    <col min="3" max="3" width="7.83203125" style="72" customWidth="1"/>
    <col min="4" max="5" width="7.83203125" style="95" customWidth="1"/>
    <col min="6" max="6" width="31.33203125" style="79" customWidth="1"/>
    <col min="7" max="7" width="10.83203125" style="72" customWidth="1"/>
    <col min="8" max="8" width="9.5" style="72" customWidth="1"/>
    <col min="9" max="9" width="7.83203125" style="72" customWidth="1"/>
    <col min="10" max="10" width="13.1640625" style="72" customWidth="1"/>
    <col min="11" max="16384" width="9.1640625" style="72"/>
  </cols>
  <sheetData>
    <row r="1" spans="1:17" ht="17">
      <c r="B1" s="28"/>
      <c r="C1" s="28"/>
      <c r="D1" s="28"/>
      <c r="E1" s="26" t="s">
        <v>108</v>
      </c>
      <c r="F1" s="70"/>
      <c r="G1" s="71"/>
      <c r="H1" s="71"/>
      <c r="I1" s="304">
        <v>2</v>
      </c>
      <c r="J1" s="305"/>
      <c r="M1" s="71"/>
    </row>
    <row r="2" spans="1:17" ht="17">
      <c r="B2" s="25"/>
      <c r="C2" s="25"/>
      <c r="D2" s="25"/>
      <c r="E2" s="26" t="s">
        <v>150</v>
      </c>
      <c r="F2" s="70"/>
      <c r="G2" s="71"/>
      <c r="H2" s="71"/>
      <c r="I2" s="306"/>
      <c r="J2" s="307"/>
      <c r="M2" s="71"/>
    </row>
    <row r="3" spans="1:17" ht="18" thickBot="1">
      <c r="A3" s="31" t="s">
        <v>84</v>
      </c>
      <c r="B3" s="316"/>
      <c r="C3" s="317"/>
      <c r="D3" s="317"/>
      <c r="E3" s="317"/>
      <c r="F3" s="317"/>
      <c r="G3" s="317"/>
      <c r="H3" s="318"/>
      <c r="I3" s="306"/>
      <c r="J3" s="307"/>
      <c r="M3" s="71"/>
    </row>
    <row r="4" spans="1:17" ht="18" thickBot="1">
      <c r="A4" s="31" t="s">
        <v>151</v>
      </c>
      <c r="B4" s="313"/>
      <c r="C4" s="314"/>
      <c r="D4" s="314"/>
      <c r="E4" s="314"/>
      <c r="F4" s="314"/>
      <c r="G4" s="314"/>
      <c r="H4" s="315"/>
      <c r="I4" s="308"/>
      <c r="J4" s="309"/>
      <c r="M4" s="71"/>
    </row>
    <row r="5" spans="1:17" ht="62.25" customHeight="1" thickBot="1">
      <c r="A5" s="17" t="s">
        <v>60</v>
      </c>
      <c r="B5" s="16" t="s">
        <v>85</v>
      </c>
      <c r="C5" s="16" t="s">
        <v>86</v>
      </c>
      <c r="D5" s="16" t="s">
        <v>58</v>
      </c>
      <c r="E5" s="16" t="s">
        <v>59</v>
      </c>
      <c r="F5" s="310" t="s">
        <v>114</v>
      </c>
      <c r="G5" s="311"/>
      <c r="H5" s="311"/>
      <c r="I5" s="311"/>
      <c r="J5" s="311"/>
      <c r="K5" s="70"/>
      <c r="L5" s="70"/>
      <c r="M5" s="70"/>
      <c r="N5" s="73"/>
      <c r="O5" s="73"/>
      <c r="P5" s="73"/>
      <c r="Q5" s="73"/>
    </row>
    <row r="6" spans="1:17" ht="13" customHeight="1" thickBot="1">
      <c r="A6" s="17" t="s">
        <v>88</v>
      </c>
      <c r="B6" s="4">
        <f>SUM(B7:B9)</f>
        <v>216</v>
      </c>
      <c r="C6" s="4">
        <f>SUM(C7:C10)</f>
        <v>216</v>
      </c>
      <c r="D6" s="118"/>
      <c r="E6" s="4">
        <f>C6-D6</f>
        <v>216</v>
      </c>
      <c r="F6" s="312" t="s">
        <v>153</v>
      </c>
      <c r="G6" s="281"/>
      <c r="H6" s="281"/>
      <c r="I6" s="281"/>
      <c r="J6" s="282"/>
      <c r="K6" s="70"/>
      <c r="L6" s="70"/>
      <c r="M6" s="70"/>
      <c r="N6" s="73"/>
      <c r="O6" s="73"/>
      <c r="P6" s="73"/>
      <c r="Q6" s="73"/>
    </row>
    <row r="7" spans="1:17" ht="12.75" customHeight="1">
      <c r="A7" s="18" t="s">
        <v>11</v>
      </c>
      <c r="B7" s="225">
        <v>32</v>
      </c>
      <c r="C7" s="98">
        <v>32</v>
      </c>
      <c r="D7" s="119"/>
      <c r="E7" s="98">
        <f>C7-D7</f>
        <v>32</v>
      </c>
      <c r="F7" s="284"/>
      <c r="G7" s="291"/>
      <c r="H7" s="291"/>
      <c r="I7" s="291"/>
      <c r="J7" s="285"/>
      <c r="K7" s="70"/>
      <c r="L7" s="70"/>
      <c r="M7" s="70"/>
      <c r="N7" s="73"/>
      <c r="O7" s="73"/>
      <c r="P7" s="73"/>
      <c r="Q7" s="73"/>
    </row>
    <row r="8" spans="1:17" ht="14.25" customHeight="1">
      <c r="A8" s="41" t="s">
        <v>12</v>
      </c>
      <c r="B8" s="226">
        <v>54</v>
      </c>
      <c r="C8" s="97">
        <v>54</v>
      </c>
      <c r="D8" s="120"/>
      <c r="E8" s="6">
        <f>C8-D8</f>
        <v>54</v>
      </c>
      <c r="F8" s="284"/>
      <c r="G8" s="291"/>
      <c r="H8" s="291"/>
      <c r="I8" s="291"/>
      <c r="J8" s="285"/>
      <c r="K8" s="70"/>
      <c r="L8" s="70"/>
      <c r="M8" s="70"/>
      <c r="N8" s="73"/>
      <c r="O8" s="73"/>
      <c r="P8" s="73"/>
      <c r="Q8" s="73"/>
    </row>
    <row r="9" spans="1:17">
      <c r="A9" s="41" t="s">
        <v>13</v>
      </c>
      <c r="B9" s="226">
        <v>130</v>
      </c>
      <c r="C9" s="97">
        <v>130</v>
      </c>
      <c r="D9" s="120"/>
      <c r="E9" s="6">
        <f>C9-D9</f>
        <v>130</v>
      </c>
      <c r="F9" s="284"/>
      <c r="G9" s="291"/>
      <c r="H9" s="291"/>
      <c r="I9" s="291"/>
      <c r="J9" s="285"/>
      <c r="K9" s="70"/>
      <c r="L9" s="70"/>
      <c r="M9" s="70"/>
      <c r="N9" s="73"/>
      <c r="O9" s="73"/>
      <c r="P9" s="73"/>
      <c r="Q9" s="73"/>
    </row>
    <row r="10" spans="1:17" ht="13" thickBot="1">
      <c r="A10" s="41" t="s">
        <v>14</v>
      </c>
      <c r="B10" s="97"/>
      <c r="C10" s="97"/>
      <c r="D10" s="120"/>
      <c r="E10" s="6">
        <f>C10-D10</f>
        <v>0</v>
      </c>
      <c r="F10" s="287"/>
      <c r="G10" s="287"/>
      <c r="H10" s="287"/>
      <c r="I10" s="287"/>
      <c r="J10" s="288"/>
      <c r="K10" s="70"/>
      <c r="L10" s="70"/>
      <c r="M10" s="70"/>
      <c r="N10" s="73"/>
      <c r="O10" s="73"/>
      <c r="P10" s="73"/>
      <c r="Q10" s="73"/>
    </row>
    <row r="11" spans="1:17" ht="13" thickBot="1">
      <c r="B11" s="85"/>
      <c r="C11" s="85"/>
      <c r="D11" s="121"/>
      <c r="E11" s="87"/>
      <c r="F11" s="310" t="s">
        <v>113</v>
      </c>
      <c r="G11" s="311"/>
      <c r="H11" s="311"/>
      <c r="I11" s="311"/>
      <c r="J11" s="311"/>
      <c r="K11" s="70"/>
      <c r="L11" s="70"/>
      <c r="M11" s="70"/>
      <c r="N11" s="73"/>
      <c r="O11" s="73"/>
      <c r="P11" s="73"/>
      <c r="Q11" s="73"/>
    </row>
    <row r="12" spans="1:17" ht="13" thickBot="1">
      <c r="A12" s="20" t="s">
        <v>15</v>
      </c>
      <c r="B12" s="4">
        <f>SUM(B13,B16)</f>
        <v>0</v>
      </c>
      <c r="C12" s="4">
        <f>SUM(C13,C16)</f>
        <v>0</v>
      </c>
      <c r="D12" s="118"/>
      <c r="E12" s="4">
        <f t="shared" ref="E12:E18" si="0">C12-D12</f>
        <v>0</v>
      </c>
      <c r="F12" s="264"/>
      <c r="G12" s="265"/>
      <c r="H12" s="265"/>
      <c r="I12" s="265"/>
      <c r="J12" s="266"/>
      <c r="K12" s="70"/>
      <c r="L12" s="70"/>
      <c r="M12" s="70"/>
      <c r="N12" s="73"/>
      <c r="O12" s="73"/>
      <c r="P12" s="73"/>
      <c r="Q12" s="73"/>
    </row>
    <row r="13" spans="1:17">
      <c r="A13" s="38" t="s">
        <v>105</v>
      </c>
      <c r="B13" s="67">
        <f>SUM(B14:B15)</f>
        <v>0</v>
      </c>
      <c r="C13" s="61">
        <f>SUM(C14:C15)</f>
        <v>0</v>
      </c>
      <c r="D13" s="122">
        <f>SUM(D14:D15)</f>
        <v>0</v>
      </c>
      <c r="E13" s="11">
        <f t="shared" si="0"/>
        <v>0</v>
      </c>
      <c r="F13" s="267"/>
      <c r="G13" s="268"/>
      <c r="H13" s="268"/>
      <c r="I13" s="268"/>
      <c r="J13" s="269"/>
      <c r="K13" s="70"/>
      <c r="L13" s="70"/>
      <c r="M13" s="70"/>
      <c r="N13" s="73"/>
      <c r="O13" s="73"/>
      <c r="P13" s="73"/>
      <c r="Q13" s="73"/>
    </row>
    <row r="14" spans="1:17">
      <c r="A14" s="32" t="s">
        <v>122</v>
      </c>
      <c r="B14" s="64"/>
      <c r="C14" s="7"/>
      <c r="D14" s="123"/>
      <c r="E14" s="104">
        <f t="shared" si="0"/>
        <v>0</v>
      </c>
      <c r="F14" s="267"/>
      <c r="G14" s="268"/>
      <c r="H14" s="268"/>
      <c r="I14" s="268"/>
      <c r="J14" s="269"/>
      <c r="K14" s="70"/>
      <c r="L14" s="70"/>
      <c r="M14" s="70"/>
      <c r="N14" s="73"/>
      <c r="O14" s="73"/>
      <c r="P14" s="73"/>
      <c r="Q14" s="73"/>
    </row>
    <row r="15" spans="1:17">
      <c r="A15" s="21" t="s">
        <v>57</v>
      </c>
      <c r="B15" s="65">
        <f>B14*0.125</f>
        <v>0</v>
      </c>
      <c r="C15" s="65">
        <f>C14*0.125</f>
        <v>0</v>
      </c>
      <c r="D15" s="65">
        <f>D14*0.125</f>
        <v>0</v>
      </c>
      <c r="E15" s="99">
        <f t="shared" si="0"/>
        <v>0</v>
      </c>
      <c r="F15" s="267"/>
      <c r="G15" s="268"/>
      <c r="H15" s="268"/>
      <c r="I15" s="268"/>
      <c r="J15" s="269"/>
      <c r="K15" s="70"/>
      <c r="L15" s="70"/>
      <c r="M15" s="70"/>
      <c r="N15" s="73"/>
      <c r="O15" s="73"/>
      <c r="P15" s="73"/>
      <c r="Q15" s="73"/>
    </row>
    <row r="16" spans="1:17">
      <c r="A16" s="37" t="s">
        <v>106</v>
      </c>
      <c r="B16" s="67">
        <f>SUM(B17:B18)</f>
        <v>0</v>
      </c>
      <c r="C16" s="61">
        <f>SUM(C17:C18)</f>
        <v>0</v>
      </c>
      <c r="D16" s="122">
        <f>SUM(D17:D18)</f>
        <v>0</v>
      </c>
      <c r="E16" s="11">
        <f t="shared" si="0"/>
        <v>0</v>
      </c>
      <c r="F16" s="267"/>
      <c r="G16" s="268"/>
      <c r="H16" s="268"/>
      <c r="I16" s="268"/>
      <c r="J16" s="269"/>
      <c r="K16" s="70"/>
      <c r="L16" s="70"/>
      <c r="M16" s="70"/>
      <c r="N16" s="73"/>
      <c r="O16" s="73"/>
      <c r="P16" s="73"/>
      <c r="Q16" s="73"/>
    </row>
    <row r="17" spans="1:17">
      <c r="A17" s="32" t="s">
        <v>122</v>
      </c>
      <c r="B17" s="63"/>
      <c r="C17" s="12"/>
      <c r="D17" s="124"/>
      <c r="E17" s="104">
        <f t="shared" si="0"/>
        <v>0</v>
      </c>
      <c r="F17" s="267"/>
      <c r="G17" s="268"/>
      <c r="H17" s="268"/>
      <c r="I17" s="268"/>
      <c r="J17" s="269"/>
      <c r="K17" s="70"/>
      <c r="L17" s="70"/>
      <c r="M17" s="70"/>
      <c r="N17" s="73"/>
      <c r="O17" s="73"/>
      <c r="P17" s="73"/>
      <c r="Q17" s="73"/>
    </row>
    <row r="18" spans="1:17" ht="13" thickBot="1">
      <c r="A18" s="21" t="s">
        <v>56</v>
      </c>
      <c r="B18" s="65">
        <f>B17*0.315</f>
        <v>0</v>
      </c>
      <c r="C18" s="65">
        <f>C17*0.315</f>
        <v>0</v>
      </c>
      <c r="D18" s="65">
        <f>D17*0.315</f>
        <v>0</v>
      </c>
      <c r="E18" s="99">
        <f t="shared" si="0"/>
        <v>0</v>
      </c>
      <c r="F18" s="270"/>
      <c r="G18" s="271"/>
      <c r="H18" s="271"/>
      <c r="I18" s="271"/>
      <c r="J18" s="272"/>
      <c r="K18" s="70"/>
      <c r="L18" s="70"/>
      <c r="M18" s="70"/>
      <c r="N18" s="73"/>
      <c r="O18" s="73"/>
      <c r="P18" s="73"/>
      <c r="Q18" s="73"/>
    </row>
    <row r="19" spans="1:17" ht="13" thickBot="1">
      <c r="A19" s="75"/>
      <c r="B19" s="78" t="s">
        <v>16</v>
      </c>
      <c r="C19" s="78"/>
      <c r="D19" s="78"/>
      <c r="E19" s="78"/>
      <c r="F19" s="77"/>
      <c r="G19" s="77"/>
      <c r="H19" s="77"/>
      <c r="I19" s="77"/>
      <c r="J19" s="77"/>
      <c r="K19" s="70"/>
      <c r="L19" s="70"/>
      <c r="M19" s="78"/>
      <c r="N19" s="73"/>
      <c r="O19" s="73"/>
      <c r="P19" s="73"/>
      <c r="Q19" s="73"/>
    </row>
    <row r="20" spans="1:17" ht="13" thickBot="1">
      <c r="A20" s="17" t="s">
        <v>61</v>
      </c>
      <c r="B20" s="118">
        <f>SUM(B21,B25,B29,B30,B35,B36,B49)</f>
        <v>7545.75</v>
      </c>
      <c r="C20" s="4">
        <f>SUM(C21,C25,C29,C30,C35,C36,C49)</f>
        <v>4845.75</v>
      </c>
      <c r="D20" s="118"/>
      <c r="E20" s="4">
        <f>C20-D20</f>
        <v>4845.75</v>
      </c>
      <c r="K20" s="70"/>
      <c r="L20" s="70"/>
      <c r="M20" s="78"/>
      <c r="N20" s="73"/>
      <c r="O20" s="73"/>
      <c r="P20" s="73"/>
      <c r="Q20" s="73"/>
    </row>
    <row r="21" spans="1:17" ht="13" thickBot="1">
      <c r="A21" s="18" t="s">
        <v>62</v>
      </c>
      <c r="B21" s="125">
        <f>B22</f>
        <v>18.75</v>
      </c>
      <c r="C21" s="100">
        <f>C22</f>
        <v>18.75</v>
      </c>
      <c r="D21" s="125">
        <f>D22</f>
        <v>0</v>
      </c>
      <c r="E21" s="11">
        <f>C21-D21</f>
        <v>18.75</v>
      </c>
      <c r="F21" s="273" t="s">
        <v>2</v>
      </c>
      <c r="G21" s="274"/>
      <c r="H21" s="274"/>
      <c r="I21" s="274"/>
      <c r="J21" s="274"/>
      <c r="K21" s="80"/>
      <c r="L21" s="80"/>
      <c r="M21" s="73"/>
      <c r="N21" s="73"/>
      <c r="O21" s="73"/>
      <c r="P21" s="73"/>
      <c r="Q21" s="73"/>
    </row>
    <row r="22" spans="1:17">
      <c r="A22" s="219" t="s">
        <v>133</v>
      </c>
      <c r="B22" s="123">
        <f>B23*0.05</f>
        <v>18.75</v>
      </c>
      <c r="C22" s="7">
        <f>C23*0.05</f>
        <v>18.75</v>
      </c>
      <c r="D22" s="123">
        <f>D23*0.05</f>
        <v>0</v>
      </c>
      <c r="E22" s="104">
        <f>C22-D22</f>
        <v>18.75</v>
      </c>
      <c r="F22" s="280" t="s">
        <v>173</v>
      </c>
      <c r="G22" s="281"/>
      <c r="H22" s="281"/>
      <c r="I22" s="281"/>
      <c r="J22" s="282"/>
      <c r="K22" s="80"/>
      <c r="L22" s="80"/>
      <c r="M22" s="73"/>
      <c r="N22" s="73"/>
      <c r="O22" s="73"/>
      <c r="P22" s="73"/>
      <c r="Q22" s="73"/>
    </row>
    <row r="23" spans="1:17">
      <c r="A23" s="32" t="s">
        <v>63</v>
      </c>
      <c r="B23" s="227">
        <v>375</v>
      </c>
      <c r="C23" s="58">
        <v>375</v>
      </c>
      <c r="D23" s="126"/>
      <c r="E23" s="104">
        <f>C23-D23</f>
        <v>375</v>
      </c>
      <c r="F23" s="283"/>
      <c r="G23" s="291"/>
      <c r="H23" s="291"/>
      <c r="I23" s="291"/>
      <c r="J23" s="285"/>
      <c r="K23" s="80"/>
      <c r="L23" s="80"/>
      <c r="M23" s="73"/>
      <c r="N23" s="73"/>
      <c r="O23" s="73"/>
      <c r="P23" s="73"/>
      <c r="Q23" s="73"/>
    </row>
    <row r="24" spans="1:17">
      <c r="A24" s="19" t="s">
        <v>90</v>
      </c>
      <c r="B24" s="228"/>
      <c r="C24" s="15"/>
      <c r="D24" s="127"/>
      <c r="E24" s="106"/>
      <c r="F24" s="283"/>
      <c r="G24" s="291"/>
      <c r="H24" s="291"/>
      <c r="I24" s="291"/>
      <c r="J24" s="285"/>
      <c r="K24" s="80"/>
      <c r="L24" s="80"/>
      <c r="M24" s="73"/>
      <c r="N24" s="73"/>
      <c r="O24" s="73"/>
      <c r="P24" s="73"/>
      <c r="Q24" s="73"/>
    </row>
    <row r="25" spans="1:17">
      <c r="A25" s="18" t="s">
        <v>64</v>
      </c>
      <c r="B25" s="128">
        <f>SUM(B26:B27)</f>
        <v>27</v>
      </c>
      <c r="C25" s="57">
        <f>SUM(C26:C27)</f>
        <v>27</v>
      </c>
      <c r="D25" s="128">
        <f>SUM(D26:D27)</f>
        <v>0</v>
      </c>
      <c r="E25" s="105">
        <f>C25-D25</f>
        <v>27</v>
      </c>
      <c r="F25" s="283"/>
      <c r="G25" s="291"/>
      <c r="H25" s="291"/>
      <c r="I25" s="291"/>
      <c r="J25" s="285"/>
      <c r="K25" s="80"/>
      <c r="L25" s="80"/>
      <c r="M25" s="73"/>
      <c r="N25" s="73"/>
      <c r="O25" s="73"/>
      <c r="P25" s="73"/>
      <c r="Q25" s="73"/>
    </row>
    <row r="26" spans="1:17">
      <c r="A26" s="220" t="s">
        <v>134</v>
      </c>
      <c r="B26" s="227">
        <v>27</v>
      </c>
      <c r="C26" s="7">
        <v>27</v>
      </c>
      <c r="D26" s="120"/>
      <c r="E26" s="104">
        <f>C26-D26</f>
        <v>27</v>
      </c>
      <c r="F26" s="283"/>
      <c r="G26" s="291"/>
      <c r="H26" s="291"/>
      <c r="I26" s="291"/>
      <c r="J26" s="285"/>
      <c r="K26" s="80"/>
      <c r="L26" s="80"/>
      <c r="M26" s="73"/>
      <c r="N26" s="73"/>
      <c r="O26" s="73"/>
      <c r="P26" s="73"/>
      <c r="Q26" s="73"/>
    </row>
    <row r="27" spans="1:17" ht="13" thickBot="1">
      <c r="A27" s="32" t="s">
        <v>65</v>
      </c>
      <c r="B27" s="227"/>
      <c r="C27" s="7"/>
      <c r="D27" s="120"/>
      <c r="E27" s="104">
        <f>C27-D27</f>
        <v>0</v>
      </c>
      <c r="F27" s="286"/>
      <c r="G27" s="287"/>
      <c r="H27" s="287"/>
      <c r="I27" s="287"/>
      <c r="J27" s="288"/>
      <c r="K27" s="80"/>
      <c r="L27" s="80"/>
      <c r="M27" s="73"/>
      <c r="N27" s="73"/>
      <c r="O27" s="73"/>
      <c r="P27" s="73"/>
      <c r="Q27" s="73"/>
    </row>
    <row r="28" spans="1:17" ht="13" thickBot="1">
      <c r="A28" s="32"/>
      <c r="B28" s="229"/>
      <c r="C28" s="107"/>
      <c r="D28" s="129"/>
      <c r="E28" s="108"/>
      <c r="F28" s="273" t="s">
        <v>22</v>
      </c>
      <c r="G28" s="274"/>
      <c r="H28" s="274"/>
      <c r="I28" s="274"/>
      <c r="J28" s="274"/>
      <c r="K28" s="80"/>
      <c r="L28" s="80"/>
      <c r="M28" s="73"/>
      <c r="N28" s="73"/>
      <c r="O28" s="73"/>
      <c r="P28" s="73"/>
      <c r="Q28" s="73"/>
    </row>
    <row r="29" spans="1:17" ht="34.5" customHeight="1" thickBot="1">
      <c r="A29" s="18" t="s">
        <v>17</v>
      </c>
      <c r="B29" s="230"/>
      <c r="C29" s="101"/>
      <c r="D29" s="130"/>
      <c r="E29" s="35">
        <f>C29-D29</f>
        <v>0</v>
      </c>
      <c r="F29" s="277"/>
      <c r="G29" s="278"/>
      <c r="H29" s="278"/>
      <c r="I29" s="278"/>
      <c r="J29" s="279"/>
      <c r="K29" s="80"/>
      <c r="L29" s="80"/>
      <c r="M29" s="73"/>
      <c r="N29" s="73"/>
      <c r="O29" s="73"/>
      <c r="P29" s="73"/>
      <c r="Q29" s="73"/>
    </row>
    <row r="30" spans="1:17" ht="13" thickBot="1">
      <c r="A30" s="18" t="s">
        <v>18</v>
      </c>
      <c r="B30" s="131">
        <f>B31</f>
        <v>7500</v>
      </c>
      <c r="C30" s="103">
        <f>C31</f>
        <v>4800</v>
      </c>
      <c r="D30" s="131">
        <f>D31</f>
        <v>0</v>
      </c>
      <c r="E30" s="11">
        <f>C30-D30</f>
        <v>4800</v>
      </c>
      <c r="F30" s="275" t="s">
        <v>3</v>
      </c>
      <c r="G30" s="276"/>
      <c r="H30" s="276"/>
      <c r="I30" s="276"/>
      <c r="J30" s="276"/>
      <c r="K30" s="80"/>
      <c r="L30" s="80"/>
      <c r="M30" s="73"/>
      <c r="N30" s="73"/>
      <c r="O30" s="73"/>
      <c r="P30" s="73"/>
      <c r="Q30" s="73"/>
    </row>
    <row r="31" spans="1:17">
      <c r="A31" s="32" t="s">
        <v>95</v>
      </c>
      <c r="B31" s="231">
        <v>7500</v>
      </c>
      <c r="C31" s="14">
        <v>4800</v>
      </c>
      <c r="D31" s="132"/>
      <c r="E31" s="104">
        <f>C31-D31</f>
        <v>4800</v>
      </c>
      <c r="F31" s="264" t="s">
        <v>174</v>
      </c>
      <c r="G31" s="265"/>
      <c r="H31" s="265"/>
      <c r="I31" s="265"/>
      <c r="J31" s="266"/>
      <c r="K31" s="80"/>
      <c r="L31" s="80"/>
      <c r="M31" s="73"/>
      <c r="N31" s="73"/>
      <c r="O31" s="73"/>
      <c r="P31" s="73"/>
      <c r="Q31" s="73"/>
    </row>
    <row r="32" spans="1:17" ht="13" thickBot="1">
      <c r="A32" s="19"/>
      <c r="B32" s="9"/>
      <c r="C32" s="9"/>
      <c r="D32" s="133"/>
      <c r="E32" s="81"/>
      <c r="F32" s="270"/>
      <c r="G32" s="271"/>
      <c r="H32" s="271"/>
      <c r="I32" s="271"/>
      <c r="J32" s="272"/>
      <c r="K32" s="80"/>
      <c r="L32" s="80"/>
      <c r="M32" s="73"/>
      <c r="N32" s="73"/>
      <c r="O32" s="73"/>
      <c r="P32" s="73"/>
      <c r="Q32" s="73"/>
    </row>
    <row r="33" spans="1:17">
      <c r="A33" s="19"/>
      <c r="B33" s="78" t="s">
        <v>16</v>
      </c>
      <c r="C33" s="9"/>
      <c r="D33" s="133"/>
      <c r="E33" s="81"/>
      <c r="F33" s="74"/>
      <c r="G33" s="74"/>
      <c r="H33" s="74"/>
      <c r="I33" s="74"/>
      <c r="J33" s="74"/>
      <c r="K33" s="80"/>
      <c r="L33" s="80"/>
      <c r="M33" s="73"/>
      <c r="N33" s="73"/>
      <c r="O33" s="73"/>
      <c r="P33" s="73"/>
      <c r="Q33" s="73"/>
    </row>
    <row r="34" spans="1:17" ht="53.25" customHeight="1">
      <c r="A34" s="17"/>
      <c r="B34" s="16" t="s">
        <v>85</v>
      </c>
      <c r="C34" s="16" t="s">
        <v>86</v>
      </c>
      <c r="D34" s="134" t="s">
        <v>58</v>
      </c>
      <c r="E34" s="16" t="s">
        <v>59</v>
      </c>
      <c r="F34" s="70"/>
      <c r="G34" s="16" t="s">
        <v>85</v>
      </c>
      <c r="H34" s="16" t="s">
        <v>86</v>
      </c>
      <c r="I34" s="16" t="s">
        <v>58</v>
      </c>
      <c r="J34" s="16" t="s">
        <v>59</v>
      </c>
      <c r="K34" s="70"/>
      <c r="L34" s="70"/>
      <c r="M34" s="70"/>
      <c r="N34" s="73"/>
      <c r="O34" s="73"/>
      <c r="P34" s="73"/>
      <c r="Q34" s="73"/>
    </row>
    <row r="35" spans="1:17" ht="15" customHeight="1">
      <c r="A35" s="41" t="s">
        <v>19</v>
      </c>
      <c r="B35" s="102"/>
      <c r="C35" s="101"/>
      <c r="D35" s="130"/>
      <c r="E35" s="35">
        <f>C35-D35</f>
        <v>0</v>
      </c>
      <c r="F35" s="80"/>
      <c r="G35" s="80"/>
      <c r="H35" s="80"/>
      <c r="I35" s="80"/>
      <c r="J35" s="80"/>
      <c r="K35" s="80"/>
      <c r="L35" s="80"/>
      <c r="M35" s="73"/>
      <c r="N35" s="73"/>
      <c r="O35" s="73"/>
      <c r="P35" s="73"/>
      <c r="Q35" s="73"/>
    </row>
    <row r="36" spans="1:17" ht="24.75" customHeight="1">
      <c r="A36" s="41" t="s">
        <v>49</v>
      </c>
      <c r="B36" s="66">
        <f>SUM(B37,B42,G37)</f>
        <v>0</v>
      </c>
      <c r="C36" s="66">
        <f>SUM(C37,C42,H37)</f>
        <v>0</v>
      </c>
      <c r="D36" s="135">
        <f>SUM(D37,D42,I37)</f>
        <v>0</v>
      </c>
      <c r="E36" s="66">
        <f>C36-D36</f>
        <v>0</v>
      </c>
      <c r="F36" s="80"/>
      <c r="G36" s="80"/>
      <c r="H36" s="80"/>
      <c r="I36" s="80"/>
      <c r="J36" s="80"/>
      <c r="K36" s="80"/>
      <c r="L36" s="80"/>
      <c r="M36" s="73"/>
      <c r="N36" s="73"/>
      <c r="O36" s="73"/>
      <c r="P36" s="73"/>
      <c r="Q36" s="73"/>
    </row>
    <row r="37" spans="1:17" ht="12" customHeight="1">
      <c r="A37" s="175" t="s">
        <v>96</v>
      </c>
      <c r="B37" s="136">
        <f>SUM(B38,B40)</f>
        <v>0</v>
      </c>
      <c r="C37" s="136">
        <f>SUM(C38,C40)</f>
        <v>0</v>
      </c>
      <c r="D37" s="136">
        <f>SUM(D38,D40)</f>
        <v>0</v>
      </c>
      <c r="E37" s="136">
        <f t="shared" ref="E37:E46" si="1">C37-D37</f>
        <v>0</v>
      </c>
      <c r="F37" s="19" t="s">
        <v>97</v>
      </c>
      <c r="G37" s="82">
        <f>SUM(G38,G39,G42,G45)</f>
        <v>0</v>
      </c>
      <c r="H37" s="82">
        <f>SUM(H38,H39,H42,H45)</f>
        <v>0</v>
      </c>
      <c r="I37" s="82">
        <f>SUM(I38,I39,I42,I45)</f>
        <v>0</v>
      </c>
      <c r="J37" s="82">
        <f>SUM(J38,J39,J42,J45)</f>
        <v>0</v>
      </c>
      <c r="K37" s="80"/>
      <c r="L37" s="80"/>
      <c r="M37" s="73"/>
      <c r="N37" s="73"/>
      <c r="O37" s="73"/>
      <c r="P37" s="73"/>
      <c r="Q37" s="73"/>
    </row>
    <row r="38" spans="1:17" ht="12" customHeight="1">
      <c r="A38" s="171" t="s">
        <v>135</v>
      </c>
      <c r="B38" s="182">
        <f>B39*17</f>
        <v>0</v>
      </c>
      <c r="C38" s="137">
        <f>C39*17</f>
        <v>0</v>
      </c>
      <c r="D38" s="137">
        <f>D39*17</f>
        <v>0</v>
      </c>
      <c r="E38" s="137">
        <f t="shared" si="1"/>
        <v>0</v>
      </c>
      <c r="F38" s="21" t="s">
        <v>116</v>
      </c>
      <c r="G38" s="83">
        <f>IF(SUM(G39,G42,G45)&gt;0,40,0)</f>
        <v>0</v>
      </c>
      <c r="H38" s="84"/>
      <c r="I38" s="84"/>
      <c r="J38" s="84"/>
      <c r="K38" s="80"/>
      <c r="L38" s="80"/>
      <c r="M38" s="73"/>
      <c r="N38" s="73"/>
      <c r="O38" s="73"/>
      <c r="P38" s="73"/>
      <c r="Q38" s="73"/>
    </row>
    <row r="39" spans="1:17" ht="12" customHeight="1">
      <c r="A39" s="171" t="s">
        <v>93</v>
      </c>
      <c r="B39" s="163"/>
      <c r="C39" s="137"/>
      <c r="D39" s="137"/>
      <c r="E39" s="136">
        <f t="shared" si="1"/>
        <v>0</v>
      </c>
      <c r="F39" s="21" t="s">
        <v>117</v>
      </c>
      <c r="G39" s="83">
        <f>G40*0.85*G41</f>
        <v>0</v>
      </c>
      <c r="H39" s="84">
        <f>H40*0.85*H41</f>
        <v>0</v>
      </c>
      <c r="I39" s="84">
        <f>I40*0.85*I41</f>
        <v>0</v>
      </c>
      <c r="J39" s="84">
        <f>J40*0.85*J41</f>
        <v>0</v>
      </c>
      <c r="K39" s="80"/>
      <c r="L39" s="80"/>
      <c r="M39" s="73"/>
      <c r="N39" s="73"/>
      <c r="O39" s="73"/>
      <c r="P39" s="73"/>
      <c r="Q39" s="73"/>
    </row>
    <row r="40" spans="1:17" ht="12" customHeight="1">
      <c r="A40" s="171" t="s">
        <v>141</v>
      </c>
      <c r="B40" s="182">
        <f>B41*41</f>
        <v>0</v>
      </c>
      <c r="C40" s="137">
        <f>C41*123</f>
        <v>0</v>
      </c>
      <c r="D40" s="137">
        <f>D41*123</f>
        <v>0</v>
      </c>
      <c r="E40" s="137">
        <f t="shared" si="1"/>
        <v>0</v>
      </c>
      <c r="F40" s="21" t="s">
        <v>118</v>
      </c>
      <c r="G40" s="68"/>
      <c r="H40" s="84"/>
      <c r="I40" s="84"/>
      <c r="J40" s="84"/>
      <c r="K40" s="80"/>
      <c r="L40" s="80"/>
      <c r="M40" s="73"/>
      <c r="N40" s="73"/>
      <c r="O40" s="73"/>
      <c r="P40" s="73"/>
      <c r="Q40" s="73"/>
    </row>
    <row r="41" spans="1:17" ht="12" customHeight="1">
      <c r="A41" s="171" t="s">
        <v>142</v>
      </c>
      <c r="B41" s="163"/>
      <c r="C41" s="137"/>
      <c r="D41" s="137"/>
      <c r="E41" s="136">
        <f t="shared" si="1"/>
        <v>0</v>
      </c>
      <c r="F41" s="21" t="s">
        <v>99</v>
      </c>
      <c r="G41" s="68"/>
      <c r="H41" s="84"/>
      <c r="I41" s="84"/>
      <c r="J41" s="84"/>
      <c r="K41" s="80"/>
      <c r="L41" s="80"/>
      <c r="M41" s="73"/>
      <c r="N41" s="73"/>
      <c r="O41" s="73"/>
      <c r="P41" s="73"/>
      <c r="Q41" s="73"/>
    </row>
    <row r="42" spans="1:17" ht="12" customHeight="1">
      <c r="A42" s="175" t="s">
        <v>94</v>
      </c>
      <c r="B42" s="136">
        <f>SUM(B43,B45)</f>
        <v>0</v>
      </c>
      <c r="C42" s="136">
        <f>SUM(C43,C45)</f>
        <v>0</v>
      </c>
      <c r="D42" s="136">
        <f>SUM(D43,D45)</f>
        <v>0</v>
      </c>
      <c r="E42" s="136">
        <f t="shared" si="1"/>
        <v>0</v>
      </c>
      <c r="F42" s="21" t="s">
        <v>119</v>
      </c>
      <c r="G42" s="83">
        <f>G43*3.5*G44</f>
        <v>0</v>
      </c>
      <c r="H42" s="84">
        <f>H43*3.5*H44</f>
        <v>0</v>
      </c>
      <c r="I42" s="84">
        <f>I43*3.5*I44</f>
        <v>0</v>
      </c>
      <c r="J42" s="84">
        <f>J43*3.5*J44</f>
        <v>0</v>
      </c>
      <c r="K42" s="80"/>
      <c r="L42" s="80"/>
      <c r="M42" s="73"/>
      <c r="N42" s="73"/>
      <c r="O42" s="73"/>
      <c r="P42" s="73"/>
      <c r="Q42" s="73"/>
    </row>
    <row r="43" spans="1:17" ht="12" customHeight="1">
      <c r="A43" s="171" t="s">
        <v>145</v>
      </c>
      <c r="B43" s="182">
        <f>B44*45</f>
        <v>0</v>
      </c>
      <c r="C43" s="182">
        <f>C44*45</f>
        <v>0</v>
      </c>
      <c r="D43" s="137">
        <f>D44*18.75</f>
        <v>0</v>
      </c>
      <c r="E43" s="137">
        <f t="shared" si="1"/>
        <v>0</v>
      </c>
      <c r="F43" s="21" t="s">
        <v>98</v>
      </c>
      <c r="G43" s="68"/>
      <c r="H43" s="84"/>
      <c r="I43" s="84"/>
      <c r="J43" s="84"/>
      <c r="K43" s="80"/>
      <c r="L43" s="80"/>
      <c r="M43" s="73"/>
      <c r="N43" s="73"/>
      <c r="O43" s="73"/>
      <c r="P43" s="73"/>
      <c r="Q43" s="73"/>
    </row>
    <row r="44" spans="1:17" ht="12" customHeight="1">
      <c r="A44" s="171" t="s">
        <v>87</v>
      </c>
      <c r="B44" s="163"/>
      <c r="C44" s="137"/>
      <c r="D44" s="137"/>
      <c r="E44" s="136">
        <f t="shared" si="1"/>
        <v>0</v>
      </c>
      <c r="F44" s="21" t="s">
        <v>99</v>
      </c>
      <c r="G44" s="68"/>
      <c r="H44" s="84"/>
      <c r="I44" s="84"/>
      <c r="J44" s="84"/>
      <c r="K44" s="80"/>
      <c r="L44" s="80"/>
      <c r="M44" s="73"/>
      <c r="N44" s="73"/>
      <c r="O44" s="73"/>
      <c r="P44" s="73"/>
      <c r="Q44" s="73"/>
    </row>
    <row r="45" spans="1:17" ht="12" customHeight="1">
      <c r="A45" s="171" t="s">
        <v>146</v>
      </c>
      <c r="B45" s="182">
        <f>B46*45</f>
        <v>0</v>
      </c>
      <c r="C45" s="137">
        <f>C46*45</f>
        <v>0</v>
      </c>
      <c r="D45" s="137">
        <f>D46*50</f>
        <v>0</v>
      </c>
      <c r="E45" s="137">
        <f t="shared" si="1"/>
        <v>0</v>
      </c>
      <c r="F45" s="34" t="s">
        <v>120</v>
      </c>
      <c r="G45" s="83">
        <f>G46*6.5*G47</f>
        <v>0</v>
      </c>
      <c r="H45" s="84">
        <f>H46*6.5*H47</f>
        <v>0</v>
      </c>
      <c r="I45" s="84">
        <f>I46*6.5*I47</f>
        <v>0</v>
      </c>
      <c r="J45" s="84">
        <f>J46*6.5*J47</f>
        <v>0</v>
      </c>
      <c r="K45" s="80"/>
      <c r="L45" s="80"/>
      <c r="M45" s="73"/>
      <c r="N45" s="73"/>
      <c r="O45" s="73"/>
      <c r="P45" s="73"/>
      <c r="Q45" s="73"/>
    </row>
    <row r="46" spans="1:17" ht="12" customHeight="1">
      <c r="A46" s="171" t="s">
        <v>147</v>
      </c>
      <c r="B46" s="163"/>
      <c r="C46" s="137"/>
      <c r="D46" s="137"/>
      <c r="E46" s="136">
        <f t="shared" si="1"/>
        <v>0</v>
      </c>
      <c r="F46" s="21" t="s">
        <v>121</v>
      </c>
      <c r="G46" s="68"/>
      <c r="H46" s="84"/>
      <c r="I46" s="84"/>
      <c r="J46" s="84"/>
      <c r="K46" s="80"/>
      <c r="L46" s="80"/>
      <c r="M46" s="73"/>
      <c r="N46" s="73"/>
      <c r="O46" s="73"/>
      <c r="P46" s="73"/>
      <c r="Q46" s="73"/>
    </row>
    <row r="47" spans="1:17" ht="12" customHeight="1">
      <c r="A47" s="23"/>
      <c r="B47" s="292" t="s">
        <v>10</v>
      </c>
      <c r="C47" s="293"/>
      <c r="D47" s="293"/>
      <c r="E47" s="293"/>
      <c r="F47" s="33" t="s">
        <v>99</v>
      </c>
      <c r="G47" s="68"/>
      <c r="H47" s="84"/>
      <c r="I47" s="84"/>
      <c r="J47" s="84"/>
      <c r="K47" s="80"/>
      <c r="L47" s="80"/>
      <c r="M47" s="73"/>
      <c r="N47" s="73"/>
      <c r="O47" s="73"/>
      <c r="P47" s="73"/>
      <c r="Q47" s="73"/>
    </row>
    <row r="48" spans="1:17" s="73" customFormat="1" ht="13" thickBot="1">
      <c r="B48" s="294"/>
      <c r="C48" s="294"/>
      <c r="D48" s="294"/>
      <c r="E48" s="294"/>
      <c r="F48" s="273" t="s">
        <v>115</v>
      </c>
      <c r="G48" s="274"/>
      <c r="H48" s="274"/>
      <c r="I48" s="274"/>
      <c r="J48" s="274"/>
    </row>
    <row r="49" spans="1:17" ht="16.5" customHeight="1">
      <c r="A49" s="40" t="s">
        <v>50</v>
      </c>
      <c r="B49" s="102"/>
      <c r="C49" s="98"/>
      <c r="D49" s="138"/>
      <c r="E49" s="105">
        <f>C49-D49</f>
        <v>0</v>
      </c>
      <c r="F49" s="297"/>
      <c r="G49" s="298"/>
      <c r="H49" s="298"/>
      <c r="I49" s="298"/>
      <c r="J49" s="299"/>
      <c r="K49" s="80"/>
      <c r="L49" s="80"/>
      <c r="M49" s="73"/>
      <c r="N49" s="73"/>
      <c r="O49" s="73"/>
      <c r="P49" s="73"/>
      <c r="Q49" s="73"/>
    </row>
    <row r="50" spans="1:17" ht="16.5" customHeight="1" thickBot="1">
      <c r="A50" s="40"/>
      <c r="B50" s="44"/>
      <c r="C50" s="45"/>
      <c r="D50" s="88"/>
      <c r="E50" s="88"/>
      <c r="F50" s="300"/>
      <c r="G50" s="301"/>
      <c r="H50" s="301"/>
      <c r="I50" s="301"/>
      <c r="J50" s="302"/>
      <c r="K50" s="80"/>
      <c r="L50" s="80"/>
      <c r="M50" s="73"/>
      <c r="N50" s="73"/>
      <c r="O50" s="73"/>
      <c r="P50" s="73"/>
      <c r="Q50" s="73"/>
    </row>
    <row r="51" spans="1:17" ht="13" thickBot="1">
      <c r="A51" s="5"/>
      <c r="B51" s="1"/>
      <c r="C51" s="85"/>
      <c r="D51" s="139"/>
      <c r="E51" s="86"/>
      <c r="F51" s="295"/>
      <c r="G51" s="296"/>
      <c r="H51" s="296"/>
      <c r="I51" s="296"/>
      <c r="J51" s="296"/>
      <c r="K51" s="80"/>
      <c r="L51" s="80"/>
      <c r="M51" s="73"/>
      <c r="N51" s="73"/>
      <c r="O51" s="73"/>
      <c r="P51" s="73"/>
      <c r="Q51" s="73"/>
    </row>
    <row r="52" spans="1:17" ht="13" thickBot="1">
      <c r="A52" s="1" t="s">
        <v>111</v>
      </c>
      <c r="B52" s="4">
        <f>B53</f>
        <v>75</v>
      </c>
      <c r="C52" s="4">
        <f>C53</f>
        <v>75</v>
      </c>
      <c r="D52" s="118"/>
      <c r="E52" s="4">
        <f>C52-D52</f>
        <v>75</v>
      </c>
      <c r="F52" s="289"/>
      <c r="G52" s="290"/>
      <c r="H52" s="290"/>
      <c r="I52" s="290"/>
      <c r="J52" s="290"/>
      <c r="K52" s="80"/>
      <c r="L52" s="80"/>
      <c r="M52" s="73"/>
      <c r="N52" s="73"/>
      <c r="O52" s="73"/>
      <c r="P52" s="73"/>
      <c r="Q52" s="73"/>
    </row>
    <row r="53" spans="1:17">
      <c r="A53" s="2" t="s">
        <v>109</v>
      </c>
      <c r="B53" s="62">
        <v>75</v>
      </c>
      <c r="C53" s="109">
        <v>75</v>
      </c>
      <c r="D53" s="130"/>
      <c r="E53" s="35">
        <f>C53-D53</f>
        <v>75</v>
      </c>
      <c r="F53" s="290"/>
      <c r="G53" s="290"/>
      <c r="H53" s="290"/>
      <c r="I53" s="290"/>
      <c r="J53" s="290"/>
      <c r="K53" s="80"/>
      <c r="L53" s="80"/>
      <c r="M53" s="73"/>
      <c r="N53" s="73"/>
      <c r="O53" s="73"/>
      <c r="P53" s="73"/>
      <c r="Q53" s="73"/>
    </row>
    <row r="54" spans="1:17" ht="12.75" customHeight="1">
      <c r="A54" s="73"/>
      <c r="B54" s="87" t="s">
        <v>20</v>
      </c>
      <c r="C54" s="88"/>
      <c r="D54" s="88"/>
      <c r="E54" s="70"/>
      <c r="F54" s="295"/>
      <c r="G54" s="295"/>
      <c r="H54" s="295"/>
      <c r="I54" s="295"/>
      <c r="J54" s="295"/>
      <c r="K54" s="89"/>
      <c r="L54" s="89"/>
    </row>
    <row r="55" spans="1:17" ht="13" thickBot="1">
      <c r="A55" s="3" t="s">
        <v>129</v>
      </c>
      <c r="B55" s="9"/>
      <c r="C55" s="9"/>
      <c r="D55" s="140"/>
      <c r="E55" s="9"/>
      <c r="F55" s="273" t="s">
        <v>4</v>
      </c>
      <c r="G55" s="303"/>
      <c r="H55" s="303"/>
      <c r="I55" s="303"/>
      <c r="J55" s="303"/>
      <c r="K55" s="89"/>
      <c r="L55" s="89"/>
    </row>
    <row r="56" spans="1:17" ht="13" thickBot="1">
      <c r="A56" s="3" t="s">
        <v>130</v>
      </c>
      <c r="B56" s="39">
        <f>SUM(B57:B58)</f>
        <v>0</v>
      </c>
      <c r="C56" s="39">
        <f>SUM(C57:C58)</f>
        <v>0</v>
      </c>
      <c r="D56" s="141"/>
      <c r="E56" s="4">
        <f>C56-D56</f>
        <v>0</v>
      </c>
      <c r="F56" s="280"/>
      <c r="G56" s="281"/>
      <c r="H56" s="281"/>
      <c r="I56" s="281"/>
      <c r="J56" s="282"/>
      <c r="K56" s="89"/>
      <c r="L56" s="89"/>
    </row>
    <row r="57" spans="1:17">
      <c r="A57" s="40" t="s">
        <v>72</v>
      </c>
      <c r="B57" s="102"/>
      <c r="C57" s="101"/>
      <c r="D57" s="130"/>
      <c r="E57" s="105">
        <f>C57-D57</f>
        <v>0</v>
      </c>
      <c r="F57" s="283"/>
      <c r="G57" s="284"/>
      <c r="H57" s="284"/>
      <c r="I57" s="284"/>
      <c r="J57" s="285"/>
      <c r="K57" s="89"/>
      <c r="L57" s="89"/>
    </row>
    <row r="58" spans="1:17" ht="13" thickBot="1">
      <c r="A58" s="40" t="s">
        <v>21</v>
      </c>
      <c r="B58" s="96"/>
      <c r="C58" s="97"/>
      <c r="D58" s="120"/>
      <c r="E58" s="105">
        <f>C58-D58</f>
        <v>0</v>
      </c>
      <c r="F58" s="286"/>
      <c r="G58" s="287"/>
      <c r="H58" s="287"/>
      <c r="I58" s="287"/>
      <c r="J58" s="288"/>
      <c r="K58" s="89"/>
      <c r="L58" s="89"/>
    </row>
    <row r="59" spans="1:17">
      <c r="A59" s="40"/>
      <c r="B59" s="9"/>
      <c r="C59" s="9"/>
      <c r="D59" s="9"/>
      <c r="E59" s="9"/>
      <c r="F59" s="74"/>
      <c r="G59" s="75"/>
      <c r="H59" s="75"/>
      <c r="I59" s="75"/>
      <c r="J59" s="74"/>
      <c r="K59" s="89"/>
      <c r="L59" s="89"/>
    </row>
    <row r="60" spans="1:17" ht="13" thickBot="1">
      <c r="A60" s="43" t="s">
        <v>9</v>
      </c>
      <c r="B60" s="90"/>
      <c r="C60" s="90"/>
      <c r="D60" s="90"/>
      <c r="E60" s="90"/>
      <c r="F60" s="91"/>
      <c r="G60" s="91"/>
      <c r="H60" s="92"/>
      <c r="I60" s="92"/>
      <c r="J60" s="92"/>
    </row>
    <row r="61" spans="1:17" ht="13" thickBot="1">
      <c r="A61" s="42" t="s">
        <v>5</v>
      </c>
      <c r="B61" s="110">
        <f>SUM(B52,B20,B12,B6)</f>
        <v>7836.75</v>
      </c>
      <c r="C61" s="110">
        <f>SUM(C52,C20,C12,C6)</f>
        <v>5136.75</v>
      </c>
      <c r="D61" s="110">
        <f>SUM(D52,D20,D12,D6)</f>
        <v>0</v>
      </c>
      <c r="E61" s="36">
        <f>C61-D61</f>
        <v>5136.75</v>
      </c>
      <c r="F61" s="93"/>
      <c r="G61" s="89"/>
      <c r="H61" s="89"/>
      <c r="I61" s="89"/>
      <c r="J61" s="89"/>
    </row>
    <row r="62" spans="1:17" ht="13" thickBot="1">
      <c r="A62" s="42" t="s">
        <v>6</v>
      </c>
      <c r="B62" s="110">
        <f>B56</f>
        <v>0</v>
      </c>
      <c r="C62" s="110">
        <f>C56</f>
        <v>0</v>
      </c>
      <c r="D62" s="110">
        <f>D56</f>
        <v>0</v>
      </c>
      <c r="E62" s="36">
        <f>C62-D62</f>
        <v>0</v>
      </c>
      <c r="F62" s="72"/>
    </row>
    <row r="63" spans="1:17" ht="13" thickBot="1">
      <c r="A63" s="42" t="s">
        <v>7</v>
      </c>
      <c r="B63" s="110">
        <f>B61-B64</f>
        <v>7836.75</v>
      </c>
      <c r="C63" s="110">
        <f>C61-C64</f>
        <v>5136.75</v>
      </c>
      <c r="D63" s="110">
        <f>D61-D64</f>
        <v>0</v>
      </c>
      <c r="E63" s="36">
        <f>C63-D63</f>
        <v>5136.75</v>
      </c>
    </row>
    <row r="64" spans="1:17">
      <c r="A64" s="75"/>
      <c r="B64" s="73"/>
      <c r="C64" s="73"/>
      <c r="D64" s="73"/>
      <c r="E64" s="73"/>
    </row>
    <row r="65" spans="1:5">
      <c r="A65" s="75"/>
      <c r="B65" s="73"/>
      <c r="C65" s="73"/>
      <c r="D65" s="73"/>
      <c r="E65" s="73"/>
    </row>
  </sheetData>
  <sheetProtection selectLockedCells="1"/>
  <mergeCells count="21">
    <mergeCell ref="I1:J4"/>
    <mergeCell ref="F5:J5"/>
    <mergeCell ref="F11:J11"/>
    <mergeCell ref="F6:J10"/>
    <mergeCell ref="B4:H4"/>
    <mergeCell ref="B3:H3"/>
    <mergeCell ref="B47:E48"/>
    <mergeCell ref="F51:J51"/>
    <mergeCell ref="F54:J54"/>
    <mergeCell ref="F49:J50"/>
    <mergeCell ref="F55:J55"/>
    <mergeCell ref="F56:J58"/>
    <mergeCell ref="F52:J53"/>
    <mergeCell ref="F31:J32"/>
    <mergeCell ref="F48:J48"/>
    <mergeCell ref="F22:J27"/>
    <mergeCell ref="F12:J18"/>
    <mergeCell ref="F21:J21"/>
    <mergeCell ref="F30:J30"/>
    <mergeCell ref="F29:J29"/>
    <mergeCell ref="F28:J28"/>
  </mergeCells>
  <phoneticPr fontId="5" type="noConversion"/>
  <pageMargins left="0" right="0" top="0" bottom="0" header="0.5" footer="0.5"/>
  <pageSetup scale="87" orientation="landscape"/>
  <rowBreaks count="1" manualBreakCount="1">
    <brk id="33"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topLeftCell="A16" zoomScale="150" zoomScaleNormal="150" zoomScalePageLayoutView="150" workbookViewId="0">
      <selection activeCell="C83" sqref="C83"/>
    </sheetView>
  </sheetViews>
  <sheetFormatPr baseColWidth="10" defaultColWidth="9.1640625" defaultRowHeight="12" x14ac:dyDescent="0"/>
  <cols>
    <col min="1" max="1" width="34" style="152" customWidth="1"/>
    <col min="2" max="2" width="7.83203125" style="217" customWidth="1"/>
    <col min="3" max="3" width="7.83203125" style="154" customWidth="1"/>
    <col min="4" max="5" width="7.83203125" style="218" customWidth="1"/>
    <col min="6" max="6" width="31.33203125" style="216" customWidth="1"/>
    <col min="7" max="7" width="10.83203125" style="154" customWidth="1"/>
    <col min="8" max="8" width="9.5" style="154" customWidth="1"/>
    <col min="9" max="9" width="7.83203125" style="154" customWidth="1"/>
    <col min="10" max="10" width="10" style="154" customWidth="1"/>
    <col min="11" max="16384" width="9.1640625" style="154"/>
  </cols>
  <sheetData>
    <row r="1" spans="1:17" ht="17">
      <c r="B1" s="28"/>
      <c r="C1" s="28"/>
      <c r="D1" s="28"/>
      <c r="E1" s="26" t="s">
        <v>108</v>
      </c>
      <c r="F1" s="29"/>
      <c r="G1" s="153"/>
      <c r="H1" s="153"/>
      <c r="I1" s="322" t="s">
        <v>92</v>
      </c>
      <c r="J1" s="323"/>
      <c r="M1" s="153"/>
    </row>
    <row r="2" spans="1:17" ht="17">
      <c r="B2" s="25"/>
      <c r="C2" s="25"/>
      <c r="D2" s="25"/>
      <c r="E2" s="26" t="s">
        <v>152</v>
      </c>
      <c r="F2" s="29"/>
      <c r="G2" s="153"/>
      <c r="H2" s="153"/>
      <c r="I2" s="324"/>
      <c r="J2" s="325"/>
      <c r="M2" s="153"/>
    </row>
    <row r="3" spans="1:17" ht="18" thickBot="1">
      <c r="A3" s="31" t="s">
        <v>84</v>
      </c>
      <c r="B3" s="334" t="s">
        <v>154</v>
      </c>
      <c r="C3" s="335"/>
      <c r="D3" s="335"/>
      <c r="E3" s="335"/>
      <c r="F3" s="335"/>
      <c r="G3" s="335"/>
      <c r="H3" s="336"/>
      <c r="I3" s="324"/>
      <c r="J3" s="325"/>
      <c r="M3" s="153"/>
    </row>
    <row r="4" spans="1:17" ht="18" thickBot="1">
      <c r="A4" s="31" t="s">
        <v>91</v>
      </c>
      <c r="B4" s="337" t="s">
        <v>155</v>
      </c>
      <c r="C4" s="338"/>
      <c r="D4" s="338"/>
      <c r="E4" s="338"/>
      <c r="F4" s="338"/>
      <c r="G4" s="338"/>
      <c r="H4" s="339"/>
      <c r="I4" s="326"/>
      <c r="J4" s="327"/>
      <c r="M4" s="153"/>
    </row>
    <row r="5" spans="1:17" ht="12" customHeight="1" thickBot="1">
      <c r="A5" s="27"/>
      <c r="B5" s="25"/>
      <c r="C5" s="25"/>
      <c r="D5" s="25"/>
      <c r="E5" s="25"/>
      <c r="F5" s="29"/>
      <c r="G5" s="153"/>
      <c r="I5" s="153"/>
      <c r="J5" s="153"/>
      <c r="K5" s="153"/>
      <c r="L5" s="153"/>
      <c r="M5" s="153"/>
    </row>
    <row r="6" spans="1:17" ht="31.5" customHeight="1" thickBot="1">
      <c r="A6" s="155" t="s">
        <v>112</v>
      </c>
      <c r="B6" s="330" t="s">
        <v>175</v>
      </c>
      <c r="C6" s="331"/>
      <c r="D6" s="331"/>
      <c r="E6" s="331"/>
      <c r="F6" s="331"/>
      <c r="G6" s="331"/>
      <c r="H6" s="331"/>
      <c r="I6" s="331"/>
      <c r="J6" s="332"/>
      <c r="K6" s="153"/>
      <c r="L6" s="153"/>
      <c r="M6" s="153"/>
    </row>
    <row r="7" spans="1:17" ht="62.25" customHeight="1" thickBot="1">
      <c r="A7" s="156" t="s">
        <v>60</v>
      </c>
      <c r="B7" s="233" t="s">
        <v>85</v>
      </c>
      <c r="C7" s="134" t="s">
        <v>86</v>
      </c>
      <c r="D7" s="134" t="s">
        <v>58</v>
      </c>
      <c r="E7" s="134" t="s">
        <v>59</v>
      </c>
      <c r="F7" s="328" t="s">
        <v>114</v>
      </c>
      <c r="G7" s="329"/>
      <c r="H7" s="329"/>
      <c r="I7" s="329"/>
      <c r="J7" s="329"/>
      <c r="K7" s="29"/>
      <c r="L7" s="29"/>
      <c r="M7" s="29"/>
      <c r="N7"/>
      <c r="O7"/>
      <c r="P7"/>
      <c r="Q7"/>
    </row>
    <row r="8" spans="1:17" ht="13" thickBot="1">
      <c r="A8" s="156" t="s">
        <v>88</v>
      </c>
      <c r="B8" s="157">
        <f>B9</f>
        <v>1100</v>
      </c>
      <c r="C8" s="142">
        <f>C9</f>
        <v>0</v>
      </c>
      <c r="D8" s="142">
        <f>SUM('[1]Event 3a Ledger'!B6:B41)</f>
        <v>0</v>
      </c>
      <c r="E8" s="142">
        <f t="shared" ref="E8:E14" si="0">C8-D8</f>
        <v>0</v>
      </c>
      <c r="F8" s="264" t="s">
        <v>156</v>
      </c>
      <c r="G8" s="265"/>
      <c r="H8" s="265"/>
      <c r="I8" s="265"/>
      <c r="J8" s="266"/>
      <c r="K8" s="29"/>
      <c r="L8" s="29"/>
      <c r="M8" s="29"/>
      <c r="N8"/>
      <c r="O8"/>
      <c r="P8"/>
      <c r="Q8"/>
    </row>
    <row r="9" spans="1:17" ht="12.75" customHeight="1">
      <c r="A9" s="158" t="s">
        <v>74</v>
      </c>
      <c r="B9" s="159">
        <f>SUM(B10:B14)</f>
        <v>1100</v>
      </c>
      <c r="C9" s="160">
        <f>SUM(C10:C14)</f>
        <v>0</v>
      </c>
      <c r="D9" s="143">
        <f>SUM(D10:D14)</f>
        <v>0</v>
      </c>
      <c r="E9" s="161">
        <f t="shared" si="0"/>
        <v>0</v>
      </c>
      <c r="F9" s="267"/>
      <c r="G9" s="333"/>
      <c r="H9" s="333"/>
      <c r="I9" s="333"/>
      <c r="J9" s="269"/>
      <c r="K9" s="29"/>
      <c r="L9" s="29"/>
      <c r="M9" s="29"/>
      <c r="N9"/>
      <c r="O9"/>
      <c r="P9"/>
      <c r="Q9"/>
    </row>
    <row r="10" spans="1:17" ht="14.25" customHeight="1">
      <c r="A10" s="162" t="s">
        <v>100</v>
      </c>
      <c r="B10" s="163"/>
      <c r="C10" s="137"/>
      <c r="D10" s="137"/>
      <c r="E10" s="164">
        <f t="shared" si="0"/>
        <v>0</v>
      </c>
      <c r="F10" s="267"/>
      <c r="G10" s="333"/>
      <c r="H10" s="333"/>
      <c r="I10" s="333"/>
      <c r="J10" s="269"/>
      <c r="K10" s="29"/>
      <c r="L10" s="29"/>
      <c r="M10" s="29"/>
      <c r="N10"/>
      <c r="O10"/>
      <c r="P10"/>
      <c r="Q10"/>
    </row>
    <row r="11" spans="1:17">
      <c r="A11" s="162" t="s">
        <v>101</v>
      </c>
      <c r="B11" s="222">
        <v>1100</v>
      </c>
      <c r="C11" s="137"/>
      <c r="D11" s="137"/>
      <c r="E11" s="164">
        <f t="shared" si="0"/>
        <v>0</v>
      </c>
      <c r="F11" s="267"/>
      <c r="G11" s="333"/>
      <c r="H11" s="333"/>
      <c r="I11" s="333"/>
      <c r="J11" s="269"/>
      <c r="K11" s="29"/>
      <c r="L11" s="29"/>
      <c r="M11" s="29"/>
      <c r="N11"/>
      <c r="O11"/>
      <c r="P11"/>
      <c r="Q11"/>
    </row>
    <row r="12" spans="1:17">
      <c r="A12" s="162" t="s">
        <v>102</v>
      </c>
      <c r="B12" s="163"/>
      <c r="C12" s="137"/>
      <c r="D12" s="137"/>
      <c r="E12" s="164">
        <f t="shared" si="0"/>
        <v>0</v>
      </c>
      <c r="F12" s="267"/>
      <c r="G12" s="333"/>
      <c r="H12" s="333"/>
      <c r="I12" s="333"/>
      <c r="J12" s="269"/>
      <c r="K12" s="29"/>
      <c r="L12" s="29"/>
      <c r="M12" s="29"/>
      <c r="N12"/>
      <c r="O12"/>
      <c r="P12"/>
      <c r="Q12"/>
    </row>
    <row r="13" spans="1:17">
      <c r="A13" s="162" t="s">
        <v>103</v>
      </c>
      <c r="B13" s="163"/>
      <c r="C13" s="137"/>
      <c r="D13" s="137"/>
      <c r="E13" s="164">
        <f t="shared" si="0"/>
        <v>0</v>
      </c>
      <c r="F13" s="267"/>
      <c r="G13" s="333"/>
      <c r="H13" s="333"/>
      <c r="I13" s="333"/>
      <c r="J13" s="269"/>
      <c r="K13" s="29"/>
      <c r="L13" s="29"/>
      <c r="M13" s="29"/>
      <c r="N13"/>
      <c r="O13"/>
      <c r="P13"/>
      <c r="Q13"/>
    </row>
    <row r="14" spans="1:17" ht="13" thickBot="1">
      <c r="A14" s="162" t="s">
        <v>104</v>
      </c>
      <c r="B14" s="163"/>
      <c r="C14" s="137"/>
      <c r="D14" s="137"/>
      <c r="E14" s="164">
        <f t="shared" si="0"/>
        <v>0</v>
      </c>
      <c r="F14" s="270"/>
      <c r="G14" s="271"/>
      <c r="H14" s="271"/>
      <c r="I14" s="271"/>
      <c r="J14" s="272"/>
      <c r="K14" s="29"/>
      <c r="L14" s="29"/>
      <c r="M14" s="29"/>
      <c r="N14"/>
      <c r="O14"/>
      <c r="P14"/>
      <c r="Q14"/>
    </row>
    <row r="15" spans="1:17" ht="13" thickBot="1">
      <c r="A15" s="165"/>
      <c r="B15" s="144"/>
      <c r="C15" s="144"/>
      <c r="D15" s="144"/>
      <c r="E15" s="166"/>
      <c r="F15" s="328" t="s">
        <v>113</v>
      </c>
      <c r="G15" s="329"/>
      <c r="H15" s="329"/>
      <c r="I15" s="329"/>
      <c r="J15" s="329"/>
      <c r="K15" s="29"/>
      <c r="L15" s="29"/>
      <c r="M15" s="29"/>
      <c r="N15"/>
      <c r="O15"/>
      <c r="P15"/>
      <c r="Q15"/>
    </row>
    <row r="16" spans="1:17" ht="13" thickBot="1">
      <c r="A16" s="167" t="s">
        <v>89</v>
      </c>
      <c r="B16" s="157">
        <f>SUM(B17,B19,B22)</f>
        <v>650</v>
      </c>
      <c r="C16" s="142">
        <f>SUM(C17,C19,C22)</f>
        <v>0</v>
      </c>
      <c r="D16" s="142">
        <f>SUM('[1]Event 3a Ledger'!J25:J36)</f>
        <v>0</v>
      </c>
      <c r="E16" s="142">
        <f t="shared" ref="E16:E24" si="1">C16-D16</f>
        <v>0</v>
      </c>
      <c r="F16" s="264" t="s">
        <v>157</v>
      </c>
      <c r="G16" s="265"/>
      <c r="H16" s="265"/>
      <c r="I16" s="265"/>
      <c r="J16" s="266"/>
      <c r="K16" s="29"/>
      <c r="L16" s="29"/>
      <c r="M16" s="29"/>
      <c r="N16"/>
      <c r="O16"/>
      <c r="P16"/>
      <c r="Q16"/>
    </row>
    <row r="17" spans="1:17">
      <c r="A17" s="168" t="s">
        <v>136</v>
      </c>
      <c r="B17" s="135">
        <f>B18*13</f>
        <v>650</v>
      </c>
      <c r="C17" s="135">
        <f>C18*13</f>
        <v>0</v>
      </c>
      <c r="D17" s="135">
        <f>D18*13</f>
        <v>0</v>
      </c>
      <c r="E17" s="135">
        <f t="shared" si="1"/>
        <v>0</v>
      </c>
      <c r="F17" s="267"/>
      <c r="G17" s="268"/>
      <c r="H17" s="268"/>
      <c r="I17" s="268"/>
      <c r="J17" s="269"/>
      <c r="K17" s="29"/>
      <c r="L17" s="29"/>
      <c r="M17" s="29"/>
      <c r="N17"/>
      <c r="O17"/>
      <c r="P17"/>
      <c r="Q17"/>
    </row>
    <row r="18" spans="1:17">
      <c r="A18" s="162" t="s">
        <v>87</v>
      </c>
      <c r="B18" s="169">
        <v>50</v>
      </c>
      <c r="C18" s="136"/>
      <c r="D18" s="136"/>
      <c r="E18" s="136">
        <f t="shared" si="1"/>
        <v>0</v>
      </c>
      <c r="F18" s="267"/>
      <c r="G18" s="268"/>
      <c r="H18" s="268"/>
      <c r="I18" s="268"/>
      <c r="J18" s="269"/>
      <c r="K18" s="29"/>
      <c r="L18" s="29"/>
      <c r="M18" s="29"/>
      <c r="N18"/>
      <c r="O18"/>
      <c r="P18"/>
      <c r="Q18"/>
    </row>
    <row r="19" spans="1:17">
      <c r="A19" s="170" t="s">
        <v>105</v>
      </c>
      <c r="B19" s="145">
        <f>SUM(B20:B21)</f>
        <v>0</v>
      </c>
      <c r="C19" s="145">
        <f>SUM(C20:C21)</f>
        <v>0</v>
      </c>
      <c r="D19" s="145">
        <f>SUM(D20:D21)</f>
        <v>0</v>
      </c>
      <c r="E19" s="135">
        <f t="shared" si="1"/>
        <v>0</v>
      </c>
      <c r="F19" s="267"/>
      <c r="G19" s="268"/>
      <c r="H19" s="268"/>
      <c r="I19" s="268"/>
      <c r="J19" s="269"/>
      <c r="K19" s="29"/>
      <c r="L19" s="29"/>
      <c r="M19" s="29"/>
      <c r="N19"/>
      <c r="O19"/>
      <c r="P19"/>
      <c r="Q19"/>
    </row>
    <row r="20" spans="1:17">
      <c r="A20" s="162" t="s">
        <v>122</v>
      </c>
      <c r="B20" s="169"/>
      <c r="C20" s="136"/>
      <c r="D20" s="136"/>
      <c r="E20" s="136">
        <f t="shared" si="1"/>
        <v>0</v>
      </c>
      <c r="F20" s="267"/>
      <c r="G20" s="268"/>
      <c r="H20" s="268"/>
      <c r="I20" s="268"/>
      <c r="J20" s="269"/>
      <c r="K20" s="29"/>
      <c r="L20" s="29"/>
      <c r="M20" s="29"/>
      <c r="N20"/>
      <c r="O20"/>
      <c r="P20"/>
      <c r="Q20"/>
    </row>
    <row r="21" spans="1:17">
      <c r="A21" s="171" t="s">
        <v>57</v>
      </c>
      <c r="B21" s="137">
        <f>B20*0.125</f>
        <v>0</v>
      </c>
      <c r="C21" s="137">
        <f>C20*0.125</f>
        <v>0</v>
      </c>
      <c r="D21" s="137">
        <f>D20*0.1375</f>
        <v>0</v>
      </c>
      <c r="E21" s="137">
        <f t="shared" si="1"/>
        <v>0</v>
      </c>
      <c r="F21" s="267"/>
      <c r="G21" s="268"/>
      <c r="H21" s="268"/>
      <c r="I21" s="268"/>
      <c r="J21" s="269"/>
      <c r="K21" s="29"/>
      <c r="L21" s="29"/>
      <c r="M21" s="29"/>
      <c r="N21"/>
      <c r="O21"/>
      <c r="P21"/>
      <c r="Q21"/>
    </row>
    <row r="22" spans="1:17">
      <c r="A22" s="168" t="s">
        <v>106</v>
      </c>
      <c r="B22" s="145">
        <f>SUM(B23:B24)</f>
        <v>0</v>
      </c>
      <c r="C22" s="145">
        <f>SUM(C23:C24)</f>
        <v>0</v>
      </c>
      <c r="D22" s="145">
        <f>SUM(D23:D24)</f>
        <v>0</v>
      </c>
      <c r="E22" s="135">
        <f t="shared" si="1"/>
        <v>0</v>
      </c>
      <c r="F22" s="267"/>
      <c r="G22" s="268"/>
      <c r="H22" s="268"/>
      <c r="I22" s="268"/>
      <c r="J22" s="269"/>
      <c r="K22" s="29"/>
      <c r="L22" s="29"/>
      <c r="M22" s="29"/>
      <c r="N22"/>
      <c r="O22"/>
      <c r="P22"/>
      <c r="Q22"/>
    </row>
    <row r="23" spans="1:17">
      <c r="A23" s="162" t="s">
        <v>122</v>
      </c>
      <c r="B23" s="163"/>
      <c r="C23" s="137"/>
      <c r="D23" s="137"/>
      <c r="E23" s="136">
        <f t="shared" si="1"/>
        <v>0</v>
      </c>
      <c r="F23" s="267"/>
      <c r="G23" s="268"/>
      <c r="H23" s="268"/>
      <c r="I23" s="268"/>
      <c r="J23" s="269"/>
      <c r="K23" s="29"/>
      <c r="L23" s="29"/>
      <c r="M23" s="29"/>
      <c r="N23"/>
      <c r="O23"/>
      <c r="P23"/>
      <c r="Q23"/>
    </row>
    <row r="24" spans="1:17" ht="13" thickBot="1">
      <c r="A24" s="171" t="s">
        <v>56</v>
      </c>
      <c r="B24" s="137">
        <f>B23*0.315</f>
        <v>0</v>
      </c>
      <c r="C24" s="137">
        <f>C23*0.315</f>
        <v>0</v>
      </c>
      <c r="D24" s="137">
        <f>D23*0.3025</f>
        <v>0</v>
      </c>
      <c r="E24" s="137">
        <f t="shared" si="1"/>
        <v>0</v>
      </c>
      <c r="F24" s="270"/>
      <c r="G24" s="271"/>
      <c r="H24" s="271"/>
      <c r="I24" s="271"/>
      <c r="J24" s="272"/>
      <c r="K24" s="29"/>
      <c r="L24" s="29"/>
      <c r="M24" s="29"/>
      <c r="N24"/>
      <c r="O24"/>
      <c r="P24"/>
      <c r="Q24"/>
    </row>
    <row r="25" spans="1:17" ht="13" thickBot="1">
      <c r="A25" s="75"/>
      <c r="B25" s="76"/>
      <c r="C25" s="76"/>
      <c r="D25" s="76"/>
      <c r="E25" s="76"/>
      <c r="F25" s="77"/>
      <c r="G25" s="77"/>
      <c r="H25" s="77"/>
      <c r="I25" s="77"/>
      <c r="J25" s="77"/>
      <c r="K25" s="29"/>
      <c r="L25" s="29"/>
      <c r="M25" s="24"/>
      <c r="N25"/>
      <c r="O25"/>
      <c r="P25"/>
      <c r="Q25"/>
    </row>
    <row r="26" spans="1:17" ht="13" thickBot="1">
      <c r="A26" s="156" t="s">
        <v>61</v>
      </c>
      <c r="B26" s="157">
        <f>SUM(B28,B31,B34,B38,B52)</f>
        <v>1526</v>
      </c>
      <c r="C26" s="142">
        <f>SUM(C28,C31,C34,C38,C52)</f>
        <v>0</v>
      </c>
      <c r="D26" s="142">
        <f>SUM('[1]Event 3a Ledger'!F6:F41)</f>
        <v>0</v>
      </c>
      <c r="E26" s="142">
        <f>C26-D26</f>
        <v>0</v>
      </c>
      <c r="F26" s="172"/>
      <c r="G26" s="173"/>
      <c r="H26" s="173"/>
      <c r="I26" s="173"/>
      <c r="J26" s="173"/>
      <c r="K26" s="29"/>
      <c r="L26" s="29"/>
      <c r="M26" s="24"/>
      <c r="N26"/>
      <c r="O26"/>
      <c r="P26"/>
      <c r="Q26"/>
    </row>
    <row r="27" spans="1:17" ht="13" thickBot="1">
      <c r="A27" s="158" t="s">
        <v>0</v>
      </c>
      <c r="B27" s="174">
        <f>B28</f>
        <v>0</v>
      </c>
      <c r="C27" s="146">
        <f>C28</f>
        <v>0</v>
      </c>
      <c r="D27" s="146">
        <f>D28</f>
        <v>0</v>
      </c>
      <c r="E27" s="135">
        <f>C27-D27</f>
        <v>0</v>
      </c>
      <c r="F27" s="320" t="s">
        <v>2</v>
      </c>
      <c r="G27" s="321"/>
      <c r="H27" s="321"/>
      <c r="I27" s="321"/>
      <c r="J27" s="321"/>
      <c r="K27" s="13"/>
      <c r="L27" s="13"/>
      <c r="M27"/>
      <c r="N27"/>
      <c r="O27"/>
      <c r="P27"/>
      <c r="Q27"/>
    </row>
    <row r="28" spans="1:17">
      <c r="A28" s="219" t="s">
        <v>137</v>
      </c>
      <c r="B28" s="136">
        <f>B29*0.05</f>
        <v>0</v>
      </c>
      <c r="C28" s="136">
        <f>C29*0.05</f>
        <v>0</v>
      </c>
      <c r="D28" s="136">
        <f>D29*0.05</f>
        <v>0</v>
      </c>
      <c r="E28" s="136">
        <f>C28-D28</f>
        <v>0</v>
      </c>
      <c r="F28" s="264" t="s">
        <v>158</v>
      </c>
      <c r="G28" s="265"/>
      <c r="H28" s="265"/>
      <c r="I28" s="265"/>
      <c r="J28" s="266"/>
      <c r="K28" s="13"/>
      <c r="L28" s="13"/>
      <c r="M28"/>
      <c r="N28"/>
      <c r="O28"/>
      <c r="P28"/>
      <c r="Q28"/>
    </row>
    <row r="29" spans="1:17">
      <c r="A29" s="171" t="s">
        <v>63</v>
      </c>
      <c r="B29" s="163"/>
      <c r="C29" s="137"/>
      <c r="D29" s="137"/>
      <c r="E29" s="136">
        <f>C29-D29</f>
        <v>0</v>
      </c>
      <c r="F29" s="267"/>
      <c r="G29" s="268"/>
      <c r="H29" s="268"/>
      <c r="I29" s="268"/>
      <c r="J29" s="269"/>
      <c r="K29" s="13"/>
      <c r="L29" s="13"/>
      <c r="M29"/>
      <c r="N29"/>
      <c r="O29"/>
      <c r="P29"/>
      <c r="Q29"/>
    </row>
    <row r="30" spans="1:17">
      <c r="A30" s="175" t="s">
        <v>90</v>
      </c>
      <c r="B30" s="176"/>
      <c r="C30" s="147"/>
      <c r="D30" s="147"/>
      <c r="E30" s="147"/>
      <c r="F30" s="267"/>
      <c r="G30" s="268"/>
      <c r="H30" s="268"/>
      <c r="I30" s="268"/>
      <c r="J30" s="269"/>
      <c r="K30" s="13"/>
      <c r="L30" s="13"/>
      <c r="M30"/>
      <c r="N30"/>
      <c r="O30"/>
      <c r="P30"/>
      <c r="Q30"/>
    </row>
    <row r="31" spans="1:17" ht="15" customHeight="1">
      <c r="A31" s="158" t="s">
        <v>1</v>
      </c>
      <c r="B31" s="177">
        <f>SUM(B32:B33)</f>
        <v>626</v>
      </c>
      <c r="C31" s="135">
        <f>SUM(C32:C33)</f>
        <v>0</v>
      </c>
      <c r="D31" s="135">
        <f>SUM(D32:D33)</f>
        <v>0</v>
      </c>
      <c r="E31" s="135">
        <f>C31-D31</f>
        <v>0</v>
      </c>
      <c r="F31" s="267"/>
      <c r="G31" s="268"/>
      <c r="H31" s="268"/>
      <c r="I31" s="268"/>
      <c r="J31" s="269"/>
      <c r="K31" s="13"/>
      <c r="L31" s="13"/>
      <c r="M31"/>
      <c r="N31"/>
      <c r="O31"/>
      <c r="P31"/>
      <c r="Q31"/>
    </row>
    <row r="32" spans="1:17">
      <c r="A32" s="220" t="s">
        <v>138</v>
      </c>
      <c r="B32" s="169">
        <v>626</v>
      </c>
      <c r="C32" s="136"/>
      <c r="D32" s="136"/>
      <c r="E32" s="136">
        <f>C32-D32</f>
        <v>0</v>
      </c>
      <c r="F32" s="267"/>
      <c r="G32" s="268"/>
      <c r="H32" s="268"/>
      <c r="I32" s="268"/>
      <c r="J32" s="269"/>
      <c r="K32" s="13"/>
      <c r="L32" s="13"/>
      <c r="M32"/>
      <c r="N32"/>
      <c r="O32"/>
      <c r="P32"/>
      <c r="Q32"/>
    </row>
    <row r="33" spans="1:17" ht="13" thickBot="1">
      <c r="A33" s="162" t="s">
        <v>65</v>
      </c>
      <c r="B33" s="169"/>
      <c r="C33" s="136"/>
      <c r="D33" s="136"/>
      <c r="E33" s="136">
        <f>C33-D33</f>
        <v>0</v>
      </c>
      <c r="F33" s="270"/>
      <c r="G33" s="271"/>
      <c r="H33" s="271"/>
      <c r="I33" s="271"/>
      <c r="J33" s="272"/>
      <c r="K33" s="13"/>
      <c r="L33" s="13"/>
      <c r="M33"/>
      <c r="N33"/>
      <c r="O33"/>
      <c r="P33"/>
      <c r="Q33"/>
    </row>
    <row r="34" spans="1:17" ht="13" thickBot="1">
      <c r="A34" s="158" t="s">
        <v>66</v>
      </c>
      <c r="B34" s="178">
        <f>B35</f>
        <v>900</v>
      </c>
      <c r="C34" s="145">
        <f>C35</f>
        <v>0</v>
      </c>
      <c r="D34" s="145">
        <f>D35</f>
        <v>0</v>
      </c>
      <c r="E34" s="135">
        <f>C34-D34</f>
        <v>0</v>
      </c>
      <c r="F34" s="340" t="s">
        <v>3</v>
      </c>
      <c r="G34" s="341"/>
      <c r="H34" s="341"/>
      <c r="I34" s="341"/>
      <c r="J34" s="341"/>
      <c r="K34" s="13"/>
      <c r="L34" s="13"/>
      <c r="M34"/>
      <c r="N34"/>
      <c r="O34"/>
      <c r="P34"/>
      <c r="Q34"/>
    </row>
    <row r="35" spans="1:17">
      <c r="A35" s="162" t="s">
        <v>95</v>
      </c>
      <c r="B35" s="179">
        <v>900</v>
      </c>
      <c r="C35" s="148"/>
      <c r="D35" s="148"/>
      <c r="E35" s="136">
        <f>C35-D35</f>
        <v>0</v>
      </c>
      <c r="F35" s="264" t="s">
        <v>159</v>
      </c>
      <c r="G35" s="265"/>
      <c r="H35" s="265"/>
      <c r="I35" s="265"/>
      <c r="J35" s="266"/>
      <c r="K35" s="13"/>
      <c r="L35" s="13"/>
      <c r="M35"/>
      <c r="N35"/>
      <c r="O35"/>
      <c r="P35"/>
      <c r="Q35"/>
    </row>
    <row r="36" spans="1:17" ht="13" thickBot="1">
      <c r="A36" s="175"/>
      <c r="B36" s="140"/>
      <c r="C36" s="140"/>
      <c r="D36" s="133"/>
      <c r="E36" s="133"/>
      <c r="F36" s="270"/>
      <c r="G36" s="271"/>
      <c r="H36" s="271"/>
      <c r="I36" s="271"/>
      <c r="J36" s="272"/>
      <c r="K36" s="13"/>
      <c r="L36" s="13"/>
      <c r="M36"/>
      <c r="N36"/>
      <c r="O36"/>
      <c r="P36"/>
      <c r="Q36"/>
    </row>
    <row r="37" spans="1:17" ht="53.25" customHeight="1">
      <c r="A37" s="156"/>
      <c r="B37" s="134" t="s">
        <v>85</v>
      </c>
      <c r="C37" s="134" t="s">
        <v>86</v>
      </c>
      <c r="D37" s="134" t="s">
        <v>58</v>
      </c>
      <c r="E37" s="134" t="s">
        <v>59</v>
      </c>
      <c r="F37" s="70"/>
      <c r="G37" s="134" t="s">
        <v>85</v>
      </c>
      <c r="H37" s="134" t="s">
        <v>86</v>
      </c>
      <c r="I37" s="134" t="s">
        <v>58</v>
      </c>
      <c r="J37" s="134" t="s">
        <v>59</v>
      </c>
      <c r="K37" s="29"/>
      <c r="L37" s="29"/>
      <c r="M37" s="29"/>
      <c r="N37"/>
      <c r="O37"/>
      <c r="P37"/>
      <c r="Q37"/>
    </row>
    <row r="38" spans="1:17" ht="15" customHeight="1">
      <c r="A38" s="180" t="s">
        <v>107</v>
      </c>
      <c r="B38" s="135">
        <f>SUM(B39,B44,G39)</f>
        <v>0</v>
      </c>
      <c r="C38" s="135">
        <f>SUM(C39,C44,H39)</f>
        <v>0</v>
      </c>
      <c r="D38" s="135">
        <f>SUM(D39,D44,I39)</f>
        <v>0</v>
      </c>
      <c r="E38" s="135">
        <f t="shared" ref="E38:E48" si="2">C38-D38</f>
        <v>0</v>
      </c>
      <c r="F38" s="80"/>
      <c r="G38" s="80"/>
      <c r="H38" s="80"/>
      <c r="I38" s="80"/>
      <c r="J38" s="80"/>
      <c r="K38" s="13"/>
      <c r="L38" s="13"/>
      <c r="M38"/>
      <c r="N38"/>
      <c r="O38"/>
      <c r="P38"/>
      <c r="Q38"/>
    </row>
    <row r="39" spans="1:17" ht="12" customHeight="1">
      <c r="A39" s="175" t="s">
        <v>96</v>
      </c>
      <c r="B39" s="136">
        <f>SUM(B40,B42)</f>
        <v>0</v>
      </c>
      <c r="C39" s="136">
        <f>SUM(C40,C42)</f>
        <v>0</v>
      </c>
      <c r="D39" s="136">
        <f>SUM(D40,D42)</f>
        <v>0</v>
      </c>
      <c r="E39" s="136">
        <f t="shared" si="2"/>
        <v>0</v>
      </c>
      <c r="F39" s="175" t="s">
        <v>97</v>
      </c>
      <c r="G39" s="181">
        <f>SUM(G40,G41,G44,G47)</f>
        <v>0</v>
      </c>
      <c r="H39" s="181">
        <f>SUM(H40,H41,H44,H47)</f>
        <v>0</v>
      </c>
      <c r="I39" s="181">
        <f>SUM(I40,I41,I44,I47)</f>
        <v>0</v>
      </c>
      <c r="J39" s="181">
        <f>SUM(J40,J41,J44,J47)</f>
        <v>0</v>
      </c>
      <c r="K39" s="13"/>
      <c r="L39" s="13"/>
      <c r="M39"/>
      <c r="N39"/>
      <c r="O39"/>
      <c r="P39"/>
      <c r="Q39"/>
    </row>
    <row r="40" spans="1:17" ht="12" customHeight="1">
      <c r="A40" s="171" t="s">
        <v>135</v>
      </c>
      <c r="B40" s="182">
        <f>B41*17</f>
        <v>0</v>
      </c>
      <c r="C40" s="137">
        <f>C41*17</f>
        <v>0</v>
      </c>
      <c r="D40" s="137">
        <f>D41*17</f>
        <v>0</v>
      </c>
      <c r="E40" s="137">
        <f t="shared" si="2"/>
        <v>0</v>
      </c>
      <c r="F40" s="171" t="s">
        <v>116</v>
      </c>
      <c r="G40" s="182">
        <f>IF(SUM(G41,G44,G47)&gt;0,40,0)</f>
        <v>0</v>
      </c>
      <c r="H40" s="183"/>
      <c r="I40" s="183"/>
      <c r="J40" s="183"/>
      <c r="K40" s="13"/>
      <c r="L40" s="13"/>
      <c r="M40"/>
      <c r="N40"/>
      <c r="O40"/>
      <c r="P40"/>
      <c r="Q40"/>
    </row>
    <row r="41" spans="1:17" ht="12" customHeight="1">
      <c r="A41" s="171" t="s">
        <v>93</v>
      </c>
      <c r="B41" s="163"/>
      <c r="C41" s="137"/>
      <c r="D41" s="137"/>
      <c r="E41" s="136">
        <f t="shared" si="2"/>
        <v>0</v>
      </c>
      <c r="F41" s="171" t="s">
        <v>117</v>
      </c>
      <c r="G41" s="182">
        <f>G42*0.85*G43</f>
        <v>0</v>
      </c>
      <c r="H41" s="183">
        <f>H42*0.85*H43</f>
        <v>0</v>
      </c>
      <c r="I41" s="183">
        <f>I42*0.85*I43</f>
        <v>0</v>
      </c>
      <c r="J41" s="183">
        <f>J42*0.85*J43</f>
        <v>0</v>
      </c>
      <c r="K41" s="13"/>
      <c r="L41" s="13"/>
      <c r="M41"/>
      <c r="N41"/>
      <c r="O41"/>
      <c r="P41"/>
      <c r="Q41"/>
    </row>
    <row r="42" spans="1:17" ht="12" customHeight="1">
      <c r="A42" s="171" t="s">
        <v>141</v>
      </c>
      <c r="B42" s="182">
        <f>B43*41</f>
        <v>0</v>
      </c>
      <c r="C42" s="137">
        <f>C43*41</f>
        <v>0</v>
      </c>
      <c r="D42" s="137">
        <f>D43*123</f>
        <v>0</v>
      </c>
      <c r="E42" s="137">
        <f t="shared" si="2"/>
        <v>0</v>
      </c>
      <c r="F42" s="171" t="s">
        <v>118</v>
      </c>
      <c r="G42" s="184"/>
      <c r="H42" s="183"/>
      <c r="I42" s="183"/>
      <c r="J42" s="183"/>
      <c r="K42" s="13"/>
      <c r="L42" s="13"/>
      <c r="M42"/>
      <c r="N42"/>
      <c r="O42"/>
      <c r="P42"/>
      <c r="Q42"/>
    </row>
    <row r="43" spans="1:17" ht="12" customHeight="1">
      <c r="A43" s="171" t="s">
        <v>142</v>
      </c>
      <c r="B43" s="163"/>
      <c r="C43" s="137"/>
      <c r="D43" s="137"/>
      <c r="E43" s="136">
        <f t="shared" si="2"/>
        <v>0</v>
      </c>
      <c r="F43" s="171" t="s">
        <v>99</v>
      </c>
      <c r="G43" s="184"/>
      <c r="H43" s="183"/>
      <c r="I43" s="183"/>
      <c r="J43" s="183"/>
      <c r="K43" s="13"/>
      <c r="L43" s="13"/>
      <c r="M43"/>
      <c r="N43"/>
      <c r="O43"/>
      <c r="P43"/>
      <c r="Q43"/>
    </row>
    <row r="44" spans="1:17" ht="12" customHeight="1">
      <c r="A44" s="175" t="s">
        <v>94</v>
      </c>
      <c r="B44" s="136">
        <f>SUM(B45,B47,B49)</f>
        <v>0</v>
      </c>
      <c r="C44" s="136">
        <f>SUM(C45,C47)</f>
        <v>0</v>
      </c>
      <c r="D44" s="136">
        <f>SUM(D45,D47)</f>
        <v>0</v>
      </c>
      <c r="E44" s="136">
        <f t="shared" si="2"/>
        <v>0</v>
      </c>
      <c r="F44" s="171" t="s">
        <v>119</v>
      </c>
      <c r="G44" s="182">
        <f>G45*3.5*G46</f>
        <v>0</v>
      </c>
      <c r="H44" s="183">
        <f>H45*3.5*H46</f>
        <v>0</v>
      </c>
      <c r="I44" s="183">
        <f>I45*3.5*I46</f>
        <v>0</v>
      </c>
      <c r="J44" s="183">
        <f>J45*3.5*J46</f>
        <v>0</v>
      </c>
      <c r="K44" s="13"/>
      <c r="L44" s="13"/>
      <c r="M44"/>
      <c r="N44"/>
      <c r="O44"/>
      <c r="P44"/>
      <c r="Q44"/>
    </row>
    <row r="45" spans="1:17" ht="12" customHeight="1">
      <c r="A45" s="171" t="s">
        <v>148</v>
      </c>
      <c r="B45" s="182">
        <f>B46*45*1</f>
        <v>0</v>
      </c>
      <c r="C45" s="182">
        <f>C46*45*1</f>
        <v>0</v>
      </c>
      <c r="D45" s="137">
        <f>D46*18.75</f>
        <v>0</v>
      </c>
      <c r="E45" s="137">
        <f t="shared" si="2"/>
        <v>0</v>
      </c>
      <c r="F45" s="171" t="s">
        <v>98</v>
      </c>
      <c r="G45" s="184"/>
      <c r="H45" s="183"/>
      <c r="I45" s="183"/>
      <c r="J45" s="183"/>
      <c r="K45" s="13"/>
      <c r="L45" s="13"/>
      <c r="M45"/>
      <c r="N45"/>
      <c r="O45"/>
      <c r="P45"/>
      <c r="Q45"/>
    </row>
    <row r="46" spans="1:17" ht="12" customHeight="1">
      <c r="A46" s="171" t="s">
        <v>87</v>
      </c>
      <c r="B46" s="163"/>
      <c r="C46" s="137"/>
      <c r="D46" s="137"/>
      <c r="E46" s="136">
        <f t="shared" si="2"/>
        <v>0</v>
      </c>
      <c r="F46" s="171" t="s">
        <v>99</v>
      </c>
      <c r="G46" s="184"/>
      <c r="H46" s="183"/>
      <c r="I46" s="183"/>
      <c r="J46" s="183"/>
      <c r="K46" s="13"/>
      <c r="L46" s="13"/>
      <c r="M46"/>
      <c r="N46"/>
      <c r="O46"/>
      <c r="P46"/>
      <c r="Q46"/>
    </row>
    <row r="47" spans="1:17" ht="12" customHeight="1">
      <c r="A47" s="171" t="s">
        <v>146</v>
      </c>
      <c r="B47" s="182">
        <f>B48*45</f>
        <v>0</v>
      </c>
      <c r="C47" s="182">
        <f>C48*45</f>
        <v>0</v>
      </c>
      <c r="D47" s="137">
        <f>D48*50</f>
        <v>0</v>
      </c>
      <c r="E47" s="137">
        <f t="shared" si="2"/>
        <v>0</v>
      </c>
      <c r="F47" s="185" t="s">
        <v>120</v>
      </c>
      <c r="G47" s="182">
        <f>G48*6.5*G50</f>
        <v>0</v>
      </c>
      <c r="H47" s="183">
        <f>H48*6.5*H50</f>
        <v>0</v>
      </c>
      <c r="I47" s="183">
        <f>I48*6.5*I50</f>
        <v>0</v>
      </c>
      <c r="J47" s="183">
        <f>J48*6.5*J50</f>
        <v>0</v>
      </c>
      <c r="K47" s="13"/>
      <c r="L47" s="13"/>
      <c r="M47"/>
      <c r="N47"/>
      <c r="O47"/>
      <c r="P47"/>
      <c r="Q47"/>
    </row>
    <row r="48" spans="1:17" ht="12" customHeight="1">
      <c r="A48" s="171" t="s">
        <v>140</v>
      </c>
      <c r="B48" s="163"/>
      <c r="C48" s="137"/>
      <c r="D48" s="137"/>
      <c r="E48" s="136">
        <f t="shared" si="2"/>
        <v>0</v>
      </c>
      <c r="F48" s="171" t="s">
        <v>121</v>
      </c>
      <c r="G48" s="184"/>
      <c r="H48" s="183"/>
      <c r="I48" s="183"/>
      <c r="J48" s="183"/>
      <c r="K48" s="13"/>
      <c r="L48" s="13"/>
      <c r="M48"/>
      <c r="N48"/>
      <c r="O48"/>
      <c r="P48"/>
      <c r="Q48"/>
    </row>
    <row r="49" spans="1:17" ht="12" customHeight="1">
      <c r="A49" s="171" t="s">
        <v>144</v>
      </c>
      <c r="B49" s="163"/>
      <c r="C49" s="137"/>
      <c r="D49" s="137"/>
      <c r="E49" s="136"/>
      <c r="F49" s="171"/>
      <c r="G49" s="184"/>
      <c r="H49" s="183"/>
      <c r="I49" s="183"/>
      <c r="J49" s="183"/>
      <c r="K49" s="13"/>
      <c r="L49" s="13"/>
      <c r="M49"/>
      <c r="N49"/>
      <c r="O49"/>
      <c r="P49"/>
      <c r="Q49"/>
    </row>
    <row r="50" spans="1:17" ht="12" customHeight="1">
      <c r="A50" s="186"/>
      <c r="B50" s="319"/>
      <c r="C50" s="293"/>
      <c r="D50" s="293"/>
      <c r="E50" s="293"/>
      <c r="F50" s="187" t="s">
        <v>99</v>
      </c>
      <c r="G50" s="184"/>
      <c r="H50" s="183"/>
      <c r="I50" s="183"/>
      <c r="J50" s="183"/>
      <c r="K50" s="13"/>
      <c r="L50" s="13"/>
      <c r="M50"/>
      <c r="N50"/>
      <c r="O50"/>
      <c r="P50"/>
      <c r="Q50"/>
    </row>
    <row r="51" spans="1:17" customFormat="1" ht="12.75" customHeight="1" thickBot="1">
      <c r="A51" s="73"/>
      <c r="B51" s="294"/>
      <c r="C51" s="294"/>
      <c r="D51" s="294"/>
      <c r="E51" s="294"/>
      <c r="F51" s="320" t="s">
        <v>115</v>
      </c>
      <c r="G51" s="321"/>
      <c r="H51" s="321"/>
      <c r="I51" s="321"/>
      <c r="J51" s="321"/>
    </row>
    <row r="52" spans="1:17">
      <c r="A52" s="188" t="s">
        <v>67</v>
      </c>
      <c r="B52" s="177">
        <f>SUM(B53:B56)</f>
        <v>0</v>
      </c>
      <c r="C52" s="135">
        <f>SUM(C53:C56)</f>
        <v>0</v>
      </c>
      <c r="D52" s="135">
        <f>SUM(D53:D56)</f>
        <v>0</v>
      </c>
      <c r="E52" s="135">
        <f>C52-D52</f>
        <v>0</v>
      </c>
      <c r="F52" s="264"/>
      <c r="G52" s="265"/>
      <c r="H52" s="265"/>
      <c r="I52" s="265"/>
      <c r="J52" s="266"/>
      <c r="K52" s="13"/>
      <c r="L52" s="13"/>
      <c r="M52"/>
      <c r="N52"/>
      <c r="O52"/>
      <c r="P52"/>
      <c r="Q52"/>
    </row>
    <row r="53" spans="1:17">
      <c r="A53" s="189" t="s">
        <v>68</v>
      </c>
      <c r="B53" s="169"/>
      <c r="C53" s="136"/>
      <c r="D53" s="136"/>
      <c r="E53" s="136">
        <f>C53-D53</f>
        <v>0</v>
      </c>
      <c r="F53" s="267"/>
      <c r="G53" s="268"/>
      <c r="H53" s="268"/>
      <c r="I53" s="268"/>
      <c r="J53" s="269"/>
      <c r="K53" s="13"/>
      <c r="L53" s="13"/>
      <c r="M53"/>
      <c r="N53"/>
      <c r="O53"/>
      <c r="P53"/>
      <c r="Q53"/>
    </row>
    <row r="54" spans="1:17" ht="18" customHeight="1">
      <c r="A54" s="220" t="s">
        <v>139</v>
      </c>
      <c r="B54" s="169"/>
      <c r="C54" s="136"/>
      <c r="D54" s="136"/>
      <c r="E54" s="136">
        <f>C54-D54</f>
        <v>0</v>
      </c>
      <c r="F54" s="267"/>
      <c r="G54" s="268"/>
      <c r="H54" s="268"/>
      <c r="I54" s="268"/>
      <c r="J54" s="269"/>
      <c r="K54" s="13"/>
      <c r="L54" s="13"/>
      <c r="M54"/>
      <c r="N54"/>
      <c r="O54"/>
      <c r="P54"/>
      <c r="Q54"/>
    </row>
    <row r="55" spans="1:17">
      <c r="A55" s="189" t="s">
        <v>132</v>
      </c>
      <c r="B55" s="169"/>
      <c r="C55" s="136"/>
      <c r="D55" s="136"/>
      <c r="E55" s="136">
        <f>C55-D55</f>
        <v>0</v>
      </c>
      <c r="F55" s="267"/>
      <c r="G55" s="268"/>
      <c r="H55" s="268"/>
      <c r="I55" s="268"/>
      <c r="J55" s="269"/>
      <c r="K55" s="13"/>
      <c r="L55" s="13"/>
      <c r="M55"/>
      <c r="N55"/>
      <c r="O55"/>
      <c r="P55"/>
      <c r="Q55"/>
    </row>
    <row r="56" spans="1:17" ht="13" thickBot="1">
      <c r="A56" s="189" t="s">
        <v>69</v>
      </c>
      <c r="B56" s="169"/>
      <c r="C56" s="136"/>
      <c r="D56" s="136"/>
      <c r="E56" s="136">
        <f>C56-D56</f>
        <v>0</v>
      </c>
      <c r="F56" s="270"/>
      <c r="G56" s="271"/>
      <c r="H56" s="271"/>
      <c r="I56" s="271"/>
      <c r="J56" s="272"/>
      <c r="K56" s="13"/>
      <c r="L56" s="13"/>
      <c r="M56"/>
      <c r="N56"/>
      <c r="O56"/>
      <c r="P56"/>
      <c r="Q56"/>
    </row>
    <row r="57" spans="1:17" ht="13" thickBot="1">
      <c r="A57" s="190"/>
      <c r="B57" s="191"/>
      <c r="C57" s="121"/>
      <c r="D57" s="139"/>
      <c r="E57" s="139"/>
      <c r="F57" s="320" t="s">
        <v>126</v>
      </c>
      <c r="G57" s="321"/>
      <c r="H57" s="321"/>
      <c r="I57" s="321"/>
      <c r="J57" s="321"/>
      <c r="K57" s="13"/>
      <c r="L57" s="13"/>
      <c r="M57"/>
      <c r="N57"/>
      <c r="O57"/>
      <c r="P57"/>
      <c r="Q57"/>
    </row>
    <row r="58" spans="1:17" ht="13" thickBot="1">
      <c r="A58" s="191" t="s">
        <v>111</v>
      </c>
      <c r="B58" s="157">
        <f>B59</f>
        <v>0</v>
      </c>
      <c r="C58" s="142">
        <f>C59</f>
        <v>0</v>
      </c>
      <c r="D58" s="142">
        <f>SUM('[1]Event 3a Ledger'!J6:J21)</f>
        <v>0</v>
      </c>
      <c r="E58" s="142">
        <f>C58-D58</f>
        <v>0</v>
      </c>
      <c r="F58" s="342"/>
      <c r="G58" s="265"/>
      <c r="H58" s="265"/>
      <c r="I58" s="265"/>
      <c r="J58" s="266"/>
      <c r="K58" s="13"/>
      <c r="L58" s="13"/>
      <c r="M58"/>
      <c r="N58"/>
      <c r="O58"/>
      <c r="P58"/>
      <c r="Q58"/>
    </row>
    <row r="59" spans="1:17" ht="13" thickBot="1">
      <c r="A59" s="192" t="s">
        <v>124</v>
      </c>
      <c r="B59" s="193"/>
      <c r="C59" s="135"/>
      <c r="D59" s="135"/>
      <c r="E59" s="135">
        <f>C59-D59</f>
        <v>0</v>
      </c>
      <c r="F59" s="270"/>
      <c r="G59" s="271"/>
      <c r="H59" s="271"/>
      <c r="I59" s="271"/>
      <c r="J59" s="272"/>
      <c r="K59" s="13"/>
      <c r="L59" s="13"/>
      <c r="M59"/>
      <c r="N59"/>
      <c r="O59"/>
      <c r="P59"/>
      <c r="Q59"/>
    </row>
    <row r="60" spans="1:17" ht="12.75" customHeight="1" thickBot="1">
      <c r="A60" s="73"/>
      <c r="B60" s="194" t="s">
        <v>125</v>
      </c>
      <c r="C60" s="88"/>
      <c r="D60" s="88"/>
      <c r="E60" s="70"/>
      <c r="F60" s="320" t="s">
        <v>127</v>
      </c>
      <c r="G60" s="321"/>
      <c r="H60" s="321"/>
      <c r="I60" s="321"/>
      <c r="J60" s="321"/>
      <c r="K60" s="195"/>
      <c r="L60" s="195"/>
    </row>
    <row r="61" spans="1:17" ht="13" thickBot="1">
      <c r="A61" s="140" t="s">
        <v>70</v>
      </c>
      <c r="B61" s="196">
        <f>SUM(B62:B64)</f>
        <v>0</v>
      </c>
      <c r="C61" s="149">
        <f>SUM(C62:C64)</f>
        <v>0</v>
      </c>
      <c r="D61" s="149">
        <f>SUM('[1]Event 3a Ledger'!N6:N21)</f>
        <v>0</v>
      </c>
      <c r="E61" s="142">
        <f>C61-D61</f>
        <v>0</v>
      </c>
      <c r="F61" s="264"/>
      <c r="G61" s="265"/>
      <c r="H61" s="265"/>
      <c r="I61" s="265"/>
      <c r="J61" s="266"/>
      <c r="K61" s="195"/>
      <c r="L61" s="195"/>
    </row>
    <row r="62" spans="1:17">
      <c r="A62" s="188" t="s">
        <v>110</v>
      </c>
      <c r="B62" s="193"/>
      <c r="C62" s="135"/>
      <c r="D62" s="135"/>
      <c r="E62" s="135">
        <f>C62-D62</f>
        <v>0</v>
      </c>
      <c r="F62" s="267"/>
      <c r="G62" s="268"/>
      <c r="H62" s="268"/>
      <c r="I62" s="268"/>
      <c r="J62" s="269"/>
      <c r="K62" s="195"/>
      <c r="L62" s="195"/>
    </row>
    <row r="63" spans="1:17">
      <c r="A63" s="188" t="s">
        <v>128</v>
      </c>
      <c r="B63" s="197"/>
      <c r="C63" s="145"/>
      <c r="D63" s="145"/>
      <c r="E63" s="135">
        <f>C63-D63</f>
        <v>0</v>
      </c>
      <c r="F63" s="267"/>
      <c r="G63" s="268"/>
      <c r="H63" s="268"/>
      <c r="I63" s="268"/>
      <c r="J63" s="269"/>
      <c r="K63" s="195"/>
      <c r="L63" s="195"/>
    </row>
    <row r="64" spans="1:17" ht="13" thickBot="1">
      <c r="A64" s="188" t="s">
        <v>143</v>
      </c>
      <c r="B64" s="197"/>
      <c r="C64" s="145"/>
      <c r="D64" s="145"/>
      <c r="E64" s="135">
        <f>C64-D64</f>
        <v>0</v>
      </c>
      <c r="F64" s="270"/>
      <c r="G64" s="271"/>
      <c r="H64" s="271"/>
      <c r="I64" s="271"/>
      <c r="J64" s="272"/>
      <c r="K64" s="195"/>
      <c r="L64" s="195"/>
    </row>
    <row r="65" spans="1:12">
      <c r="A65" s="198"/>
      <c r="B65" s="121"/>
      <c r="C65" s="78"/>
      <c r="D65" s="78"/>
      <c r="E65" s="78"/>
      <c r="F65" s="80"/>
      <c r="G65" s="80"/>
      <c r="H65" s="199"/>
      <c r="I65" s="199"/>
      <c r="J65" s="199"/>
      <c r="K65" s="195"/>
      <c r="L65" s="195"/>
    </row>
    <row r="66" spans="1:12" ht="13" thickBot="1">
      <c r="A66" s="200" t="s">
        <v>41</v>
      </c>
      <c r="B66" s="140"/>
      <c r="C66" s="140"/>
      <c r="D66" s="140"/>
      <c r="E66" s="140"/>
      <c r="F66" s="320" t="s">
        <v>4</v>
      </c>
      <c r="G66" s="303"/>
      <c r="H66" s="303"/>
      <c r="I66" s="303"/>
      <c r="J66" s="303"/>
      <c r="K66" s="195"/>
      <c r="L66" s="195"/>
    </row>
    <row r="67" spans="1:12" ht="13" thickBot="1">
      <c r="A67" s="200" t="s">
        <v>130</v>
      </c>
      <c r="B67" s="142">
        <f>SUM(B68:B72)</f>
        <v>1134</v>
      </c>
      <c r="C67" s="142">
        <f>SUM(C68:C72)</f>
        <v>0</v>
      </c>
      <c r="D67" s="142">
        <f>SUM('[1]Event 3a Ledger'!N25:N36)</f>
        <v>0</v>
      </c>
      <c r="E67" s="142">
        <f t="shared" ref="E67:E77" si="3">C67-D67</f>
        <v>0</v>
      </c>
      <c r="F67" s="264"/>
      <c r="G67" s="265"/>
      <c r="H67" s="265"/>
      <c r="I67" s="265"/>
      <c r="J67" s="266"/>
      <c r="K67" s="195"/>
      <c r="L67" s="195"/>
    </row>
    <row r="68" spans="1:12">
      <c r="A68" s="188" t="s">
        <v>72</v>
      </c>
      <c r="B68" s="201"/>
      <c r="C68" s="150"/>
      <c r="D68" s="150"/>
      <c r="E68" s="135">
        <f t="shared" si="3"/>
        <v>0</v>
      </c>
      <c r="F68" s="267"/>
      <c r="G68" s="268"/>
      <c r="H68" s="268"/>
      <c r="I68" s="268"/>
      <c r="J68" s="269"/>
      <c r="K68" s="195"/>
      <c r="L68" s="195"/>
    </row>
    <row r="69" spans="1:12">
      <c r="A69" s="188" t="s">
        <v>73</v>
      </c>
      <c r="B69" s="202"/>
      <c r="C69" s="151"/>
      <c r="D69" s="151"/>
      <c r="E69" s="135">
        <f t="shared" si="3"/>
        <v>0</v>
      </c>
      <c r="F69" s="267"/>
      <c r="G69" s="268"/>
      <c r="H69" s="268"/>
      <c r="I69" s="268"/>
      <c r="J69" s="269"/>
      <c r="K69" s="195"/>
      <c r="L69" s="195"/>
    </row>
    <row r="70" spans="1:12">
      <c r="A70" s="188" t="s">
        <v>123</v>
      </c>
      <c r="B70" s="202"/>
      <c r="C70" s="151"/>
      <c r="D70" s="151"/>
      <c r="E70" s="135">
        <f t="shared" si="3"/>
        <v>0</v>
      </c>
      <c r="F70" s="267"/>
      <c r="G70" s="268"/>
      <c r="H70" s="268"/>
      <c r="I70" s="268"/>
      <c r="J70" s="269"/>
      <c r="K70" s="195"/>
      <c r="L70" s="195"/>
    </row>
    <row r="71" spans="1:12" ht="12.75" customHeight="1">
      <c r="A71" s="188" t="s">
        <v>8</v>
      </c>
      <c r="B71" s="202"/>
      <c r="C71" s="151"/>
      <c r="D71" s="151"/>
      <c r="E71" s="135">
        <f t="shared" si="3"/>
        <v>0</v>
      </c>
      <c r="F71" s="267"/>
      <c r="G71" s="268"/>
      <c r="H71" s="268"/>
      <c r="I71" s="268"/>
      <c r="J71" s="269"/>
      <c r="K71" s="195"/>
      <c r="L71" s="195"/>
    </row>
    <row r="72" spans="1:12" ht="12.75" customHeight="1" thickBot="1">
      <c r="A72" s="188" t="s">
        <v>75</v>
      </c>
      <c r="B72" s="151">
        <f>(B76*G76)+G77</f>
        <v>1134</v>
      </c>
      <c r="C72" s="151">
        <f>(C76*H76)+H77</f>
        <v>0</v>
      </c>
      <c r="D72" s="151"/>
      <c r="E72" s="135">
        <f t="shared" si="3"/>
        <v>0</v>
      </c>
      <c r="F72" s="270"/>
      <c r="G72" s="271"/>
      <c r="H72" s="271"/>
      <c r="I72" s="271"/>
      <c r="J72" s="272"/>
      <c r="K72" s="195"/>
      <c r="L72" s="195"/>
    </row>
    <row r="73" spans="1:12" ht="12.75" customHeight="1">
      <c r="A73" s="59" t="s">
        <v>76</v>
      </c>
      <c r="B73" s="169">
        <v>8</v>
      </c>
      <c r="C73" s="136"/>
      <c r="D73" s="136"/>
      <c r="E73" s="136">
        <f t="shared" si="3"/>
        <v>0</v>
      </c>
      <c r="F73" s="172"/>
      <c r="G73" s="203" t="s">
        <v>85</v>
      </c>
      <c r="H73" s="203" t="s">
        <v>86</v>
      </c>
      <c r="I73" s="203" t="s">
        <v>58</v>
      </c>
      <c r="J73" s="204" t="s">
        <v>59</v>
      </c>
      <c r="K73" s="195"/>
      <c r="L73" s="195"/>
    </row>
    <row r="74" spans="1:12" ht="12.75" customHeight="1">
      <c r="A74" s="59" t="s">
        <v>78</v>
      </c>
      <c r="B74" s="169">
        <v>10</v>
      </c>
      <c r="C74" s="136"/>
      <c r="D74" s="136"/>
      <c r="E74" s="136">
        <f t="shared" si="3"/>
        <v>0</v>
      </c>
      <c r="F74" s="59" t="s">
        <v>83</v>
      </c>
      <c r="G74" s="169">
        <v>2</v>
      </c>
      <c r="H74" s="136"/>
      <c r="I74" s="136"/>
      <c r="J74" s="136">
        <f>H74-I74</f>
        <v>0</v>
      </c>
      <c r="K74" s="195"/>
      <c r="L74" s="195"/>
    </row>
    <row r="75" spans="1:12" ht="12.75" customHeight="1">
      <c r="A75" s="59" t="s">
        <v>80</v>
      </c>
      <c r="B75" s="205"/>
      <c r="C75" s="136"/>
      <c r="D75" s="136"/>
      <c r="E75" s="136">
        <f t="shared" si="3"/>
        <v>0</v>
      </c>
      <c r="F75" s="59" t="s">
        <v>77</v>
      </c>
      <c r="G75" s="206">
        <v>0.7</v>
      </c>
      <c r="H75" s="207"/>
      <c r="I75" s="207"/>
      <c r="J75" s="136">
        <f>H75-I75</f>
        <v>0</v>
      </c>
      <c r="K75" s="195"/>
      <c r="L75" s="195"/>
    </row>
    <row r="76" spans="1:12" ht="12.75" customHeight="1">
      <c r="A76" s="60" t="s">
        <v>81</v>
      </c>
      <c r="B76" s="117">
        <f>IF(B75&gt;0,SUM(B73:B75)/3,IF(B74:B74&gt;0,SUM(B73:B74)/2,B73))</f>
        <v>9</v>
      </c>
      <c r="C76" s="117">
        <f>IF(C75&gt;0,SUM(C73:C75)/3,IF(C74:C74&gt;0,SUM(C73:C74)/2,C73))</f>
        <v>0</v>
      </c>
      <c r="D76" s="136">
        <f>SUM(D73:D75)/3</f>
        <v>0</v>
      </c>
      <c r="E76" s="136">
        <f t="shared" si="3"/>
        <v>0</v>
      </c>
      <c r="F76" s="60" t="s">
        <v>79</v>
      </c>
      <c r="G76" s="136">
        <f>B77*G74*G75</f>
        <v>140</v>
      </c>
      <c r="H76" s="136">
        <f>C77*H74*H75</f>
        <v>0</v>
      </c>
      <c r="I76" s="136">
        <f>D77*I74*I75</f>
        <v>0</v>
      </c>
      <c r="J76" s="136">
        <f>H76-I76</f>
        <v>0</v>
      </c>
      <c r="K76" s="195"/>
      <c r="L76" s="195"/>
    </row>
    <row r="77" spans="1:12" s="209" customFormat="1">
      <c r="A77" s="60" t="s">
        <v>82</v>
      </c>
      <c r="B77" s="208">
        <v>100</v>
      </c>
      <c r="C77" s="136"/>
      <c r="D77" s="136"/>
      <c r="E77" s="136">
        <f t="shared" si="3"/>
        <v>0</v>
      </c>
      <c r="F77" s="59" t="s">
        <v>131</v>
      </c>
      <c r="G77" s="136">
        <f>-((G76*B76)*0.1)</f>
        <v>-126</v>
      </c>
      <c r="H77" s="136">
        <f>-((H76*C76)*0.1)</f>
        <v>0</v>
      </c>
      <c r="I77" s="136">
        <f>-((I76*D76)*0.1)</f>
        <v>0</v>
      </c>
      <c r="J77" s="136">
        <f>H77-I77</f>
        <v>0</v>
      </c>
      <c r="K77" s="195"/>
      <c r="L77" s="195"/>
    </row>
    <row r="78" spans="1:12" ht="13" thickBot="1">
      <c r="A78" s="210" t="s">
        <v>9</v>
      </c>
      <c r="B78" s="90"/>
      <c r="C78" s="90"/>
      <c r="D78" s="90"/>
      <c r="E78" s="90"/>
      <c r="F78" s="91"/>
      <c r="G78" s="91"/>
      <c r="H78" s="211"/>
      <c r="I78" s="211"/>
      <c r="J78" s="211"/>
    </row>
    <row r="79" spans="1:12" ht="13" thickBot="1">
      <c r="A79" s="212" t="s">
        <v>5</v>
      </c>
      <c r="B79" s="213">
        <f>SUM(B8,B16,B26,B52, B58,B61)</f>
        <v>3276</v>
      </c>
      <c r="C79" s="213">
        <f>SUM(C8,C16,C26,C52,C58,C61)</f>
        <v>0</v>
      </c>
      <c r="D79" s="213">
        <f>SUM(D8,D16,D26,D58,D61)</f>
        <v>0</v>
      </c>
      <c r="E79" s="214">
        <f>C79-D79</f>
        <v>0</v>
      </c>
      <c r="F79" s="215"/>
      <c r="G79" s="199"/>
      <c r="H79" s="199"/>
      <c r="I79" s="199"/>
      <c r="J79" s="199"/>
    </row>
    <row r="80" spans="1:12" ht="13" thickBot="1">
      <c r="A80" s="212" t="s">
        <v>6</v>
      </c>
      <c r="B80" s="213">
        <f>B67</f>
        <v>1134</v>
      </c>
      <c r="C80" s="213">
        <f>C67</f>
        <v>0</v>
      </c>
      <c r="D80" s="213">
        <f>D67</f>
        <v>0</v>
      </c>
      <c r="E80" s="214">
        <f>C80-D80</f>
        <v>0</v>
      </c>
      <c r="F80" s="212" t="s">
        <v>7</v>
      </c>
      <c r="G80" s="213">
        <f>B79-B80</f>
        <v>2142</v>
      </c>
      <c r="H80" s="213">
        <f>C79-C80</f>
        <v>0</v>
      </c>
      <c r="I80" s="213">
        <f>D79-D80</f>
        <v>0</v>
      </c>
      <c r="J80" s="214">
        <f>H80-I80</f>
        <v>0</v>
      </c>
    </row>
    <row r="81" spans="1:5">
      <c r="A81" s="154"/>
      <c r="B81" s="154"/>
      <c r="D81" s="154"/>
      <c r="E81" s="154"/>
    </row>
    <row r="82" spans="1:5">
      <c r="A82" s="22"/>
      <c r="B82"/>
      <c r="C82"/>
      <c r="D82"/>
      <c r="E82"/>
    </row>
    <row r="83" spans="1:5">
      <c r="A83" s="22"/>
      <c r="B83"/>
      <c r="C83"/>
      <c r="D83"/>
      <c r="E83"/>
    </row>
  </sheetData>
  <sheetProtection selectLockedCells="1"/>
  <mergeCells count="21">
    <mergeCell ref="F66:J66"/>
    <mergeCell ref="F67:J72"/>
    <mergeCell ref="F61:J64"/>
    <mergeCell ref="F58:J59"/>
    <mergeCell ref="F51:J51"/>
    <mergeCell ref="B50:E51"/>
    <mergeCell ref="F57:J57"/>
    <mergeCell ref="F60:J60"/>
    <mergeCell ref="F52:J56"/>
    <mergeCell ref="I1:J4"/>
    <mergeCell ref="F7:J7"/>
    <mergeCell ref="F15:J15"/>
    <mergeCell ref="B6:J6"/>
    <mergeCell ref="F8:J14"/>
    <mergeCell ref="B3:H3"/>
    <mergeCell ref="B4:H4"/>
    <mergeCell ref="F35:J36"/>
    <mergeCell ref="F28:J33"/>
    <mergeCell ref="F16:J24"/>
    <mergeCell ref="F27:J27"/>
    <mergeCell ref="F34:J3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9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tabSelected="1" topLeftCell="A21" zoomScale="150" zoomScaleNormal="150" zoomScalePageLayoutView="150" workbookViewId="0">
      <selection activeCell="A24" sqref="A24"/>
    </sheetView>
  </sheetViews>
  <sheetFormatPr baseColWidth="10" defaultColWidth="9.1640625" defaultRowHeight="12" x14ac:dyDescent="0"/>
  <cols>
    <col min="1" max="1" width="34" style="152" customWidth="1"/>
    <col min="2" max="2" width="7.83203125" style="217" customWidth="1"/>
    <col min="3" max="3" width="7.83203125" style="154" customWidth="1"/>
    <col min="4" max="5" width="7.83203125" style="218" customWidth="1"/>
    <col min="6" max="6" width="31.33203125" style="216" customWidth="1"/>
    <col min="7" max="7" width="10.83203125" style="154" customWidth="1"/>
    <col min="8" max="8" width="9.5" style="154" customWidth="1"/>
    <col min="9" max="9" width="7.83203125" style="154" customWidth="1"/>
    <col min="10" max="10" width="10" style="154" customWidth="1"/>
    <col min="11" max="16384" width="9.1640625" style="154"/>
  </cols>
  <sheetData>
    <row r="1" spans="1:17" ht="17">
      <c r="B1" s="28"/>
      <c r="C1" s="28"/>
      <c r="D1" s="28"/>
      <c r="E1" s="26" t="s">
        <v>108</v>
      </c>
      <c r="F1" s="29"/>
      <c r="G1" s="153"/>
      <c r="H1" s="153"/>
      <c r="I1" s="322" t="s">
        <v>42</v>
      </c>
      <c r="J1" s="323"/>
      <c r="M1" s="153"/>
    </row>
    <row r="2" spans="1:17" ht="17">
      <c r="B2" s="25"/>
      <c r="C2" s="25"/>
      <c r="D2" s="25"/>
      <c r="E2" s="26" t="s">
        <v>152</v>
      </c>
      <c r="F2" s="29"/>
      <c r="G2" s="153"/>
      <c r="H2" s="153"/>
      <c r="I2" s="324"/>
      <c r="J2" s="325"/>
      <c r="M2" s="153"/>
    </row>
    <row r="3" spans="1:17" ht="18" customHeight="1" thickBot="1">
      <c r="A3" s="31" t="s">
        <v>84</v>
      </c>
      <c r="B3" s="334" t="s">
        <v>154</v>
      </c>
      <c r="C3" s="335"/>
      <c r="D3" s="335"/>
      <c r="E3" s="335"/>
      <c r="F3" s="335"/>
      <c r="G3" s="335"/>
      <c r="H3" s="336"/>
      <c r="I3" s="324"/>
      <c r="J3" s="325"/>
      <c r="M3" s="153"/>
    </row>
    <row r="4" spans="1:17" ht="18" customHeight="1" thickBot="1">
      <c r="A4" s="31" t="s">
        <v>91</v>
      </c>
      <c r="B4" s="337" t="s">
        <v>163</v>
      </c>
      <c r="C4" s="338"/>
      <c r="D4" s="338"/>
      <c r="E4" s="338"/>
      <c r="F4" s="338"/>
      <c r="G4" s="338"/>
      <c r="H4" s="339"/>
      <c r="I4" s="326"/>
      <c r="J4" s="327"/>
      <c r="M4" s="153"/>
    </row>
    <row r="5" spans="1:17" ht="12" customHeight="1" thickBot="1">
      <c r="A5" s="27"/>
      <c r="B5" s="25"/>
      <c r="C5" s="25"/>
      <c r="D5" s="25"/>
      <c r="E5" s="25"/>
      <c r="F5" s="29"/>
      <c r="G5" s="153"/>
      <c r="I5" s="153"/>
      <c r="J5" s="153"/>
      <c r="K5" s="153"/>
      <c r="L5" s="153"/>
      <c r="M5" s="153"/>
    </row>
    <row r="6" spans="1:17" ht="31.5" customHeight="1" thickBot="1">
      <c r="A6" s="155" t="s">
        <v>112</v>
      </c>
      <c r="B6" s="343" t="s">
        <v>164</v>
      </c>
      <c r="C6" s="344"/>
      <c r="D6" s="344"/>
      <c r="E6" s="344"/>
      <c r="F6" s="344"/>
      <c r="G6" s="344"/>
      <c r="H6" s="344"/>
      <c r="I6" s="344"/>
      <c r="J6" s="345"/>
      <c r="K6" s="153"/>
      <c r="L6" s="153"/>
      <c r="M6" s="153"/>
    </row>
    <row r="7" spans="1:17" ht="62.25" customHeight="1" thickBot="1">
      <c r="A7" s="156" t="s">
        <v>60</v>
      </c>
      <c r="B7" s="134" t="s">
        <v>85</v>
      </c>
      <c r="C7" s="134" t="s">
        <v>86</v>
      </c>
      <c r="D7" s="134" t="s">
        <v>58</v>
      </c>
      <c r="E7" s="134" t="s">
        <v>59</v>
      </c>
      <c r="F7" s="328" t="s">
        <v>114</v>
      </c>
      <c r="G7" s="329"/>
      <c r="H7" s="329"/>
      <c r="I7" s="329"/>
      <c r="J7" s="329"/>
      <c r="K7" s="29"/>
      <c r="L7" s="29"/>
      <c r="M7" s="29"/>
      <c r="N7"/>
      <c r="O7"/>
      <c r="P7"/>
      <c r="Q7"/>
    </row>
    <row r="8" spans="1:17" ht="13" customHeight="1" thickBot="1">
      <c r="A8" s="156" t="s">
        <v>88</v>
      </c>
      <c r="B8" s="142">
        <f>B9</f>
        <v>3690</v>
      </c>
      <c r="C8" s="142">
        <f>C9</f>
        <v>3690</v>
      </c>
      <c r="D8" s="142">
        <f>SUM('[1]Event 3a Ledger'!B6:B41)</f>
        <v>0</v>
      </c>
      <c r="E8" s="142">
        <f t="shared" ref="E8:E14" si="0">C8-D8</f>
        <v>3690</v>
      </c>
      <c r="F8" s="264" t="s">
        <v>160</v>
      </c>
      <c r="G8" s="265"/>
      <c r="H8" s="265"/>
      <c r="I8" s="265"/>
      <c r="J8" s="266"/>
      <c r="K8" s="29"/>
      <c r="L8" s="29"/>
      <c r="M8" s="29"/>
      <c r="N8"/>
      <c r="O8"/>
      <c r="P8"/>
      <c r="Q8"/>
    </row>
    <row r="9" spans="1:17" ht="12.75" customHeight="1">
      <c r="A9" s="158" t="s">
        <v>74</v>
      </c>
      <c r="B9" s="159">
        <f>SUM(B10:B14)</f>
        <v>3690</v>
      </c>
      <c r="C9" s="160">
        <f>SUM(C10:C14)</f>
        <v>3690</v>
      </c>
      <c r="D9" s="143">
        <f>SUM(D10:D14)</f>
        <v>0</v>
      </c>
      <c r="E9" s="161">
        <f t="shared" si="0"/>
        <v>3690</v>
      </c>
      <c r="F9" s="267"/>
      <c r="G9" s="333"/>
      <c r="H9" s="333"/>
      <c r="I9" s="333"/>
      <c r="J9" s="269"/>
      <c r="K9" s="29"/>
      <c r="L9" s="29"/>
      <c r="M9" s="29"/>
      <c r="N9"/>
      <c r="O9"/>
      <c r="P9"/>
      <c r="Q9"/>
    </row>
    <row r="10" spans="1:17" ht="14.25" customHeight="1">
      <c r="A10" s="162" t="s">
        <v>100</v>
      </c>
      <c r="B10" s="163">
        <v>295</v>
      </c>
      <c r="C10" s="137">
        <v>295</v>
      </c>
      <c r="D10" s="137"/>
      <c r="E10" s="164">
        <f t="shared" si="0"/>
        <v>295</v>
      </c>
      <c r="F10" s="267"/>
      <c r="G10" s="333"/>
      <c r="H10" s="333"/>
      <c r="I10" s="333"/>
      <c r="J10" s="269"/>
      <c r="K10" s="29"/>
      <c r="L10" s="29"/>
      <c r="M10" s="29"/>
      <c r="N10"/>
      <c r="O10"/>
      <c r="P10"/>
      <c r="Q10"/>
    </row>
    <row r="11" spans="1:17">
      <c r="A11" s="162" t="s">
        <v>101</v>
      </c>
      <c r="B11" s="163">
        <v>3375</v>
      </c>
      <c r="C11" s="137">
        <v>3375</v>
      </c>
      <c r="D11" s="137"/>
      <c r="E11" s="164">
        <f t="shared" si="0"/>
        <v>3375</v>
      </c>
      <c r="F11" s="267"/>
      <c r="G11" s="333"/>
      <c r="H11" s="333"/>
      <c r="I11" s="333"/>
      <c r="J11" s="269"/>
      <c r="K11" s="29"/>
      <c r="L11" s="29"/>
      <c r="M11" s="29"/>
      <c r="N11"/>
      <c r="O11"/>
      <c r="P11"/>
      <c r="Q11"/>
    </row>
    <row r="12" spans="1:17">
      <c r="A12" s="162" t="s">
        <v>102</v>
      </c>
      <c r="B12" s="163"/>
      <c r="C12" s="137"/>
      <c r="D12" s="137"/>
      <c r="E12" s="164">
        <f t="shared" si="0"/>
        <v>0</v>
      </c>
      <c r="F12" s="267"/>
      <c r="G12" s="333"/>
      <c r="H12" s="333"/>
      <c r="I12" s="333"/>
      <c r="J12" s="269"/>
      <c r="K12" s="29"/>
      <c r="L12" s="29"/>
      <c r="M12" s="29"/>
      <c r="N12"/>
      <c r="O12"/>
      <c r="P12"/>
      <c r="Q12"/>
    </row>
    <row r="13" spans="1:17">
      <c r="A13" s="162" t="s">
        <v>103</v>
      </c>
      <c r="B13" s="163"/>
      <c r="C13" s="137"/>
      <c r="D13" s="137"/>
      <c r="E13" s="164">
        <f t="shared" si="0"/>
        <v>0</v>
      </c>
      <c r="F13" s="267"/>
      <c r="G13" s="333"/>
      <c r="H13" s="333"/>
      <c r="I13" s="333"/>
      <c r="J13" s="269"/>
      <c r="K13" s="29"/>
      <c r="L13" s="29"/>
      <c r="M13" s="29"/>
      <c r="N13"/>
      <c r="O13"/>
      <c r="P13"/>
      <c r="Q13"/>
    </row>
    <row r="14" spans="1:17" ht="13" thickBot="1">
      <c r="A14" s="162" t="s">
        <v>104</v>
      </c>
      <c r="B14" s="163">
        <v>20</v>
      </c>
      <c r="C14" s="137">
        <v>20</v>
      </c>
      <c r="D14" s="137"/>
      <c r="E14" s="164">
        <f t="shared" si="0"/>
        <v>20</v>
      </c>
      <c r="F14" s="270"/>
      <c r="G14" s="271"/>
      <c r="H14" s="271"/>
      <c r="I14" s="271"/>
      <c r="J14" s="272"/>
      <c r="K14" s="29"/>
      <c r="L14" s="29"/>
      <c r="M14" s="29"/>
      <c r="N14"/>
      <c r="O14"/>
      <c r="P14"/>
      <c r="Q14"/>
    </row>
    <row r="15" spans="1:17" ht="13" thickBot="1">
      <c r="A15" s="165"/>
      <c r="B15" s="144"/>
      <c r="C15" s="144"/>
      <c r="D15" s="144"/>
      <c r="E15" s="166"/>
      <c r="F15" s="328" t="s">
        <v>113</v>
      </c>
      <c r="G15" s="329"/>
      <c r="H15" s="329"/>
      <c r="I15" s="329"/>
      <c r="J15" s="329"/>
      <c r="K15" s="29"/>
      <c r="L15" s="29"/>
      <c r="M15" s="29"/>
      <c r="N15"/>
      <c r="O15"/>
      <c r="P15"/>
      <c r="Q15"/>
    </row>
    <row r="16" spans="1:17" ht="13" customHeight="1" thickBot="1">
      <c r="A16" s="167" t="s">
        <v>89</v>
      </c>
      <c r="B16" s="157">
        <f>SUM(B17,B19,B22)</f>
        <v>650</v>
      </c>
      <c r="C16" s="142">
        <f>SUM(C17,C19,C22)</f>
        <v>650</v>
      </c>
      <c r="D16" s="142">
        <f>SUM('[1]Event 3a Ledger'!J25:J36)</f>
        <v>0</v>
      </c>
      <c r="E16" s="142">
        <f t="shared" ref="E16:E24" si="1">C16-D16</f>
        <v>650</v>
      </c>
      <c r="F16" s="264" t="s">
        <v>161</v>
      </c>
      <c r="G16" s="265"/>
      <c r="H16" s="265"/>
      <c r="I16" s="265"/>
      <c r="J16" s="266"/>
      <c r="K16" s="29"/>
      <c r="L16" s="29"/>
      <c r="M16" s="29"/>
      <c r="N16"/>
      <c r="O16"/>
      <c r="P16"/>
      <c r="Q16"/>
    </row>
    <row r="17" spans="1:17">
      <c r="A17" s="168" t="s">
        <v>136</v>
      </c>
      <c r="B17" s="135">
        <f>B18*13</f>
        <v>650</v>
      </c>
      <c r="C17" s="135">
        <f>C18*13</f>
        <v>650</v>
      </c>
      <c r="D17" s="135">
        <f>D18*13</f>
        <v>0</v>
      </c>
      <c r="E17" s="135">
        <f t="shared" si="1"/>
        <v>650</v>
      </c>
      <c r="F17" s="267"/>
      <c r="G17" s="268"/>
      <c r="H17" s="268"/>
      <c r="I17" s="268"/>
      <c r="J17" s="269"/>
      <c r="K17" s="29"/>
      <c r="L17" s="29"/>
      <c r="M17" s="29"/>
      <c r="N17"/>
      <c r="O17"/>
      <c r="P17"/>
      <c r="Q17"/>
    </row>
    <row r="18" spans="1:17">
      <c r="A18" s="162" t="s">
        <v>87</v>
      </c>
      <c r="B18" s="169">
        <v>50</v>
      </c>
      <c r="C18" s="136">
        <v>50</v>
      </c>
      <c r="D18" s="136"/>
      <c r="E18" s="136">
        <f t="shared" si="1"/>
        <v>50</v>
      </c>
      <c r="F18" s="267"/>
      <c r="G18" s="268"/>
      <c r="H18" s="268"/>
      <c r="I18" s="268"/>
      <c r="J18" s="269"/>
      <c r="K18" s="29"/>
      <c r="L18" s="29"/>
      <c r="M18" s="29"/>
      <c r="N18"/>
      <c r="O18"/>
      <c r="P18"/>
      <c r="Q18"/>
    </row>
    <row r="19" spans="1:17">
      <c r="A19" s="170" t="s">
        <v>105</v>
      </c>
      <c r="B19" s="145">
        <f>SUM(B20:B21)</f>
        <v>0</v>
      </c>
      <c r="C19" s="145">
        <f>SUM(C20:C21)</f>
        <v>0</v>
      </c>
      <c r="D19" s="145">
        <f>SUM(D20:D21)</f>
        <v>0</v>
      </c>
      <c r="E19" s="135">
        <f t="shared" si="1"/>
        <v>0</v>
      </c>
      <c r="F19" s="267"/>
      <c r="G19" s="268"/>
      <c r="H19" s="268"/>
      <c r="I19" s="268"/>
      <c r="J19" s="269"/>
      <c r="K19" s="29"/>
      <c r="L19" s="29"/>
      <c r="M19" s="29"/>
      <c r="N19"/>
      <c r="O19"/>
      <c r="P19"/>
      <c r="Q19"/>
    </row>
    <row r="20" spans="1:17">
      <c r="A20" s="162" t="s">
        <v>122</v>
      </c>
      <c r="B20" s="169"/>
      <c r="C20" s="136"/>
      <c r="D20" s="136"/>
      <c r="E20" s="136">
        <f t="shared" si="1"/>
        <v>0</v>
      </c>
      <c r="F20" s="267"/>
      <c r="G20" s="268"/>
      <c r="H20" s="268"/>
      <c r="I20" s="268"/>
      <c r="J20" s="269"/>
      <c r="K20" s="29"/>
      <c r="L20" s="29"/>
      <c r="M20" s="29"/>
      <c r="N20"/>
      <c r="O20"/>
      <c r="P20"/>
      <c r="Q20"/>
    </row>
    <row r="21" spans="1:17">
      <c r="A21" s="171" t="s">
        <v>57</v>
      </c>
      <c r="B21" s="137">
        <f>B20*0.125</f>
        <v>0</v>
      </c>
      <c r="C21" s="137">
        <f>C20*0.125</f>
        <v>0</v>
      </c>
      <c r="D21" s="137">
        <f>D20*0.1375</f>
        <v>0</v>
      </c>
      <c r="E21" s="137">
        <f t="shared" si="1"/>
        <v>0</v>
      </c>
      <c r="F21" s="267"/>
      <c r="G21" s="268"/>
      <c r="H21" s="268"/>
      <c r="I21" s="268"/>
      <c r="J21" s="269"/>
      <c r="K21" s="29"/>
      <c r="L21" s="29"/>
      <c r="M21" s="29"/>
      <c r="N21"/>
      <c r="O21"/>
      <c r="P21"/>
      <c r="Q21"/>
    </row>
    <row r="22" spans="1:17">
      <c r="A22" s="168" t="s">
        <v>106</v>
      </c>
      <c r="B22" s="145">
        <f>SUM(B23:B24)</f>
        <v>0</v>
      </c>
      <c r="C22" s="145">
        <f>SUM(C23:C24)</f>
        <v>0</v>
      </c>
      <c r="D22" s="145">
        <f>SUM(D23:D24)</f>
        <v>0</v>
      </c>
      <c r="E22" s="135">
        <f t="shared" si="1"/>
        <v>0</v>
      </c>
      <c r="F22" s="267"/>
      <c r="G22" s="268"/>
      <c r="H22" s="268"/>
      <c r="I22" s="268"/>
      <c r="J22" s="269"/>
      <c r="K22" s="29"/>
      <c r="L22" s="29"/>
      <c r="M22" s="29"/>
      <c r="N22"/>
      <c r="O22"/>
      <c r="P22"/>
      <c r="Q22"/>
    </row>
    <row r="23" spans="1:17">
      <c r="A23" s="162" t="s">
        <v>122</v>
      </c>
      <c r="B23" s="163"/>
      <c r="C23" s="137"/>
      <c r="D23" s="137"/>
      <c r="E23" s="136">
        <f t="shared" si="1"/>
        <v>0</v>
      </c>
      <c r="F23" s="267"/>
      <c r="G23" s="268"/>
      <c r="H23" s="268"/>
      <c r="I23" s="268"/>
      <c r="J23" s="269"/>
      <c r="K23" s="29"/>
      <c r="L23" s="29"/>
      <c r="M23" s="29"/>
      <c r="N23"/>
      <c r="O23"/>
      <c r="P23"/>
      <c r="Q23"/>
    </row>
    <row r="24" spans="1:17" ht="13" thickBot="1">
      <c r="A24" s="171" t="s">
        <v>56</v>
      </c>
      <c r="B24" s="137">
        <f>B23*0.315</f>
        <v>0</v>
      </c>
      <c r="C24" s="137">
        <f>C23*0.315</f>
        <v>0</v>
      </c>
      <c r="D24" s="137">
        <f>D23*0.3025</f>
        <v>0</v>
      </c>
      <c r="E24" s="137">
        <f t="shared" si="1"/>
        <v>0</v>
      </c>
      <c r="F24" s="270"/>
      <c r="G24" s="271"/>
      <c r="H24" s="271"/>
      <c r="I24" s="271"/>
      <c r="J24" s="272"/>
      <c r="K24" s="29"/>
      <c r="L24" s="29"/>
      <c r="M24" s="29"/>
      <c r="N24"/>
      <c r="O24"/>
      <c r="P24"/>
      <c r="Q24"/>
    </row>
    <row r="25" spans="1:17" ht="13" thickBot="1">
      <c r="A25" s="75"/>
      <c r="B25" s="76"/>
      <c r="C25" s="76"/>
      <c r="D25" s="76"/>
      <c r="E25" s="76"/>
      <c r="F25" s="77"/>
      <c r="G25" s="77"/>
      <c r="H25" s="77"/>
      <c r="I25" s="77"/>
      <c r="J25" s="77"/>
      <c r="K25" s="29"/>
      <c r="L25" s="29"/>
      <c r="M25" s="24"/>
      <c r="N25"/>
      <c r="O25"/>
      <c r="P25"/>
      <c r="Q25"/>
    </row>
    <row r="26" spans="1:17" ht="13" thickBot="1">
      <c r="A26" s="156" t="s">
        <v>61</v>
      </c>
      <c r="B26" s="157">
        <f>SUM(B28,B31,B34,B38,B52)</f>
        <v>4474</v>
      </c>
      <c r="C26" s="142">
        <f>SUM(C28,C31,C34,C38,C52)</f>
        <v>4229</v>
      </c>
      <c r="D26" s="142">
        <f>SUM('[1]Event 3a Ledger'!F6:F41)</f>
        <v>0</v>
      </c>
      <c r="E26" s="142">
        <f>C26-D26</f>
        <v>4229</v>
      </c>
      <c r="F26" s="172"/>
      <c r="G26" s="173"/>
      <c r="H26" s="173"/>
      <c r="I26" s="173"/>
      <c r="J26" s="173"/>
      <c r="K26" s="29"/>
      <c r="L26" s="29"/>
      <c r="M26" s="24"/>
      <c r="N26"/>
      <c r="O26"/>
      <c r="P26"/>
      <c r="Q26"/>
    </row>
    <row r="27" spans="1:17" ht="13" thickBot="1">
      <c r="A27" s="158" t="s">
        <v>0</v>
      </c>
      <c r="B27" s="174">
        <f>B28</f>
        <v>0</v>
      </c>
      <c r="C27" s="146">
        <f>C28</f>
        <v>0</v>
      </c>
      <c r="D27" s="146">
        <f>D28</f>
        <v>0</v>
      </c>
      <c r="E27" s="135">
        <f>C27-D27</f>
        <v>0</v>
      </c>
      <c r="F27" s="320" t="s">
        <v>2</v>
      </c>
      <c r="G27" s="321"/>
      <c r="H27" s="321"/>
      <c r="I27" s="321"/>
      <c r="J27" s="321"/>
      <c r="K27" s="13"/>
      <c r="L27" s="13"/>
      <c r="M27"/>
      <c r="N27"/>
      <c r="O27"/>
      <c r="P27"/>
      <c r="Q27"/>
    </row>
    <row r="28" spans="1:17" ht="12" customHeight="1">
      <c r="A28" s="219" t="s">
        <v>137</v>
      </c>
      <c r="B28" s="136">
        <f>B29*0.05</f>
        <v>0</v>
      </c>
      <c r="C28" s="136">
        <f>C29*0.05</f>
        <v>0</v>
      </c>
      <c r="D28" s="136">
        <f>D29*0.05</f>
        <v>0</v>
      </c>
      <c r="E28" s="136">
        <f>C28-D28</f>
        <v>0</v>
      </c>
      <c r="F28" s="264" t="s">
        <v>176</v>
      </c>
      <c r="G28" s="265"/>
      <c r="H28" s="265"/>
      <c r="I28" s="265"/>
      <c r="J28" s="266"/>
      <c r="K28" s="13"/>
      <c r="L28" s="13"/>
      <c r="M28"/>
      <c r="N28"/>
      <c r="O28"/>
      <c r="P28"/>
      <c r="Q28"/>
    </row>
    <row r="29" spans="1:17">
      <c r="A29" s="171" t="s">
        <v>63</v>
      </c>
      <c r="B29" s="163"/>
      <c r="C29" s="137"/>
      <c r="D29" s="137"/>
      <c r="E29" s="136">
        <f>C29-D29</f>
        <v>0</v>
      </c>
      <c r="F29" s="267"/>
      <c r="G29" s="268"/>
      <c r="H29" s="268"/>
      <c r="I29" s="268"/>
      <c r="J29" s="269"/>
      <c r="K29" s="13"/>
      <c r="L29" s="13"/>
      <c r="M29"/>
      <c r="N29"/>
      <c r="O29"/>
      <c r="P29"/>
      <c r="Q29"/>
    </row>
    <row r="30" spans="1:17">
      <c r="A30" s="175" t="s">
        <v>90</v>
      </c>
      <c r="B30" s="176"/>
      <c r="C30" s="147"/>
      <c r="D30" s="147"/>
      <c r="E30" s="147"/>
      <c r="F30" s="267"/>
      <c r="G30" s="268"/>
      <c r="H30" s="268"/>
      <c r="I30" s="268"/>
      <c r="J30" s="269"/>
      <c r="K30" s="13"/>
      <c r="L30" s="13"/>
      <c r="M30"/>
      <c r="N30"/>
      <c r="O30"/>
      <c r="P30"/>
      <c r="Q30"/>
    </row>
    <row r="31" spans="1:17" ht="15" customHeight="1">
      <c r="A31" s="158" t="s">
        <v>1</v>
      </c>
      <c r="B31" s="177">
        <f>SUM(B32:B33)</f>
        <v>1736</v>
      </c>
      <c r="C31" s="135">
        <f>SUM(C32:C33)</f>
        <v>1491</v>
      </c>
      <c r="D31" s="135">
        <f>SUM(D32:D33)</f>
        <v>0</v>
      </c>
      <c r="E31" s="135">
        <f>C31-D31</f>
        <v>1491</v>
      </c>
      <c r="F31" s="267"/>
      <c r="G31" s="268"/>
      <c r="H31" s="268"/>
      <c r="I31" s="268"/>
      <c r="J31" s="269"/>
      <c r="K31" s="13"/>
      <c r="L31" s="13"/>
      <c r="M31"/>
      <c r="N31"/>
      <c r="O31"/>
      <c r="P31"/>
      <c r="Q31"/>
    </row>
    <row r="32" spans="1:17">
      <c r="A32" s="220" t="s">
        <v>138</v>
      </c>
      <c r="B32" s="169">
        <v>1736</v>
      </c>
      <c r="C32" s="136">
        <v>1491</v>
      </c>
      <c r="D32" s="136"/>
      <c r="E32" s="136">
        <f>C32-D32</f>
        <v>1491</v>
      </c>
      <c r="F32" s="267"/>
      <c r="G32" s="268"/>
      <c r="H32" s="268"/>
      <c r="I32" s="268"/>
      <c r="J32" s="269"/>
      <c r="K32" s="13"/>
      <c r="L32" s="13"/>
      <c r="M32"/>
      <c r="N32"/>
      <c r="O32"/>
      <c r="P32"/>
      <c r="Q32"/>
    </row>
    <row r="33" spans="1:17" ht="13" thickBot="1">
      <c r="A33" s="162" t="s">
        <v>65</v>
      </c>
      <c r="B33" s="169"/>
      <c r="C33" s="136"/>
      <c r="D33" s="136"/>
      <c r="E33" s="136">
        <f>C33-D33</f>
        <v>0</v>
      </c>
      <c r="F33" s="270"/>
      <c r="G33" s="271"/>
      <c r="H33" s="271"/>
      <c r="I33" s="271"/>
      <c r="J33" s="272"/>
      <c r="K33" s="13"/>
      <c r="L33" s="13"/>
      <c r="M33"/>
      <c r="N33"/>
      <c r="O33"/>
      <c r="P33"/>
      <c r="Q33"/>
    </row>
    <row r="34" spans="1:17" ht="13" thickBot="1">
      <c r="A34" s="158" t="s">
        <v>66</v>
      </c>
      <c r="B34" s="178">
        <f>B35</f>
        <v>2638</v>
      </c>
      <c r="C34" s="145">
        <f>C35</f>
        <v>2638</v>
      </c>
      <c r="D34" s="145">
        <f>D35</f>
        <v>0</v>
      </c>
      <c r="E34" s="135">
        <f>C34-D34</f>
        <v>2638</v>
      </c>
      <c r="F34" s="340" t="s">
        <v>3</v>
      </c>
      <c r="G34" s="341"/>
      <c r="H34" s="341"/>
      <c r="I34" s="341"/>
      <c r="J34" s="341"/>
      <c r="K34" s="13"/>
      <c r="L34" s="13"/>
      <c r="M34"/>
      <c r="N34"/>
      <c r="O34"/>
      <c r="P34"/>
      <c r="Q34"/>
    </row>
    <row r="35" spans="1:17">
      <c r="A35" s="162" t="s">
        <v>95</v>
      </c>
      <c r="B35" s="179">
        <v>2638</v>
      </c>
      <c r="C35" s="148">
        <v>2638</v>
      </c>
      <c r="D35" s="148"/>
      <c r="E35" s="136">
        <f>C35-D35</f>
        <v>2638</v>
      </c>
      <c r="F35" s="346" t="s">
        <v>162</v>
      </c>
      <c r="G35" s="347"/>
      <c r="H35" s="347"/>
      <c r="I35" s="347"/>
      <c r="J35" s="348"/>
      <c r="K35" s="13"/>
      <c r="L35" s="13"/>
      <c r="M35"/>
      <c r="N35"/>
      <c r="O35"/>
      <c r="P35"/>
      <c r="Q35"/>
    </row>
    <row r="36" spans="1:17" ht="61" customHeight="1" thickBot="1">
      <c r="A36" s="175"/>
      <c r="B36" s="140"/>
      <c r="C36" s="140"/>
      <c r="D36" s="133"/>
      <c r="E36" s="133"/>
      <c r="F36" s="349"/>
      <c r="G36" s="350"/>
      <c r="H36" s="350"/>
      <c r="I36" s="350"/>
      <c r="J36" s="351"/>
      <c r="K36" s="13"/>
      <c r="L36" s="13"/>
      <c r="M36"/>
      <c r="N36"/>
      <c r="O36"/>
      <c r="P36"/>
      <c r="Q36"/>
    </row>
    <row r="37" spans="1:17" ht="53.25" customHeight="1">
      <c r="A37" s="156"/>
      <c r="B37" s="134" t="s">
        <v>85</v>
      </c>
      <c r="C37" s="134" t="s">
        <v>86</v>
      </c>
      <c r="D37" s="134" t="s">
        <v>58</v>
      </c>
      <c r="E37" s="134" t="s">
        <v>59</v>
      </c>
      <c r="F37" s="70"/>
      <c r="G37" s="134" t="s">
        <v>85</v>
      </c>
      <c r="H37" s="134" t="s">
        <v>86</v>
      </c>
      <c r="I37" s="134" t="s">
        <v>58</v>
      </c>
      <c r="J37" s="134" t="s">
        <v>59</v>
      </c>
      <c r="K37" s="29"/>
      <c r="L37" s="29"/>
      <c r="M37" s="29"/>
      <c r="N37"/>
      <c r="O37"/>
      <c r="P37"/>
      <c r="Q37"/>
    </row>
    <row r="38" spans="1:17" ht="15" customHeight="1">
      <c r="A38" s="180" t="s">
        <v>107</v>
      </c>
      <c r="B38" s="135">
        <f>SUM(B39,B44,G39)</f>
        <v>100</v>
      </c>
      <c r="C38" s="135">
        <f>SUM(C39,C44,H39)</f>
        <v>100</v>
      </c>
      <c r="D38" s="135">
        <f>SUM(D39,D44,I39)</f>
        <v>0</v>
      </c>
      <c r="E38" s="135">
        <f t="shared" ref="E38:E48" si="2">C38-D38</f>
        <v>100</v>
      </c>
      <c r="F38" s="80"/>
      <c r="G38" s="80"/>
      <c r="H38" s="80"/>
      <c r="I38" s="80"/>
      <c r="J38" s="80"/>
      <c r="K38" s="13"/>
      <c r="L38" s="13"/>
      <c r="M38"/>
      <c r="N38"/>
      <c r="O38"/>
      <c r="P38"/>
      <c r="Q38"/>
    </row>
    <row r="39" spans="1:17" ht="12" customHeight="1">
      <c r="A39" s="175" t="s">
        <v>96</v>
      </c>
      <c r="B39" s="136">
        <f>SUM(B40,B42)</f>
        <v>0</v>
      </c>
      <c r="C39" s="136">
        <f>SUM(C40,C42)</f>
        <v>0</v>
      </c>
      <c r="D39" s="136">
        <f>SUM(D40,D42)</f>
        <v>0</v>
      </c>
      <c r="E39" s="136">
        <f t="shared" si="2"/>
        <v>0</v>
      </c>
      <c r="F39" s="175" t="s">
        <v>97</v>
      </c>
      <c r="G39" s="181">
        <f>SUM(G40,G41,G44,G47)</f>
        <v>100</v>
      </c>
      <c r="H39" s="181">
        <f>SUM(H40,H41,H44,H47)</f>
        <v>100</v>
      </c>
      <c r="I39" s="181">
        <f>SUM(I40,I41,I44,I47)</f>
        <v>0</v>
      </c>
      <c r="J39" s="181">
        <f>SUM(J40,J41,J44,J47)</f>
        <v>0</v>
      </c>
      <c r="K39" s="13"/>
      <c r="L39" s="13"/>
      <c r="M39"/>
      <c r="N39"/>
      <c r="O39"/>
      <c r="P39"/>
      <c r="Q39"/>
    </row>
    <row r="40" spans="1:17" ht="12" customHeight="1">
      <c r="A40" s="171" t="s">
        <v>135</v>
      </c>
      <c r="B40" s="182">
        <f>B41*17</f>
        <v>0</v>
      </c>
      <c r="C40" s="137">
        <f>C41*17</f>
        <v>0</v>
      </c>
      <c r="D40" s="137">
        <f>D41*17</f>
        <v>0</v>
      </c>
      <c r="E40" s="137">
        <f t="shared" si="2"/>
        <v>0</v>
      </c>
      <c r="F40" s="171" t="s">
        <v>116</v>
      </c>
      <c r="G40" s="182">
        <v>100</v>
      </c>
      <c r="H40" s="183">
        <v>100</v>
      </c>
      <c r="I40" s="183"/>
      <c r="J40" s="183"/>
      <c r="K40" s="13"/>
      <c r="L40" s="13"/>
      <c r="M40"/>
      <c r="N40"/>
      <c r="O40"/>
      <c r="P40"/>
      <c r="Q40"/>
    </row>
    <row r="41" spans="1:17" ht="12" customHeight="1">
      <c r="A41" s="171" t="s">
        <v>93</v>
      </c>
      <c r="B41" s="163"/>
      <c r="C41" s="137"/>
      <c r="D41" s="137"/>
      <c r="E41" s="136">
        <f t="shared" si="2"/>
        <v>0</v>
      </c>
      <c r="F41" s="171" t="s">
        <v>117</v>
      </c>
      <c r="G41" s="182">
        <f>G42*0.85*G43</f>
        <v>0</v>
      </c>
      <c r="H41" s="183">
        <f>H42*0.85*H43</f>
        <v>0</v>
      </c>
      <c r="I41" s="183">
        <f>I42*0.85*I43</f>
        <v>0</v>
      </c>
      <c r="J41" s="183">
        <f>J42*0.85*J43</f>
        <v>0</v>
      </c>
      <c r="K41" s="13"/>
      <c r="L41" s="13"/>
      <c r="M41"/>
      <c r="N41"/>
      <c r="O41"/>
      <c r="P41"/>
      <c r="Q41"/>
    </row>
    <row r="42" spans="1:17" ht="12" customHeight="1">
      <c r="A42" s="171" t="s">
        <v>141</v>
      </c>
      <c r="B42" s="182">
        <f>B43*41</f>
        <v>0</v>
      </c>
      <c r="C42" s="137">
        <f>C43*41</f>
        <v>0</v>
      </c>
      <c r="D42" s="137">
        <f>D43*123</f>
        <v>0</v>
      </c>
      <c r="E42" s="137">
        <f t="shared" si="2"/>
        <v>0</v>
      </c>
      <c r="F42" s="171" t="s">
        <v>118</v>
      </c>
      <c r="G42" s="184"/>
      <c r="H42" s="183"/>
      <c r="I42" s="183"/>
      <c r="J42" s="183"/>
      <c r="K42" s="13"/>
      <c r="L42" s="13"/>
      <c r="M42"/>
      <c r="N42"/>
      <c r="O42"/>
      <c r="P42"/>
      <c r="Q42"/>
    </row>
    <row r="43" spans="1:17" ht="12" customHeight="1">
      <c r="A43" s="171" t="s">
        <v>142</v>
      </c>
      <c r="B43" s="163"/>
      <c r="C43" s="137"/>
      <c r="D43" s="137"/>
      <c r="E43" s="136">
        <f t="shared" si="2"/>
        <v>0</v>
      </c>
      <c r="F43" s="171" t="s">
        <v>99</v>
      </c>
      <c r="G43" s="184"/>
      <c r="H43" s="183"/>
      <c r="I43" s="183"/>
      <c r="J43" s="183"/>
      <c r="K43" s="13"/>
      <c r="L43" s="13"/>
      <c r="M43"/>
      <c r="N43"/>
      <c r="O43"/>
      <c r="P43"/>
      <c r="Q43"/>
    </row>
    <row r="44" spans="1:17" ht="12" customHeight="1">
      <c r="A44" s="175" t="s">
        <v>94</v>
      </c>
      <c r="B44" s="136">
        <f>SUM(B45,B47,B49)</f>
        <v>0</v>
      </c>
      <c r="C44" s="136">
        <f>SUM(C45,C47)</f>
        <v>0</v>
      </c>
      <c r="D44" s="136">
        <f>SUM(D45,D47)</f>
        <v>0</v>
      </c>
      <c r="E44" s="136">
        <f t="shared" si="2"/>
        <v>0</v>
      </c>
      <c r="F44" s="171" t="s">
        <v>119</v>
      </c>
      <c r="G44" s="182">
        <f>G45*3.5*G46</f>
        <v>0</v>
      </c>
      <c r="H44" s="183">
        <f>H45*3.5*H46</f>
        <v>0</v>
      </c>
      <c r="I44" s="183">
        <f>I45*3.5*I46</f>
        <v>0</v>
      </c>
      <c r="J44" s="183">
        <f>J45*3.5*J46</f>
        <v>0</v>
      </c>
      <c r="K44" s="13"/>
      <c r="L44" s="13"/>
      <c r="M44"/>
      <c r="N44"/>
      <c r="O44"/>
      <c r="P44"/>
      <c r="Q44"/>
    </row>
    <row r="45" spans="1:17" ht="12" customHeight="1">
      <c r="A45" s="171" t="s">
        <v>148</v>
      </c>
      <c r="B45" s="182">
        <f>B46*45*4</f>
        <v>0</v>
      </c>
      <c r="C45" s="182">
        <f>C46*45*1</f>
        <v>0</v>
      </c>
      <c r="D45" s="137">
        <f>D46*18.75</f>
        <v>0</v>
      </c>
      <c r="E45" s="137">
        <f t="shared" si="2"/>
        <v>0</v>
      </c>
      <c r="F45" s="171" t="s">
        <v>98</v>
      </c>
      <c r="G45" s="184"/>
      <c r="H45" s="183"/>
      <c r="I45" s="183"/>
      <c r="J45" s="183"/>
      <c r="K45" s="13"/>
      <c r="L45" s="13"/>
      <c r="M45"/>
      <c r="N45"/>
      <c r="O45"/>
      <c r="P45"/>
      <c r="Q45"/>
    </row>
    <row r="46" spans="1:17" ht="12" customHeight="1">
      <c r="A46" s="171" t="s">
        <v>87</v>
      </c>
      <c r="B46" s="163"/>
      <c r="C46" s="137"/>
      <c r="D46" s="137"/>
      <c r="E46" s="136">
        <f t="shared" si="2"/>
        <v>0</v>
      </c>
      <c r="F46" s="171" t="s">
        <v>99</v>
      </c>
      <c r="G46" s="184"/>
      <c r="H46" s="183"/>
      <c r="I46" s="183"/>
      <c r="J46" s="183"/>
      <c r="K46" s="13"/>
      <c r="L46" s="13"/>
      <c r="M46"/>
      <c r="N46"/>
      <c r="O46"/>
      <c r="P46"/>
      <c r="Q46"/>
    </row>
    <row r="47" spans="1:17" ht="12" customHeight="1">
      <c r="A47" s="171" t="s">
        <v>146</v>
      </c>
      <c r="B47" s="182">
        <f>B48*45</f>
        <v>0</v>
      </c>
      <c r="C47" s="182">
        <f>C48*45</f>
        <v>0</v>
      </c>
      <c r="D47" s="137">
        <f>D48*50</f>
        <v>0</v>
      </c>
      <c r="E47" s="137">
        <f t="shared" si="2"/>
        <v>0</v>
      </c>
      <c r="F47" s="185" t="s">
        <v>120</v>
      </c>
      <c r="G47" s="182">
        <f>G48*6.5*G50</f>
        <v>0</v>
      </c>
      <c r="H47" s="183">
        <f>H48*6.5*H50</f>
        <v>0</v>
      </c>
      <c r="I47" s="183">
        <f>I48*6.5*I50</f>
        <v>0</v>
      </c>
      <c r="J47" s="183">
        <f>J48*6.5*J50</f>
        <v>0</v>
      </c>
      <c r="K47" s="13"/>
      <c r="L47" s="13"/>
      <c r="M47"/>
      <c r="N47"/>
      <c r="O47"/>
      <c r="P47"/>
      <c r="Q47"/>
    </row>
    <row r="48" spans="1:17" ht="12" customHeight="1">
      <c r="A48" s="171" t="s">
        <v>140</v>
      </c>
      <c r="B48" s="163"/>
      <c r="C48" s="137"/>
      <c r="D48" s="137"/>
      <c r="E48" s="136">
        <f t="shared" si="2"/>
        <v>0</v>
      </c>
      <c r="F48" s="171" t="s">
        <v>121</v>
      </c>
      <c r="G48" s="184"/>
      <c r="H48" s="183"/>
      <c r="I48" s="183"/>
      <c r="J48" s="183"/>
      <c r="K48" s="13"/>
      <c r="L48" s="13"/>
      <c r="M48"/>
      <c r="N48"/>
      <c r="O48"/>
      <c r="P48"/>
      <c r="Q48"/>
    </row>
    <row r="49" spans="1:17" ht="12" customHeight="1">
      <c r="A49" s="171" t="s">
        <v>144</v>
      </c>
      <c r="B49" s="163"/>
      <c r="C49" s="137"/>
      <c r="D49" s="137"/>
      <c r="E49" s="136"/>
      <c r="F49" s="171"/>
      <c r="G49" s="184"/>
      <c r="H49" s="183"/>
      <c r="I49" s="183"/>
      <c r="J49" s="183"/>
      <c r="K49" s="13"/>
      <c r="L49" s="13"/>
      <c r="M49"/>
      <c r="N49"/>
      <c r="O49"/>
      <c r="P49"/>
      <c r="Q49"/>
    </row>
    <row r="50" spans="1:17" ht="12" customHeight="1">
      <c r="A50" s="186"/>
      <c r="B50" s="319"/>
      <c r="C50" s="293"/>
      <c r="D50" s="293"/>
      <c r="E50" s="293"/>
      <c r="F50" s="187" t="s">
        <v>99</v>
      </c>
      <c r="G50" s="184"/>
      <c r="H50" s="183"/>
      <c r="I50" s="183"/>
      <c r="J50" s="183"/>
      <c r="K50" s="13"/>
      <c r="L50" s="13"/>
      <c r="M50"/>
      <c r="N50"/>
      <c r="O50"/>
      <c r="P50"/>
      <c r="Q50"/>
    </row>
    <row r="51" spans="1:17" customFormat="1" ht="14" customHeight="1" thickBot="1">
      <c r="A51" s="73"/>
      <c r="B51" s="294"/>
      <c r="C51" s="294"/>
      <c r="D51" s="294"/>
      <c r="E51" s="294"/>
      <c r="F51" s="320" t="s">
        <v>115</v>
      </c>
      <c r="G51" s="321"/>
      <c r="H51" s="321"/>
      <c r="I51" s="321"/>
      <c r="J51" s="321"/>
    </row>
    <row r="52" spans="1:17">
      <c r="A52" s="188" t="s">
        <v>67</v>
      </c>
      <c r="B52" s="177">
        <f>SUM(B53:B56)</f>
        <v>0</v>
      </c>
      <c r="C52" s="135">
        <f>SUM(C53:C56)</f>
        <v>0</v>
      </c>
      <c r="D52" s="135">
        <f>SUM(D53:D56)</f>
        <v>0</v>
      </c>
      <c r="E52" s="135">
        <f>C52-D52</f>
        <v>0</v>
      </c>
      <c r="F52" s="264"/>
      <c r="G52" s="265"/>
      <c r="H52" s="265"/>
      <c r="I52" s="265"/>
      <c r="J52" s="266"/>
      <c r="K52" s="13"/>
      <c r="L52" s="13"/>
      <c r="M52"/>
      <c r="N52"/>
      <c r="O52"/>
      <c r="P52"/>
      <c r="Q52"/>
    </row>
    <row r="53" spans="1:17">
      <c r="A53" s="189" t="s">
        <v>68</v>
      </c>
      <c r="B53" s="169"/>
      <c r="C53" s="136"/>
      <c r="D53" s="136"/>
      <c r="E53" s="136">
        <f>C53-D53</f>
        <v>0</v>
      </c>
      <c r="F53" s="267"/>
      <c r="G53" s="268"/>
      <c r="H53" s="268"/>
      <c r="I53" s="268"/>
      <c r="J53" s="269"/>
      <c r="K53" s="13"/>
      <c r="L53" s="13"/>
      <c r="M53"/>
      <c r="N53"/>
      <c r="O53"/>
      <c r="P53"/>
      <c r="Q53"/>
    </row>
    <row r="54" spans="1:17" ht="19" customHeight="1">
      <c r="A54" s="220" t="s">
        <v>139</v>
      </c>
      <c r="B54" s="169"/>
      <c r="C54" s="136"/>
      <c r="D54" s="136"/>
      <c r="E54" s="136">
        <f>C54-D54</f>
        <v>0</v>
      </c>
      <c r="F54" s="267"/>
      <c r="G54" s="268"/>
      <c r="H54" s="268"/>
      <c r="I54" s="268"/>
      <c r="J54" s="269"/>
      <c r="K54" s="13"/>
      <c r="L54" s="13"/>
      <c r="M54"/>
      <c r="N54"/>
      <c r="O54"/>
      <c r="P54"/>
      <c r="Q54"/>
    </row>
    <row r="55" spans="1:17">
      <c r="A55" s="189" t="s">
        <v>132</v>
      </c>
      <c r="B55" s="169"/>
      <c r="C55" s="136"/>
      <c r="D55" s="136"/>
      <c r="E55" s="136">
        <f>C55-D55</f>
        <v>0</v>
      </c>
      <c r="F55" s="267"/>
      <c r="G55" s="268"/>
      <c r="H55" s="268"/>
      <c r="I55" s="268"/>
      <c r="J55" s="269"/>
      <c r="K55" s="13"/>
      <c r="L55" s="13"/>
      <c r="M55"/>
      <c r="N55"/>
      <c r="O55"/>
      <c r="P55"/>
      <c r="Q55"/>
    </row>
    <row r="56" spans="1:17" ht="13" thickBot="1">
      <c r="A56" s="189" t="s">
        <v>69</v>
      </c>
      <c r="B56" s="169"/>
      <c r="C56" s="136"/>
      <c r="D56" s="136"/>
      <c r="E56" s="136">
        <f>C56-D56</f>
        <v>0</v>
      </c>
      <c r="F56" s="270"/>
      <c r="G56" s="271"/>
      <c r="H56" s="271"/>
      <c r="I56" s="271"/>
      <c r="J56" s="272"/>
      <c r="K56" s="13"/>
      <c r="L56" s="13"/>
      <c r="M56"/>
      <c r="N56"/>
      <c r="O56"/>
      <c r="P56"/>
      <c r="Q56"/>
    </row>
    <row r="57" spans="1:17" ht="13" thickBot="1">
      <c r="A57" s="190"/>
      <c r="B57" s="191"/>
      <c r="C57" s="121"/>
      <c r="D57" s="139"/>
      <c r="E57" s="139"/>
      <c r="F57" s="320" t="s">
        <v>126</v>
      </c>
      <c r="G57" s="321"/>
      <c r="H57" s="321"/>
      <c r="I57" s="321"/>
      <c r="J57" s="321"/>
      <c r="K57" s="13"/>
      <c r="L57" s="13"/>
      <c r="M57"/>
      <c r="N57"/>
      <c r="O57"/>
      <c r="P57"/>
      <c r="Q57"/>
    </row>
    <row r="58" spans="1:17" ht="13" thickBot="1">
      <c r="A58" s="191" t="s">
        <v>111</v>
      </c>
      <c r="B58" s="157">
        <f>B59</f>
        <v>0</v>
      </c>
      <c r="C58" s="142">
        <f>C59</f>
        <v>0</v>
      </c>
      <c r="D58" s="142">
        <f>SUM('[1]Event 3a Ledger'!J6:J21)</f>
        <v>0</v>
      </c>
      <c r="E58" s="142">
        <f>C58-D58</f>
        <v>0</v>
      </c>
      <c r="F58" s="342"/>
      <c r="G58" s="265"/>
      <c r="H58" s="265"/>
      <c r="I58" s="265"/>
      <c r="J58" s="266"/>
      <c r="K58" s="13"/>
      <c r="L58" s="13"/>
      <c r="M58"/>
      <c r="N58"/>
      <c r="O58"/>
      <c r="P58"/>
      <c r="Q58"/>
    </row>
    <row r="59" spans="1:17" ht="13" thickBot="1">
      <c r="A59" s="192" t="s">
        <v>124</v>
      </c>
      <c r="B59" s="193"/>
      <c r="C59" s="135"/>
      <c r="D59" s="135"/>
      <c r="E59" s="135">
        <f>C59-D59</f>
        <v>0</v>
      </c>
      <c r="F59" s="270"/>
      <c r="G59" s="271"/>
      <c r="H59" s="271"/>
      <c r="I59" s="271"/>
      <c r="J59" s="272"/>
      <c r="K59" s="13"/>
      <c r="L59" s="13"/>
      <c r="M59"/>
      <c r="N59"/>
      <c r="O59"/>
      <c r="P59"/>
      <c r="Q59"/>
    </row>
    <row r="60" spans="1:17" ht="12.75" customHeight="1" thickBot="1">
      <c r="A60" s="73"/>
      <c r="B60" s="194" t="s">
        <v>125</v>
      </c>
      <c r="C60" s="88"/>
      <c r="D60" s="88"/>
      <c r="E60" s="70"/>
      <c r="F60" s="320" t="s">
        <v>127</v>
      </c>
      <c r="G60" s="321"/>
      <c r="H60" s="321"/>
      <c r="I60" s="321"/>
      <c r="J60" s="321"/>
      <c r="K60" s="195"/>
      <c r="L60" s="195"/>
    </row>
    <row r="61" spans="1:17" ht="13" thickBot="1">
      <c r="A61" s="140" t="s">
        <v>70</v>
      </c>
      <c r="B61" s="196">
        <f>SUM(B62:B64)</f>
        <v>0</v>
      </c>
      <c r="C61" s="149">
        <f>SUM(C62:C64)</f>
        <v>0</v>
      </c>
      <c r="D61" s="149">
        <f>SUM('[1]Event 3a Ledger'!N6:N21)</f>
        <v>0</v>
      </c>
      <c r="E61" s="142">
        <f>C61-D61</f>
        <v>0</v>
      </c>
      <c r="F61" s="264"/>
      <c r="G61" s="265"/>
      <c r="H61" s="265"/>
      <c r="I61" s="265"/>
      <c r="J61" s="266"/>
      <c r="K61" s="195"/>
      <c r="L61" s="195"/>
    </row>
    <row r="62" spans="1:17">
      <c r="A62" s="188" t="s">
        <v>110</v>
      </c>
      <c r="B62" s="193"/>
      <c r="C62" s="135"/>
      <c r="D62" s="135"/>
      <c r="E62" s="135">
        <f>C62-D62</f>
        <v>0</v>
      </c>
      <c r="F62" s="267"/>
      <c r="G62" s="268"/>
      <c r="H62" s="268"/>
      <c r="I62" s="268"/>
      <c r="J62" s="269"/>
      <c r="K62" s="195"/>
      <c r="L62" s="195"/>
    </row>
    <row r="63" spans="1:17">
      <c r="A63" s="188" t="s">
        <v>128</v>
      </c>
      <c r="B63" s="197"/>
      <c r="C63" s="145"/>
      <c r="D63" s="145"/>
      <c r="E63" s="135">
        <f>C63-D63</f>
        <v>0</v>
      </c>
      <c r="F63" s="267"/>
      <c r="G63" s="268"/>
      <c r="H63" s="268"/>
      <c r="I63" s="268"/>
      <c r="J63" s="269"/>
      <c r="K63" s="195"/>
      <c r="L63" s="195"/>
    </row>
    <row r="64" spans="1:17" ht="13" thickBot="1">
      <c r="A64" s="188" t="s">
        <v>143</v>
      </c>
      <c r="B64" s="197"/>
      <c r="C64" s="145"/>
      <c r="D64" s="145"/>
      <c r="E64" s="135">
        <f>C64-D64</f>
        <v>0</v>
      </c>
      <c r="F64" s="270"/>
      <c r="G64" s="271"/>
      <c r="H64" s="271"/>
      <c r="I64" s="271"/>
      <c r="J64" s="272"/>
      <c r="K64" s="195"/>
      <c r="L64" s="195"/>
    </row>
    <row r="65" spans="1:12">
      <c r="A65" s="198"/>
      <c r="B65" s="121"/>
      <c r="C65" s="78"/>
      <c r="D65" s="78"/>
      <c r="E65" s="78"/>
      <c r="F65" s="80"/>
      <c r="G65" s="80"/>
      <c r="H65" s="199"/>
      <c r="I65" s="199"/>
      <c r="J65" s="199"/>
      <c r="K65" s="195"/>
      <c r="L65" s="195"/>
    </row>
    <row r="66" spans="1:12" ht="13" thickBot="1">
      <c r="A66" s="200" t="s">
        <v>41</v>
      </c>
      <c r="B66" s="140"/>
      <c r="C66" s="140"/>
      <c r="D66" s="140"/>
      <c r="E66" s="140"/>
      <c r="F66" s="320" t="s">
        <v>4</v>
      </c>
      <c r="G66" s="303"/>
      <c r="H66" s="303"/>
      <c r="I66" s="303"/>
      <c r="J66" s="303"/>
      <c r="K66" s="195"/>
      <c r="L66" s="195"/>
    </row>
    <row r="67" spans="1:12" ht="13" thickBot="1">
      <c r="A67" s="200" t="s">
        <v>130</v>
      </c>
      <c r="B67" s="142">
        <f>SUM(B68:B72)</f>
        <v>2653.5599999999995</v>
      </c>
      <c r="C67" s="142">
        <f>SUM(C68:C72)</f>
        <v>2653.5599999999995</v>
      </c>
      <c r="D67" s="142">
        <f>SUM('[1]Event 3a Ledger'!N25:N36)</f>
        <v>0</v>
      </c>
      <c r="E67" s="142">
        <f t="shared" ref="E67:E77" si="3">C67-D67</f>
        <v>2653.5599999999995</v>
      </c>
      <c r="F67" s="264"/>
      <c r="G67" s="265"/>
      <c r="H67" s="265"/>
      <c r="I67" s="265"/>
      <c r="J67" s="266"/>
      <c r="K67" s="195"/>
      <c r="L67" s="195"/>
    </row>
    <row r="68" spans="1:12">
      <c r="A68" s="188" t="s">
        <v>72</v>
      </c>
      <c r="B68" s="201"/>
      <c r="C68" s="150"/>
      <c r="D68" s="150"/>
      <c r="E68" s="135">
        <f t="shared" si="3"/>
        <v>0</v>
      </c>
      <c r="F68" s="267"/>
      <c r="G68" s="268"/>
      <c r="H68" s="268"/>
      <c r="I68" s="268"/>
      <c r="J68" s="269"/>
      <c r="K68" s="195"/>
      <c r="L68" s="195"/>
    </row>
    <row r="69" spans="1:12">
      <c r="A69" s="188" t="s">
        <v>73</v>
      </c>
      <c r="B69" s="202"/>
      <c r="C69" s="151"/>
      <c r="D69" s="151"/>
      <c r="E69" s="135">
        <f t="shared" si="3"/>
        <v>0</v>
      </c>
      <c r="F69" s="267"/>
      <c r="G69" s="268"/>
      <c r="H69" s="268"/>
      <c r="I69" s="268"/>
      <c r="J69" s="269"/>
      <c r="K69" s="195"/>
      <c r="L69" s="195"/>
    </row>
    <row r="70" spans="1:12">
      <c r="A70" s="188" t="s">
        <v>123</v>
      </c>
      <c r="B70" s="202"/>
      <c r="C70" s="151"/>
      <c r="D70" s="151"/>
      <c r="E70" s="135">
        <f t="shared" si="3"/>
        <v>0</v>
      </c>
      <c r="F70" s="267"/>
      <c r="G70" s="268"/>
      <c r="H70" s="268"/>
      <c r="I70" s="268"/>
      <c r="J70" s="269"/>
      <c r="K70" s="195"/>
      <c r="L70" s="195"/>
    </row>
    <row r="71" spans="1:12" ht="12.75" customHeight="1">
      <c r="A71" s="188" t="s">
        <v>8</v>
      </c>
      <c r="B71" s="202"/>
      <c r="C71" s="151"/>
      <c r="D71" s="151"/>
      <c r="E71" s="135">
        <f t="shared" si="3"/>
        <v>0</v>
      </c>
      <c r="F71" s="267"/>
      <c r="G71" s="268"/>
      <c r="H71" s="268"/>
      <c r="I71" s="268"/>
      <c r="J71" s="269"/>
      <c r="K71" s="195"/>
      <c r="L71" s="195"/>
    </row>
    <row r="72" spans="1:12" ht="12.75" customHeight="1" thickBot="1">
      <c r="A72" s="188" t="s">
        <v>75</v>
      </c>
      <c r="B72" s="151">
        <f>(B76*G76)+G77</f>
        <v>2653.5599999999995</v>
      </c>
      <c r="C72" s="151">
        <f>(C76*H76)+H77</f>
        <v>2653.5599999999995</v>
      </c>
      <c r="D72" s="151"/>
      <c r="E72" s="135">
        <f t="shared" si="3"/>
        <v>2653.5599999999995</v>
      </c>
      <c r="F72" s="270"/>
      <c r="G72" s="271"/>
      <c r="H72" s="271"/>
      <c r="I72" s="271"/>
      <c r="J72" s="272"/>
      <c r="K72" s="195"/>
      <c r="L72" s="195"/>
    </row>
    <row r="73" spans="1:12" ht="12.75" customHeight="1">
      <c r="A73" s="59" t="s">
        <v>76</v>
      </c>
      <c r="B73" s="169">
        <v>10</v>
      </c>
      <c r="C73" s="136">
        <v>10</v>
      </c>
      <c r="D73" s="136"/>
      <c r="E73" s="136">
        <f t="shared" si="3"/>
        <v>10</v>
      </c>
      <c r="F73" s="172"/>
      <c r="G73" s="203" t="s">
        <v>85</v>
      </c>
      <c r="H73" s="203" t="s">
        <v>86</v>
      </c>
      <c r="I73" s="203" t="s">
        <v>58</v>
      </c>
      <c r="J73" s="204" t="s">
        <v>59</v>
      </c>
      <c r="K73" s="195"/>
      <c r="L73" s="195"/>
    </row>
    <row r="74" spans="1:12" ht="12.75" customHeight="1">
      <c r="A74" s="59" t="s">
        <v>78</v>
      </c>
      <c r="B74" s="169">
        <v>8</v>
      </c>
      <c r="C74" s="136">
        <v>8</v>
      </c>
      <c r="D74" s="136"/>
      <c r="E74" s="136">
        <f t="shared" si="3"/>
        <v>8</v>
      </c>
      <c r="F74" s="59" t="s">
        <v>83</v>
      </c>
      <c r="G74" s="169">
        <v>2</v>
      </c>
      <c r="H74" s="136">
        <v>2</v>
      </c>
      <c r="I74" s="136"/>
      <c r="J74" s="136">
        <f>H74-I74</f>
        <v>2</v>
      </c>
      <c r="K74" s="195"/>
      <c r="L74" s="195"/>
    </row>
    <row r="75" spans="1:12" ht="12.75" customHeight="1">
      <c r="A75" s="59" t="s">
        <v>80</v>
      </c>
      <c r="B75" s="205"/>
      <c r="C75" s="136"/>
      <c r="D75" s="136"/>
      <c r="E75" s="136">
        <f t="shared" si="3"/>
        <v>0</v>
      </c>
      <c r="F75" s="59" t="s">
        <v>77</v>
      </c>
      <c r="G75" s="206">
        <v>0.7</v>
      </c>
      <c r="H75" s="207">
        <v>0.7</v>
      </c>
      <c r="I75" s="207"/>
      <c r="J75" s="136">
        <f>H75-I75</f>
        <v>0.7</v>
      </c>
      <c r="K75" s="195"/>
      <c r="L75" s="195"/>
    </row>
    <row r="76" spans="1:12" ht="12.75" customHeight="1">
      <c r="A76" s="60" t="s">
        <v>81</v>
      </c>
      <c r="B76" s="117">
        <f>IF(B75&gt;0,SUM(B73:B75)/3,IF(B74:B74&gt;0,SUM(B73:B74)/2,B73))</f>
        <v>9</v>
      </c>
      <c r="C76" s="117">
        <f>IF(C75&gt;0,SUM(C73:C75)/3,IF(C74:C74&gt;0,SUM(C73:C74)/2,C73))</f>
        <v>9</v>
      </c>
      <c r="D76" s="136">
        <f>SUM(D73:D75)/3</f>
        <v>0</v>
      </c>
      <c r="E76" s="136">
        <f t="shared" si="3"/>
        <v>9</v>
      </c>
      <c r="F76" s="60" t="s">
        <v>79</v>
      </c>
      <c r="G76" s="136">
        <f>B77*G74*G75</f>
        <v>327.59999999999997</v>
      </c>
      <c r="H76" s="136">
        <f>C77*H74*H75</f>
        <v>327.59999999999997</v>
      </c>
      <c r="I76" s="136">
        <f>D77*I74*I75</f>
        <v>0</v>
      </c>
      <c r="J76" s="136">
        <f>H76-I76</f>
        <v>327.59999999999997</v>
      </c>
      <c r="K76" s="195"/>
      <c r="L76" s="195"/>
    </row>
    <row r="77" spans="1:12" s="209" customFormat="1">
      <c r="A77" s="60" t="s">
        <v>82</v>
      </c>
      <c r="B77" s="208">
        <v>234</v>
      </c>
      <c r="C77" s="136">
        <v>234</v>
      </c>
      <c r="D77" s="136"/>
      <c r="E77" s="136">
        <f t="shared" si="3"/>
        <v>234</v>
      </c>
      <c r="F77" s="59" t="s">
        <v>131</v>
      </c>
      <c r="G77" s="136">
        <f>-((G76*B76)*0.1)</f>
        <v>-294.83999999999997</v>
      </c>
      <c r="H77" s="136">
        <f>-((H76*C76)*0.1)</f>
        <v>-294.83999999999997</v>
      </c>
      <c r="I77" s="136">
        <f>-((I76*D76)*0.1)</f>
        <v>0</v>
      </c>
      <c r="J77" s="136">
        <f>H77-I77</f>
        <v>-294.83999999999997</v>
      </c>
      <c r="K77" s="195"/>
      <c r="L77" s="195"/>
    </row>
    <row r="78" spans="1:12" ht="13" thickBot="1">
      <c r="A78" s="210" t="s">
        <v>9</v>
      </c>
      <c r="B78" s="90"/>
      <c r="C78" s="90"/>
      <c r="D78" s="90"/>
      <c r="E78" s="90"/>
      <c r="F78" s="91"/>
      <c r="G78" s="91"/>
      <c r="H78" s="211"/>
      <c r="I78" s="211"/>
      <c r="J78" s="211"/>
    </row>
    <row r="79" spans="1:12" ht="13" thickBot="1">
      <c r="A79" s="212" t="s">
        <v>5</v>
      </c>
      <c r="B79" s="213">
        <f>SUM(B8,B16,B26,B52, B58,B61)</f>
        <v>8814</v>
      </c>
      <c r="C79" s="213">
        <f>SUM(C8,C16,C26,C52,C58,C61)</f>
        <v>8569</v>
      </c>
      <c r="D79" s="213">
        <f>SUM(D8,D16,D26,D58,D61)</f>
        <v>0</v>
      </c>
      <c r="E79" s="214">
        <f>C79-D79</f>
        <v>8569</v>
      </c>
      <c r="F79" s="215"/>
      <c r="G79" s="199"/>
      <c r="H79" s="199"/>
      <c r="I79" s="199"/>
      <c r="J79" s="199"/>
    </row>
    <row r="80" spans="1:12" ht="13" thickBot="1">
      <c r="A80" s="212" t="s">
        <v>6</v>
      </c>
      <c r="B80" s="213">
        <f>B67</f>
        <v>2653.5599999999995</v>
      </c>
      <c r="C80" s="213">
        <f>C67</f>
        <v>2653.5599999999995</v>
      </c>
      <c r="D80" s="213">
        <f>D67</f>
        <v>0</v>
      </c>
      <c r="E80" s="214">
        <f>C80-D80</f>
        <v>2653.5599999999995</v>
      </c>
      <c r="F80" s="212" t="s">
        <v>7</v>
      </c>
      <c r="G80" s="213">
        <f>B79-B80</f>
        <v>6160.4400000000005</v>
      </c>
      <c r="H80" s="213">
        <f>C79-C80</f>
        <v>5915.4400000000005</v>
      </c>
      <c r="I80" s="213">
        <f>D79-D80</f>
        <v>0</v>
      </c>
      <c r="J80" s="214">
        <f>H80-I80</f>
        <v>5915.4400000000005</v>
      </c>
    </row>
    <row r="81" spans="1:5">
      <c r="A81" s="154"/>
      <c r="B81" s="154"/>
      <c r="D81" s="154"/>
      <c r="E81" s="154"/>
    </row>
    <row r="82" spans="1:5">
      <c r="A82" s="22"/>
      <c r="B82"/>
      <c r="C82"/>
      <c r="D82"/>
      <c r="E82"/>
    </row>
    <row r="83" spans="1:5">
      <c r="A83" s="22"/>
      <c r="B83"/>
      <c r="C83"/>
      <c r="D83"/>
      <c r="E83"/>
    </row>
  </sheetData>
  <sheetProtection selectLockedCells="1"/>
  <mergeCells count="21">
    <mergeCell ref="F67:J72"/>
    <mergeCell ref="F61:J64"/>
    <mergeCell ref="F58:J59"/>
    <mergeCell ref="F35:J36"/>
    <mergeCell ref="F28:J33"/>
    <mergeCell ref="F60:J60"/>
    <mergeCell ref="F57:J57"/>
    <mergeCell ref="F52:J56"/>
    <mergeCell ref="F51:J51"/>
    <mergeCell ref="F34:J34"/>
    <mergeCell ref="F66:J66"/>
    <mergeCell ref="B3:H3"/>
    <mergeCell ref="B4:H4"/>
    <mergeCell ref="B50:E51"/>
    <mergeCell ref="I1:J4"/>
    <mergeCell ref="F7:J7"/>
    <mergeCell ref="B6:J6"/>
    <mergeCell ref="F15:J15"/>
    <mergeCell ref="F16:J24"/>
    <mergeCell ref="F27:J27"/>
    <mergeCell ref="F8:J14"/>
  </mergeCells>
  <phoneticPr fontId="5" type="noConversion"/>
  <pageMargins left="0" right="0" top="0" bottom="0" header="0"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B79" sqref="B79"/>
    </sheetView>
  </sheetViews>
  <sheetFormatPr baseColWidth="10" defaultColWidth="9.1640625" defaultRowHeight="12" x14ac:dyDescent="0"/>
  <cols>
    <col min="1" max="1" width="34" style="152" customWidth="1"/>
    <col min="2" max="2" width="7.83203125" style="217" customWidth="1"/>
    <col min="3" max="3" width="7.83203125" style="154" customWidth="1"/>
    <col min="4" max="5" width="7.83203125" style="218" customWidth="1"/>
    <col min="6" max="6" width="31.33203125" style="216" customWidth="1"/>
    <col min="7" max="7" width="10.83203125" style="154" customWidth="1"/>
    <col min="8" max="8" width="9.5" style="154" customWidth="1"/>
    <col min="9" max="9" width="7.83203125" style="154" customWidth="1"/>
    <col min="10" max="10" width="10" style="154" customWidth="1"/>
    <col min="11" max="16384" width="9.1640625" style="154"/>
  </cols>
  <sheetData>
    <row r="1" spans="1:17" ht="17">
      <c r="B1" s="28"/>
      <c r="C1" s="28"/>
      <c r="D1" s="28"/>
      <c r="E1" s="26" t="s">
        <v>108</v>
      </c>
      <c r="F1" s="29"/>
      <c r="G1" s="153"/>
      <c r="H1" s="153"/>
      <c r="I1" s="322" t="s">
        <v>43</v>
      </c>
      <c r="J1" s="323"/>
      <c r="M1" s="153"/>
    </row>
    <row r="2" spans="1:17" ht="17">
      <c r="B2" s="25"/>
      <c r="C2" s="25"/>
      <c r="D2" s="25"/>
      <c r="E2" s="26" t="s">
        <v>152</v>
      </c>
      <c r="F2" s="29"/>
      <c r="G2" s="153"/>
      <c r="H2" s="153"/>
      <c r="I2" s="324"/>
      <c r="J2" s="325"/>
      <c r="M2" s="153"/>
    </row>
    <row r="3" spans="1:17" ht="18" thickBot="1">
      <c r="A3" s="31" t="s">
        <v>84</v>
      </c>
      <c r="B3" s="334"/>
      <c r="C3" s="335"/>
      <c r="D3" s="335"/>
      <c r="E3" s="335"/>
      <c r="F3" s="335"/>
      <c r="G3" s="335"/>
      <c r="H3" s="336"/>
      <c r="I3" s="324"/>
      <c r="J3" s="325"/>
      <c r="M3" s="153"/>
    </row>
    <row r="4" spans="1:17" ht="18" thickBot="1">
      <c r="A4" s="31" t="s">
        <v>91</v>
      </c>
      <c r="B4" s="337"/>
      <c r="C4" s="338"/>
      <c r="D4" s="338"/>
      <c r="E4" s="338"/>
      <c r="F4" s="338"/>
      <c r="G4" s="338"/>
      <c r="H4" s="339"/>
      <c r="I4" s="326"/>
      <c r="J4" s="327"/>
      <c r="M4" s="153"/>
    </row>
    <row r="5" spans="1:17" ht="12" customHeight="1" thickBot="1">
      <c r="A5" s="27"/>
      <c r="B5" s="25"/>
      <c r="C5" s="25"/>
      <c r="D5" s="25"/>
      <c r="E5" s="25"/>
      <c r="F5" s="29"/>
      <c r="G5" s="153"/>
      <c r="I5" s="153"/>
      <c r="J5" s="153"/>
      <c r="K5" s="153"/>
      <c r="L5" s="153"/>
      <c r="M5" s="153"/>
    </row>
    <row r="6" spans="1:17" ht="31.5" customHeight="1" thickBot="1">
      <c r="A6" s="155" t="s">
        <v>112</v>
      </c>
      <c r="B6" s="352"/>
      <c r="C6" s="331"/>
      <c r="D6" s="331"/>
      <c r="E6" s="331"/>
      <c r="F6" s="331"/>
      <c r="G6" s="331"/>
      <c r="H6" s="331"/>
      <c r="I6" s="331"/>
      <c r="J6" s="332"/>
      <c r="K6" s="153"/>
      <c r="L6" s="153"/>
      <c r="M6" s="153"/>
    </row>
    <row r="7" spans="1:17" ht="62.25" customHeight="1" thickBot="1">
      <c r="A7" s="156" t="s">
        <v>60</v>
      </c>
      <c r="B7" s="134" t="s">
        <v>85</v>
      </c>
      <c r="C7" s="134" t="s">
        <v>86</v>
      </c>
      <c r="D7" s="134" t="s">
        <v>58</v>
      </c>
      <c r="E7" s="134" t="s">
        <v>59</v>
      </c>
      <c r="F7" s="328" t="s">
        <v>114</v>
      </c>
      <c r="G7" s="329"/>
      <c r="H7" s="329"/>
      <c r="I7" s="329"/>
      <c r="J7" s="329"/>
      <c r="K7" s="29"/>
      <c r="L7" s="29"/>
      <c r="M7" s="29"/>
      <c r="N7"/>
      <c r="O7"/>
      <c r="P7"/>
      <c r="Q7"/>
    </row>
    <row r="8" spans="1:17" ht="13" thickBot="1">
      <c r="A8" s="156" t="s">
        <v>88</v>
      </c>
      <c r="B8" s="142">
        <f>B9</f>
        <v>0</v>
      </c>
      <c r="C8" s="142">
        <f>C9</f>
        <v>0</v>
      </c>
      <c r="D8" s="142">
        <f>SUM('[1]Event 3a Ledger'!B6:B41)</f>
        <v>0</v>
      </c>
      <c r="E8" s="142">
        <f t="shared" ref="E8:E14" si="0">C8-D8</f>
        <v>0</v>
      </c>
      <c r="F8" s="264"/>
      <c r="G8" s="265"/>
      <c r="H8" s="265"/>
      <c r="I8" s="265"/>
      <c r="J8" s="266"/>
      <c r="K8" s="29"/>
      <c r="L8" s="29"/>
      <c r="M8" s="29"/>
      <c r="N8"/>
      <c r="O8"/>
      <c r="P8"/>
      <c r="Q8"/>
    </row>
    <row r="9" spans="1:17" ht="12.75" customHeight="1">
      <c r="A9" s="158" t="s">
        <v>74</v>
      </c>
      <c r="B9" s="159">
        <f>SUM(B10:B14)</f>
        <v>0</v>
      </c>
      <c r="C9" s="160">
        <f>SUM(C10:C14)</f>
        <v>0</v>
      </c>
      <c r="D9" s="143">
        <f>SUM(D10:D14)</f>
        <v>0</v>
      </c>
      <c r="E9" s="161">
        <f t="shared" si="0"/>
        <v>0</v>
      </c>
      <c r="F9" s="267"/>
      <c r="G9" s="333"/>
      <c r="H9" s="333"/>
      <c r="I9" s="333"/>
      <c r="J9" s="269"/>
      <c r="K9" s="29"/>
      <c r="L9" s="29"/>
      <c r="M9" s="29"/>
      <c r="N9"/>
      <c r="O9"/>
      <c r="P9"/>
      <c r="Q9"/>
    </row>
    <row r="10" spans="1:17" ht="14.25" customHeight="1">
      <c r="A10" s="162" t="s">
        <v>100</v>
      </c>
      <c r="B10" s="163"/>
      <c r="C10" s="137"/>
      <c r="D10" s="137"/>
      <c r="E10" s="164">
        <f t="shared" si="0"/>
        <v>0</v>
      </c>
      <c r="F10" s="267"/>
      <c r="G10" s="333"/>
      <c r="H10" s="333"/>
      <c r="I10" s="333"/>
      <c r="J10" s="269"/>
      <c r="K10" s="29"/>
      <c r="L10" s="29"/>
      <c r="M10" s="29"/>
      <c r="N10"/>
      <c r="O10"/>
      <c r="P10"/>
      <c r="Q10"/>
    </row>
    <row r="11" spans="1:17">
      <c r="A11" s="162" t="s">
        <v>101</v>
      </c>
      <c r="B11" s="163"/>
      <c r="C11" s="137"/>
      <c r="D11" s="137"/>
      <c r="E11" s="164">
        <f t="shared" si="0"/>
        <v>0</v>
      </c>
      <c r="F11" s="267"/>
      <c r="G11" s="333"/>
      <c r="H11" s="333"/>
      <c r="I11" s="333"/>
      <c r="J11" s="269"/>
      <c r="K11" s="29"/>
      <c r="L11" s="29"/>
      <c r="M11" s="29"/>
      <c r="N11"/>
      <c r="O11"/>
      <c r="P11"/>
      <c r="Q11"/>
    </row>
    <row r="12" spans="1:17">
      <c r="A12" s="162" t="s">
        <v>102</v>
      </c>
      <c r="B12" s="163"/>
      <c r="C12" s="137"/>
      <c r="D12" s="137"/>
      <c r="E12" s="164">
        <f t="shared" si="0"/>
        <v>0</v>
      </c>
      <c r="F12" s="267"/>
      <c r="G12" s="333"/>
      <c r="H12" s="333"/>
      <c r="I12" s="333"/>
      <c r="J12" s="269"/>
      <c r="K12" s="29"/>
      <c r="L12" s="29"/>
      <c r="M12" s="29"/>
      <c r="N12"/>
      <c r="O12"/>
      <c r="P12"/>
      <c r="Q12"/>
    </row>
    <row r="13" spans="1:17">
      <c r="A13" s="162" t="s">
        <v>103</v>
      </c>
      <c r="B13" s="163"/>
      <c r="C13" s="137"/>
      <c r="D13" s="137"/>
      <c r="E13" s="164">
        <f t="shared" si="0"/>
        <v>0</v>
      </c>
      <c r="F13" s="267"/>
      <c r="G13" s="333"/>
      <c r="H13" s="333"/>
      <c r="I13" s="333"/>
      <c r="J13" s="269"/>
      <c r="K13" s="29"/>
      <c r="L13" s="29"/>
      <c r="M13" s="29"/>
      <c r="N13"/>
      <c r="O13"/>
      <c r="P13"/>
      <c r="Q13"/>
    </row>
    <row r="14" spans="1:17" ht="13" thickBot="1">
      <c r="A14" s="162" t="s">
        <v>104</v>
      </c>
      <c r="B14" s="163"/>
      <c r="C14" s="137"/>
      <c r="D14" s="137"/>
      <c r="E14" s="164">
        <f t="shared" si="0"/>
        <v>0</v>
      </c>
      <c r="F14" s="270"/>
      <c r="G14" s="271"/>
      <c r="H14" s="271"/>
      <c r="I14" s="271"/>
      <c r="J14" s="272"/>
      <c r="K14" s="29"/>
      <c r="L14" s="29"/>
      <c r="M14" s="29"/>
      <c r="N14"/>
      <c r="O14"/>
      <c r="P14"/>
      <c r="Q14"/>
    </row>
    <row r="15" spans="1:17" ht="13" thickBot="1">
      <c r="A15" s="165"/>
      <c r="B15" s="144"/>
      <c r="C15" s="144"/>
      <c r="D15" s="144"/>
      <c r="E15" s="166"/>
      <c r="F15" s="328" t="s">
        <v>113</v>
      </c>
      <c r="G15" s="329"/>
      <c r="H15" s="329"/>
      <c r="I15" s="329"/>
      <c r="J15" s="329"/>
      <c r="K15" s="29"/>
      <c r="L15" s="29"/>
      <c r="M15" s="29"/>
      <c r="N15"/>
      <c r="O15"/>
      <c r="P15"/>
      <c r="Q15"/>
    </row>
    <row r="16" spans="1:17" ht="13" thickBot="1">
      <c r="A16" s="167" t="s">
        <v>89</v>
      </c>
      <c r="B16" s="157">
        <f>SUM(B17,B19,B22)</f>
        <v>0</v>
      </c>
      <c r="C16" s="142">
        <f>SUM(C17,C19,C22)</f>
        <v>0</v>
      </c>
      <c r="D16" s="142">
        <f>SUM('[1]Event 3a Ledger'!J25:J36)</f>
        <v>0</v>
      </c>
      <c r="E16" s="142">
        <f t="shared" ref="E16:E24" si="1">C16-D16</f>
        <v>0</v>
      </c>
      <c r="F16" s="264"/>
      <c r="G16" s="265"/>
      <c r="H16" s="265"/>
      <c r="I16" s="265"/>
      <c r="J16" s="266"/>
      <c r="K16" s="29"/>
      <c r="L16" s="29"/>
      <c r="M16" s="29"/>
      <c r="N16"/>
      <c r="O16"/>
      <c r="P16"/>
      <c r="Q16"/>
    </row>
    <row r="17" spans="1:17">
      <c r="A17" s="168" t="s">
        <v>136</v>
      </c>
      <c r="B17" s="135">
        <f>B18*13</f>
        <v>0</v>
      </c>
      <c r="C17" s="135">
        <f>C18*13</f>
        <v>0</v>
      </c>
      <c r="D17" s="135">
        <f>D18*13</f>
        <v>0</v>
      </c>
      <c r="E17" s="135">
        <f t="shared" si="1"/>
        <v>0</v>
      </c>
      <c r="F17" s="267"/>
      <c r="G17" s="268"/>
      <c r="H17" s="268"/>
      <c r="I17" s="268"/>
      <c r="J17" s="269"/>
      <c r="K17" s="29"/>
      <c r="L17" s="29"/>
      <c r="M17" s="29"/>
      <c r="N17"/>
      <c r="O17"/>
      <c r="P17"/>
      <c r="Q17"/>
    </row>
    <row r="18" spans="1:17">
      <c r="A18" s="162" t="s">
        <v>87</v>
      </c>
      <c r="B18" s="169"/>
      <c r="C18" s="136"/>
      <c r="D18" s="136"/>
      <c r="E18" s="136">
        <f t="shared" si="1"/>
        <v>0</v>
      </c>
      <c r="F18" s="267"/>
      <c r="G18" s="268"/>
      <c r="H18" s="268"/>
      <c r="I18" s="268"/>
      <c r="J18" s="269"/>
      <c r="K18" s="29"/>
      <c r="L18" s="29"/>
      <c r="M18" s="29"/>
      <c r="N18"/>
      <c r="O18"/>
      <c r="P18"/>
      <c r="Q18"/>
    </row>
    <row r="19" spans="1:17">
      <c r="A19" s="170" t="s">
        <v>105</v>
      </c>
      <c r="B19" s="145">
        <f>SUM(B20:B21)</f>
        <v>0</v>
      </c>
      <c r="C19" s="145">
        <f>SUM(C20:C21)</f>
        <v>0</v>
      </c>
      <c r="D19" s="145">
        <f>SUM(D20:D21)</f>
        <v>0</v>
      </c>
      <c r="E19" s="135">
        <f t="shared" si="1"/>
        <v>0</v>
      </c>
      <c r="F19" s="267"/>
      <c r="G19" s="268"/>
      <c r="H19" s="268"/>
      <c r="I19" s="268"/>
      <c r="J19" s="269"/>
      <c r="K19" s="29"/>
      <c r="L19" s="29"/>
      <c r="M19" s="29"/>
      <c r="N19"/>
      <c r="O19"/>
      <c r="P19"/>
      <c r="Q19"/>
    </row>
    <row r="20" spans="1:17">
      <c r="A20" s="162" t="s">
        <v>122</v>
      </c>
      <c r="B20" s="169"/>
      <c r="C20" s="136"/>
      <c r="D20" s="136"/>
      <c r="E20" s="136">
        <f t="shared" si="1"/>
        <v>0</v>
      </c>
      <c r="F20" s="267"/>
      <c r="G20" s="268"/>
      <c r="H20" s="268"/>
      <c r="I20" s="268"/>
      <c r="J20" s="269"/>
      <c r="K20" s="29"/>
      <c r="L20" s="29"/>
      <c r="M20" s="29"/>
      <c r="N20"/>
      <c r="O20"/>
      <c r="P20"/>
      <c r="Q20"/>
    </row>
    <row r="21" spans="1:17">
      <c r="A21" s="171" t="s">
        <v>57</v>
      </c>
      <c r="B21" s="137">
        <f>B20*0.125</f>
        <v>0</v>
      </c>
      <c r="C21" s="137">
        <f>C20*0.125</f>
        <v>0</v>
      </c>
      <c r="D21" s="137">
        <f>D20*0.1375</f>
        <v>0</v>
      </c>
      <c r="E21" s="137">
        <f t="shared" si="1"/>
        <v>0</v>
      </c>
      <c r="F21" s="267"/>
      <c r="G21" s="268"/>
      <c r="H21" s="268"/>
      <c r="I21" s="268"/>
      <c r="J21" s="269"/>
      <c r="K21" s="29"/>
      <c r="L21" s="29"/>
      <c r="M21" s="29"/>
      <c r="N21"/>
      <c r="O21"/>
      <c r="P21"/>
      <c r="Q21"/>
    </row>
    <row r="22" spans="1:17">
      <c r="A22" s="168" t="s">
        <v>106</v>
      </c>
      <c r="B22" s="145">
        <f>SUM(B23:B24)</f>
        <v>0</v>
      </c>
      <c r="C22" s="145">
        <f>SUM(C23:C24)</f>
        <v>0</v>
      </c>
      <c r="D22" s="145">
        <f>SUM(D23:D24)</f>
        <v>0</v>
      </c>
      <c r="E22" s="135">
        <f t="shared" si="1"/>
        <v>0</v>
      </c>
      <c r="F22" s="267"/>
      <c r="G22" s="268"/>
      <c r="H22" s="268"/>
      <c r="I22" s="268"/>
      <c r="J22" s="269"/>
      <c r="K22" s="29"/>
      <c r="L22" s="29"/>
      <c r="M22" s="29"/>
      <c r="N22"/>
      <c r="O22"/>
      <c r="P22"/>
      <c r="Q22"/>
    </row>
    <row r="23" spans="1:17">
      <c r="A23" s="162" t="s">
        <v>122</v>
      </c>
      <c r="B23" s="163"/>
      <c r="C23" s="137"/>
      <c r="D23" s="137"/>
      <c r="E23" s="136">
        <f t="shared" si="1"/>
        <v>0</v>
      </c>
      <c r="F23" s="267"/>
      <c r="G23" s="268"/>
      <c r="H23" s="268"/>
      <c r="I23" s="268"/>
      <c r="J23" s="269"/>
      <c r="K23" s="29"/>
      <c r="L23" s="29"/>
      <c r="M23" s="29"/>
      <c r="N23"/>
      <c r="O23"/>
      <c r="P23"/>
      <c r="Q23"/>
    </row>
    <row r="24" spans="1:17" ht="13" thickBot="1">
      <c r="A24" s="171" t="s">
        <v>56</v>
      </c>
      <c r="B24" s="137">
        <f>B23*0.315</f>
        <v>0</v>
      </c>
      <c r="C24" s="137">
        <f>C23*0.315</f>
        <v>0</v>
      </c>
      <c r="D24" s="137">
        <f>D23*0.3025</f>
        <v>0</v>
      </c>
      <c r="E24" s="137">
        <f t="shared" si="1"/>
        <v>0</v>
      </c>
      <c r="F24" s="270"/>
      <c r="G24" s="271"/>
      <c r="H24" s="271"/>
      <c r="I24" s="271"/>
      <c r="J24" s="272"/>
      <c r="K24" s="29"/>
      <c r="L24" s="29"/>
      <c r="M24" s="29"/>
      <c r="N24"/>
      <c r="O24"/>
      <c r="P24"/>
      <c r="Q24"/>
    </row>
    <row r="25" spans="1:17" ht="13" thickBot="1">
      <c r="A25" s="75"/>
      <c r="B25" s="76"/>
      <c r="C25" s="76"/>
      <c r="D25" s="76"/>
      <c r="E25" s="76"/>
      <c r="F25" s="77"/>
      <c r="G25" s="77"/>
      <c r="H25" s="77"/>
      <c r="I25" s="77"/>
      <c r="J25" s="77"/>
      <c r="K25" s="29"/>
      <c r="L25" s="29"/>
      <c r="M25" s="24"/>
      <c r="N25"/>
      <c r="O25"/>
      <c r="P25"/>
      <c r="Q25"/>
    </row>
    <row r="26" spans="1:17" ht="13" thickBot="1">
      <c r="A26" s="156" t="s">
        <v>61</v>
      </c>
      <c r="B26" s="157">
        <f>SUM(B28,B31,B34,B38,B52)</f>
        <v>0</v>
      </c>
      <c r="C26" s="142">
        <f>SUM(C28,C31,C34,C38,C52)</f>
        <v>0</v>
      </c>
      <c r="D26" s="142">
        <f>SUM('[1]Event 3a Ledger'!F6:F41)</f>
        <v>0</v>
      </c>
      <c r="E26" s="142">
        <f>C26-D26</f>
        <v>0</v>
      </c>
      <c r="F26" s="172"/>
      <c r="G26" s="173"/>
      <c r="H26" s="173"/>
      <c r="I26" s="173"/>
      <c r="J26" s="173"/>
      <c r="K26" s="29"/>
      <c r="L26" s="29"/>
      <c r="M26" s="24"/>
      <c r="N26"/>
      <c r="O26"/>
      <c r="P26"/>
      <c r="Q26"/>
    </row>
    <row r="27" spans="1:17" ht="13" thickBot="1">
      <c r="A27" s="158" t="s">
        <v>0</v>
      </c>
      <c r="B27" s="174">
        <f>B28</f>
        <v>0</v>
      </c>
      <c r="C27" s="146">
        <f>C28</f>
        <v>0</v>
      </c>
      <c r="D27" s="146">
        <f>D28</f>
        <v>0</v>
      </c>
      <c r="E27" s="135">
        <f>C27-D27</f>
        <v>0</v>
      </c>
      <c r="F27" s="320" t="s">
        <v>2</v>
      </c>
      <c r="G27" s="321"/>
      <c r="H27" s="321"/>
      <c r="I27" s="321"/>
      <c r="J27" s="321"/>
      <c r="K27" s="13"/>
      <c r="L27" s="13"/>
      <c r="M27"/>
      <c r="N27"/>
      <c r="O27"/>
      <c r="P27"/>
      <c r="Q27"/>
    </row>
    <row r="28" spans="1:17">
      <c r="A28" s="219" t="s">
        <v>137</v>
      </c>
      <c r="B28" s="136">
        <f>B29*0.05</f>
        <v>0</v>
      </c>
      <c r="C28" s="136">
        <f>C29*0.05</f>
        <v>0</v>
      </c>
      <c r="D28" s="136">
        <f>D29*0.05</f>
        <v>0</v>
      </c>
      <c r="E28" s="136">
        <f>C28-D28</f>
        <v>0</v>
      </c>
      <c r="F28" s="264"/>
      <c r="G28" s="265"/>
      <c r="H28" s="265"/>
      <c r="I28" s="265"/>
      <c r="J28" s="266"/>
      <c r="K28" s="13"/>
      <c r="L28" s="13"/>
      <c r="M28"/>
      <c r="N28"/>
      <c r="O28"/>
      <c r="P28"/>
      <c r="Q28"/>
    </row>
    <row r="29" spans="1:17">
      <c r="A29" s="171" t="s">
        <v>63</v>
      </c>
      <c r="B29" s="163"/>
      <c r="C29" s="137"/>
      <c r="D29" s="137"/>
      <c r="E29" s="136">
        <f>C29-D29</f>
        <v>0</v>
      </c>
      <c r="F29" s="267"/>
      <c r="G29" s="268"/>
      <c r="H29" s="268"/>
      <c r="I29" s="268"/>
      <c r="J29" s="269"/>
      <c r="K29" s="13"/>
      <c r="L29" s="13"/>
      <c r="M29"/>
      <c r="N29"/>
      <c r="O29"/>
      <c r="P29"/>
      <c r="Q29"/>
    </row>
    <row r="30" spans="1:17">
      <c r="A30" s="175" t="s">
        <v>90</v>
      </c>
      <c r="B30" s="176"/>
      <c r="C30" s="147"/>
      <c r="D30" s="147"/>
      <c r="E30" s="147"/>
      <c r="F30" s="267"/>
      <c r="G30" s="268"/>
      <c r="H30" s="268"/>
      <c r="I30" s="268"/>
      <c r="J30" s="269"/>
      <c r="K30" s="13"/>
      <c r="L30" s="13"/>
      <c r="M30"/>
      <c r="N30"/>
      <c r="O30"/>
      <c r="P30"/>
      <c r="Q30"/>
    </row>
    <row r="31" spans="1:17" ht="15" customHeight="1">
      <c r="A31" s="158" t="s">
        <v>1</v>
      </c>
      <c r="B31" s="177">
        <f>SUM(B32:B33)</f>
        <v>0</v>
      </c>
      <c r="C31" s="135">
        <f>SUM(C32:C33)</f>
        <v>0</v>
      </c>
      <c r="D31" s="135">
        <f>SUM(D32:D33)</f>
        <v>0</v>
      </c>
      <c r="E31" s="135">
        <f>C31-D31</f>
        <v>0</v>
      </c>
      <c r="F31" s="267"/>
      <c r="G31" s="268"/>
      <c r="H31" s="268"/>
      <c r="I31" s="268"/>
      <c r="J31" s="269"/>
      <c r="K31" s="13"/>
      <c r="L31" s="13"/>
      <c r="M31"/>
      <c r="N31"/>
      <c r="O31"/>
      <c r="P31"/>
      <c r="Q31"/>
    </row>
    <row r="32" spans="1:17">
      <c r="A32" s="220" t="s">
        <v>138</v>
      </c>
      <c r="B32" s="169"/>
      <c r="C32" s="136"/>
      <c r="D32" s="136"/>
      <c r="E32" s="136">
        <f>C32-D32</f>
        <v>0</v>
      </c>
      <c r="F32" s="267"/>
      <c r="G32" s="268"/>
      <c r="H32" s="268"/>
      <c r="I32" s="268"/>
      <c r="J32" s="269"/>
      <c r="K32" s="13"/>
      <c r="L32" s="13"/>
      <c r="M32"/>
      <c r="N32"/>
      <c r="O32"/>
      <c r="P32"/>
      <c r="Q32"/>
    </row>
    <row r="33" spans="1:17" ht="13" thickBot="1">
      <c r="A33" s="162" t="s">
        <v>65</v>
      </c>
      <c r="B33" s="169"/>
      <c r="C33" s="136"/>
      <c r="D33" s="136"/>
      <c r="E33" s="136">
        <f>C33-D33</f>
        <v>0</v>
      </c>
      <c r="F33" s="270"/>
      <c r="G33" s="271"/>
      <c r="H33" s="271"/>
      <c r="I33" s="271"/>
      <c r="J33" s="272"/>
      <c r="K33" s="13"/>
      <c r="L33" s="13"/>
      <c r="M33"/>
      <c r="N33"/>
      <c r="O33"/>
      <c r="P33"/>
      <c r="Q33"/>
    </row>
    <row r="34" spans="1:17" ht="13" thickBot="1">
      <c r="A34" s="158" t="s">
        <v>66</v>
      </c>
      <c r="B34" s="178">
        <f>B35</f>
        <v>0</v>
      </c>
      <c r="C34" s="145">
        <f>C35</f>
        <v>0</v>
      </c>
      <c r="D34" s="145">
        <f>D35</f>
        <v>0</v>
      </c>
      <c r="E34" s="135">
        <f>C34-D34</f>
        <v>0</v>
      </c>
      <c r="F34" s="340" t="s">
        <v>3</v>
      </c>
      <c r="G34" s="341"/>
      <c r="H34" s="341"/>
      <c r="I34" s="341"/>
      <c r="J34" s="341"/>
      <c r="K34" s="13"/>
      <c r="L34" s="13"/>
      <c r="M34"/>
      <c r="N34"/>
      <c r="O34"/>
      <c r="P34"/>
      <c r="Q34"/>
    </row>
    <row r="35" spans="1:17">
      <c r="A35" s="162" t="s">
        <v>95</v>
      </c>
      <c r="B35" s="179"/>
      <c r="C35" s="148"/>
      <c r="D35" s="148"/>
      <c r="E35" s="136">
        <f>C35-D35</f>
        <v>0</v>
      </c>
      <c r="F35" s="264"/>
      <c r="G35" s="265"/>
      <c r="H35" s="265"/>
      <c r="I35" s="265"/>
      <c r="J35" s="266"/>
      <c r="K35" s="13"/>
      <c r="L35" s="13"/>
      <c r="M35"/>
      <c r="N35"/>
      <c r="O35"/>
      <c r="P35"/>
      <c r="Q35"/>
    </row>
    <row r="36" spans="1:17" ht="13" thickBot="1">
      <c r="A36" s="175"/>
      <c r="B36" s="140"/>
      <c r="C36" s="140"/>
      <c r="D36" s="133"/>
      <c r="E36" s="133"/>
      <c r="F36" s="270"/>
      <c r="G36" s="271"/>
      <c r="H36" s="271"/>
      <c r="I36" s="271"/>
      <c r="J36" s="272"/>
      <c r="K36" s="13"/>
      <c r="L36" s="13"/>
      <c r="M36"/>
      <c r="N36"/>
      <c r="O36"/>
      <c r="P36"/>
      <c r="Q36"/>
    </row>
    <row r="37" spans="1:17" ht="53.25" customHeight="1">
      <c r="A37" s="156"/>
      <c r="B37" s="134" t="s">
        <v>85</v>
      </c>
      <c r="C37" s="134" t="s">
        <v>86</v>
      </c>
      <c r="D37" s="134" t="s">
        <v>58</v>
      </c>
      <c r="E37" s="134" t="s">
        <v>59</v>
      </c>
      <c r="F37" s="70"/>
      <c r="G37" s="134" t="s">
        <v>85</v>
      </c>
      <c r="H37" s="134" t="s">
        <v>86</v>
      </c>
      <c r="I37" s="134" t="s">
        <v>58</v>
      </c>
      <c r="J37" s="134" t="s">
        <v>59</v>
      </c>
      <c r="K37" s="29"/>
      <c r="L37" s="29"/>
      <c r="M37" s="29"/>
      <c r="N37"/>
      <c r="O37"/>
      <c r="P37"/>
      <c r="Q37"/>
    </row>
    <row r="38" spans="1:17" ht="15" customHeight="1">
      <c r="A38" s="180" t="s">
        <v>107</v>
      </c>
      <c r="B38" s="135">
        <f>SUM(B39,B44,G39)</f>
        <v>0</v>
      </c>
      <c r="C38" s="135">
        <f>SUM(C39,C44,H39)</f>
        <v>0</v>
      </c>
      <c r="D38" s="135">
        <f>SUM(D39,D44,I39)</f>
        <v>0</v>
      </c>
      <c r="E38" s="135">
        <f t="shared" ref="E38:E48" si="2">C38-D38</f>
        <v>0</v>
      </c>
      <c r="F38" s="80"/>
      <c r="G38" s="80"/>
      <c r="H38" s="80"/>
      <c r="I38" s="80"/>
      <c r="J38" s="80"/>
      <c r="K38" s="13"/>
      <c r="L38" s="13"/>
      <c r="M38"/>
      <c r="N38"/>
      <c r="O38"/>
      <c r="P38"/>
      <c r="Q38"/>
    </row>
    <row r="39" spans="1:17" ht="12" customHeight="1">
      <c r="A39" s="175" t="s">
        <v>96</v>
      </c>
      <c r="B39" s="136">
        <f>SUM(B40,B42)</f>
        <v>0</v>
      </c>
      <c r="C39" s="136">
        <f>SUM(C40,C42)</f>
        <v>0</v>
      </c>
      <c r="D39" s="136">
        <f>SUM(D40,D42)</f>
        <v>0</v>
      </c>
      <c r="E39" s="136">
        <f t="shared" si="2"/>
        <v>0</v>
      </c>
      <c r="F39" s="175" t="s">
        <v>97</v>
      </c>
      <c r="G39" s="181">
        <f>SUM(G40,G41,G44,G47)</f>
        <v>0</v>
      </c>
      <c r="H39" s="181">
        <f>SUM(H40,H41,H44,H47)</f>
        <v>0</v>
      </c>
      <c r="I39" s="181">
        <f>SUM(I40,I41,I44,I47)</f>
        <v>0</v>
      </c>
      <c r="J39" s="181">
        <f>SUM(J40,J41,J44,J47)</f>
        <v>0</v>
      </c>
      <c r="K39" s="13"/>
      <c r="L39" s="13"/>
      <c r="M39"/>
      <c r="N39"/>
      <c r="O39"/>
      <c r="P39"/>
      <c r="Q39"/>
    </row>
    <row r="40" spans="1:17" ht="12" customHeight="1">
      <c r="A40" s="171" t="s">
        <v>135</v>
      </c>
      <c r="B40" s="182">
        <f>B41*17</f>
        <v>0</v>
      </c>
      <c r="C40" s="137">
        <f>C41*17</f>
        <v>0</v>
      </c>
      <c r="D40" s="137">
        <f>D41*17</f>
        <v>0</v>
      </c>
      <c r="E40" s="137">
        <f t="shared" si="2"/>
        <v>0</v>
      </c>
      <c r="F40" s="171" t="s">
        <v>116</v>
      </c>
      <c r="G40" s="182">
        <f>IF(SUM(G41,G44,G47)&gt;0,40,0)</f>
        <v>0</v>
      </c>
      <c r="H40" s="183"/>
      <c r="I40" s="183"/>
      <c r="J40" s="183"/>
      <c r="K40" s="13"/>
      <c r="L40" s="13"/>
      <c r="M40"/>
      <c r="N40"/>
      <c r="O40"/>
      <c r="P40"/>
      <c r="Q40"/>
    </row>
    <row r="41" spans="1:17" ht="12" customHeight="1">
      <c r="A41" s="171" t="s">
        <v>93</v>
      </c>
      <c r="B41" s="163"/>
      <c r="C41" s="137"/>
      <c r="D41" s="137"/>
      <c r="E41" s="136">
        <f t="shared" si="2"/>
        <v>0</v>
      </c>
      <c r="F41" s="171" t="s">
        <v>117</v>
      </c>
      <c r="G41" s="182">
        <f>G42*0.85*G43</f>
        <v>0</v>
      </c>
      <c r="H41" s="183">
        <f>H42*0.85*H43</f>
        <v>0</v>
      </c>
      <c r="I41" s="183">
        <f>I42*0.85*I43</f>
        <v>0</v>
      </c>
      <c r="J41" s="183">
        <f>J42*0.85*J43</f>
        <v>0</v>
      </c>
      <c r="K41" s="13"/>
      <c r="L41" s="13"/>
      <c r="M41"/>
      <c r="N41"/>
      <c r="O41"/>
      <c r="P41"/>
      <c r="Q41"/>
    </row>
    <row r="42" spans="1:17" ht="12" customHeight="1">
      <c r="A42" s="171" t="s">
        <v>141</v>
      </c>
      <c r="B42" s="182">
        <f>B43*41</f>
        <v>0</v>
      </c>
      <c r="C42" s="137">
        <f>C43*41</f>
        <v>0</v>
      </c>
      <c r="D42" s="137">
        <f>D43*123</f>
        <v>0</v>
      </c>
      <c r="E42" s="137">
        <f t="shared" si="2"/>
        <v>0</v>
      </c>
      <c r="F42" s="171" t="s">
        <v>118</v>
      </c>
      <c r="G42" s="184"/>
      <c r="H42" s="183"/>
      <c r="I42" s="183"/>
      <c r="J42" s="183"/>
      <c r="K42" s="13"/>
      <c r="L42" s="13"/>
      <c r="M42"/>
      <c r="N42"/>
      <c r="O42"/>
      <c r="P42"/>
      <c r="Q42"/>
    </row>
    <row r="43" spans="1:17" ht="12" customHeight="1">
      <c r="A43" s="171" t="s">
        <v>142</v>
      </c>
      <c r="B43" s="163"/>
      <c r="C43" s="137"/>
      <c r="D43" s="137"/>
      <c r="E43" s="136">
        <f t="shared" si="2"/>
        <v>0</v>
      </c>
      <c r="F43" s="171" t="s">
        <v>99</v>
      </c>
      <c r="G43" s="184"/>
      <c r="H43" s="183"/>
      <c r="I43" s="183"/>
      <c r="J43" s="183"/>
      <c r="K43" s="13"/>
      <c r="L43" s="13"/>
      <c r="M43"/>
      <c r="N43"/>
      <c r="O43"/>
      <c r="P43"/>
      <c r="Q43"/>
    </row>
    <row r="44" spans="1:17" ht="12" customHeight="1">
      <c r="A44" s="175" t="s">
        <v>94</v>
      </c>
      <c r="B44" s="136">
        <f>SUM(B45,B47)</f>
        <v>0</v>
      </c>
      <c r="C44" s="136">
        <f>SUM(C45,C47)</f>
        <v>0</v>
      </c>
      <c r="D44" s="136">
        <f>SUM(D45,D47)</f>
        <v>0</v>
      </c>
      <c r="E44" s="136">
        <f t="shared" si="2"/>
        <v>0</v>
      </c>
      <c r="F44" s="171" t="s">
        <v>119</v>
      </c>
      <c r="G44" s="182">
        <f>G45*3.5*G46</f>
        <v>0</v>
      </c>
      <c r="H44" s="183">
        <f>H45*3.5*H46</f>
        <v>0</v>
      </c>
      <c r="I44" s="183">
        <f>I45*3.5*I46</f>
        <v>0</v>
      </c>
      <c r="J44" s="183">
        <f>J45*3.5*J46</f>
        <v>0</v>
      </c>
      <c r="K44" s="13"/>
      <c r="L44" s="13"/>
      <c r="M44"/>
      <c r="N44"/>
      <c r="O44"/>
      <c r="P44"/>
      <c r="Q44"/>
    </row>
    <row r="45" spans="1:17" ht="12" customHeight="1">
      <c r="A45" s="171" t="s">
        <v>148</v>
      </c>
      <c r="B45" s="182">
        <f>B46*45*4</f>
        <v>0</v>
      </c>
      <c r="C45" s="182">
        <f>C46*45*1</f>
        <v>0</v>
      </c>
      <c r="D45" s="137">
        <f>D46*18.75</f>
        <v>0</v>
      </c>
      <c r="E45" s="137">
        <f t="shared" si="2"/>
        <v>0</v>
      </c>
      <c r="F45" s="171" t="s">
        <v>98</v>
      </c>
      <c r="G45" s="184"/>
      <c r="H45" s="183"/>
      <c r="I45" s="183"/>
      <c r="J45" s="183"/>
      <c r="K45" s="13"/>
      <c r="L45" s="13"/>
      <c r="M45"/>
      <c r="N45"/>
      <c r="O45"/>
      <c r="P45"/>
      <c r="Q45"/>
    </row>
    <row r="46" spans="1:17" ht="12" customHeight="1">
      <c r="A46" s="171" t="s">
        <v>87</v>
      </c>
      <c r="B46" s="163"/>
      <c r="C46" s="137"/>
      <c r="D46" s="137"/>
      <c r="E46" s="136">
        <f t="shared" si="2"/>
        <v>0</v>
      </c>
      <c r="F46" s="171" t="s">
        <v>99</v>
      </c>
      <c r="G46" s="184"/>
      <c r="H46" s="183"/>
      <c r="I46" s="183"/>
      <c r="J46" s="183"/>
      <c r="K46" s="13"/>
      <c r="L46" s="13"/>
      <c r="M46"/>
      <c r="N46"/>
      <c r="O46"/>
      <c r="P46"/>
      <c r="Q46"/>
    </row>
    <row r="47" spans="1:17" ht="12" customHeight="1">
      <c r="A47" s="171" t="s">
        <v>146</v>
      </c>
      <c r="B47" s="182">
        <f>B48*45</f>
        <v>0</v>
      </c>
      <c r="C47" s="182">
        <f>C48*45</f>
        <v>0</v>
      </c>
      <c r="D47" s="137">
        <f>D48*50</f>
        <v>0</v>
      </c>
      <c r="E47" s="137">
        <f t="shared" si="2"/>
        <v>0</v>
      </c>
      <c r="F47" s="185" t="s">
        <v>120</v>
      </c>
      <c r="G47" s="182">
        <f>G48*6.5*G50</f>
        <v>0</v>
      </c>
      <c r="H47" s="183">
        <f>H48*6.5*H50</f>
        <v>0</v>
      </c>
      <c r="I47" s="183">
        <f>I48*6.5*I50</f>
        <v>0</v>
      </c>
      <c r="J47" s="183">
        <f>J48*6.5*J50</f>
        <v>0</v>
      </c>
      <c r="K47" s="13"/>
      <c r="L47" s="13"/>
      <c r="M47"/>
      <c r="N47"/>
      <c r="O47"/>
      <c r="P47"/>
      <c r="Q47"/>
    </row>
    <row r="48" spans="1:17" ht="12" customHeight="1">
      <c r="A48" s="171" t="s">
        <v>140</v>
      </c>
      <c r="B48" s="163"/>
      <c r="C48" s="137"/>
      <c r="D48" s="137"/>
      <c r="E48" s="136">
        <f t="shared" si="2"/>
        <v>0</v>
      </c>
      <c r="F48" s="171" t="s">
        <v>121</v>
      </c>
      <c r="G48" s="184"/>
      <c r="H48" s="183"/>
      <c r="I48" s="183"/>
      <c r="J48" s="183"/>
      <c r="K48" s="13"/>
      <c r="L48" s="13"/>
      <c r="M48"/>
      <c r="N48"/>
      <c r="O48"/>
      <c r="P48"/>
      <c r="Q48"/>
    </row>
    <row r="49" spans="1:17" ht="12" customHeight="1">
      <c r="A49" s="221" t="s">
        <v>144</v>
      </c>
      <c r="B49" s="222"/>
      <c r="C49" s="223"/>
      <c r="D49" s="223"/>
      <c r="E49" s="224"/>
      <c r="F49" s="171"/>
      <c r="G49" s="184"/>
      <c r="H49" s="183"/>
      <c r="I49" s="183"/>
      <c r="J49" s="183"/>
      <c r="K49" s="13"/>
      <c r="L49" s="13"/>
      <c r="M49"/>
      <c r="N49"/>
      <c r="O49"/>
      <c r="P49"/>
      <c r="Q49"/>
    </row>
    <row r="50" spans="1:17" ht="12" customHeight="1">
      <c r="A50" s="186"/>
      <c r="B50" s="319"/>
      <c r="C50" s="293"/>
      <c r="D50" s="293"/>
      <c r="E50" s="293"/>
      <c r="F50" s="187" t="s">
        <v>99</v>
      </c>
      <c r="G50" s="184"/>
      <c r="H50" s="183"/>
      <c r="I50" s="183"/>
      <c r="J50" s="183"/>
      <c r="K50" s="13"/>
      <c r="L50" s="13"/>
      <c r="M50"/>
      <c r="N50"/>
      <c r="O50"/>
      <c r="P50"/>
      <c r="Q50"/>
    </row>
    <row r="51" spans="1:17" customFormat="1" ht="12.75" customHeight="1" thickBot="1">
      <c r="A51" s="73"/>
      <c r="B51" s="294"/>
      <c r="C51" s="294"/>
      <c r="D51" s="294"/>
      <c r="E51" s="294"/>
      <c r="F51" s="320" t="s">
        <v>115</v>
      </c>
      <c r="G51" s="321"/>
      <c r="H51" s="321"/>
      <c r="I51" s="321"/>
      <c r="J51" s="321"/>
    </row>
    <row r="52" spans="1:17">
      <c r="A52" s="188" t="s">
        <v>67</v>
      </c>
      <c r="B52" s="177">
        <f>SUM(B53:B56)</f>
        <v>0</v>
      </c>
      <c r="C52" s="135">
        <f>SUM(C53:C56)</f>
        <v>0</v>
      </c>
      <c r="D52" s="135">
        <f>SUM(D53:D56)</f>
        <v>0</v>
      </c>
      <c r="E52" s="135">
        <f>C52-D52</f>
        <v>0</v>
      </c>
      <c r="F52" s="264"/>
      <c r="G52" s="265"/>
      <c r="H52" s="265"/>
      <c r="I52" s="265"/>
      <c r="J52" s="266"/>
      <c r="K52" s="13"/>
      <c r="L52" s="13"/>
      <c r="M52"/>
      <c r="N52"/>
      <c r="O52"/>
      <c r="P52"/>
      <c r="Q52"/>
    </row>
    <row r="53" spans="1:17">
      <c r="A53" s="189" t="s">
        <v>68</v>
      </c>
      <c r="B53" s="169"/>
      <c r="C53" s="136"/>
      <c r="D53" s="136"/>
      <c r="E53" s="136">
        <f>C53-D53</f>
        <v>0</v>
      </c>
      <c r="F53" s="267"/>
      <c r="G53" s="268"/>
      <c r="H53" s="268"/>
      <c r="I53" s="268"/>
      <c r="J53" s="269"/>
      <c r="K53" s="13"/>
      <c r="L53" s="13"/>
      <c r="M53"/>
      <c r="N53"/>
      <c r="O53"/>
      <c r="P53"/>
      <c r="Q53"/>
    </row>
    <row r="54" spans="1:17" ht="16" customHeight="1">
      <c r="A54" s="220" t="s">
        <v>139</v>
      </c>
      <c r="B54" s="169"/>
      <c r="C54" s="136"/>
      <c r="D54" s="136"/>
      <c r="E54" s="136">
        <f>C54-D54</f>
        <v>0</v>
      </c>
      <c r="F54" s="267"/>
      <c r="G54" s="268"/>
      <c r="H54" s="268"/>
      <c r="I54" s="268"/>
      <c r="J54" s="269"/>
      <c r="K54" s="13"/>
      <c r="L54" s="13"/>
      <c r="M54"/>
      <c r="N54"/>
      <c r="O54"/>
      <c r="P54"/>
      <c r="Q54"/>
    </row>
    <row r="55" spans="1:17">
      <c r="A55" s="189" t="s">
        <v>132</v>
      </c>
      <c r="B55" s="169"/>
      <c r="C55" s="136"/>
      <c r="D55" s="136"/>
      <c r="E55" s="136">
        <f>C55-D55</f>
        <v>0</v>
      </c>
      <c r="F55" s="267"/>
      <c r="G55" s="268"/>
      <c r="H55" s="268"/>
      <c r="I55" s="268"/>
      <c r="J55" s="269"/>
      <c r="K55" s="13"/>
      <c r="L55" s="13"/>
      <c r="M55"/>
      <c r="N55"/>
      <c r="O55"/>
      <c r="P55"/>
      <c r="Q55"/>
    </row>
    <row r="56" spans="1:17" ht="13" thickBot="1">
      <c r="A56" s="189" t="s">
        <v>69</v>
      </c>
      <c r="B56" s="169"/>
      <c r="C56" s="136"/>
      <c r="D56" s="136"/>
      <c r="E56" s="136">
        <f>C56-D56</f>
        <v>0</v>
      </c>
      <c r="F56" s="270"/>
      <c r="G56" s="271"/>
      <c r="H56" s="271"/>
      <c r="I56" s="271"/>
      <c r="J56" s="272"/>
      <c r="K56" s="13"/>
      <c r="L56" s="13"/>
      <c r="M56"/>
      <c r="N56"/>
      <c r="O56"/>
      <c r="P56"/>
      <c r="Q56"/>
    </row>
    <row r="57" spans="1:17" ht="13" thickBot="1">
      <c r="A57" s="190"/>
      <c r="B57" s="191"/>
      <c r="C57" s="121"/>
      <c r="D57" s="139"/>
      <c r="E57" s="139"/>
      <c r="F57" s="320" t="s">
        <v>126</v>
      </c>
      <c r="G57" s="321"/>
      <c r="H57" s="321"/>
      <c r="I57" s="321"/>
      <c r="J57" s="321"/>
      <c r="K57" s="13"/>
      <c r="L57" s="13"/>
      <c r="M57"/>
      <c r="N57"/>
      <c r="O57"/>
      <c r="P57"/>
      <c r="Q57"/>
    </row>
    <row r="58" spans="1:17" ht="13" thickBot="1">
      <c r="A58" s="191" t="s">
        <v>111</v>
      </c>
      <c r="B58" s="157">
        <f>B59</f>
        <v>0</v>
      </c>
      <c r="C58" s="142">
        <f>C59</f>
        <v>0</v>
      </c>
      <c r="D58" s="142">
        <f>SUM('[1]Event 3a Ledger'!J6:J21)</f>
        <v>0</v>
      </c>
      <c r="E58" s="142">
        <f>C58-D58</f>
        <v>0</v>
      </c>
      <c r="F58" s="342"/>
      <c r="G58" s="265"/>
      <c r="H58" s="265"/>
      <c r="I58" s="265"/>
      <c r="J58" s="266"/>
      <c r="K58" s="13"/>
      <c r="L58" s="13"/>
      <c r="M58"/>
      <c r="N58"/>
      <c r="O58"/>
      <c r="P58"/>
      <c r="Q58"/>
    </row>
    <row r="59" spans="1:17" ht="13" thickBot="1">
      <c r="A59" s="192" t="s">
        <v>124</v>
      </c>
      <c r="B59" s="193"/>
      <c r="C59" s="135"/>
      <c r="D59" s="135"/>
      <c r="E59" s="135">
        <f>C59-D59</f>
        <v>0</v>
      </c>
      <c r="F59" s="270"/>
      <c r="G59" s="271"/>
      <c r="H59" s="271"/>
      <c r="I59" s="271"/>
      <c r="J59" s="272"/>
      <c r="K59" s="13"/>
      <c r="L59" s="13"/>
      <c r="M59"/>
      <c r="N59"/>
      <c r="O59"/>
      <c r="P59"/>
      <c r="Q59"/>
    </row>
    <row r="60" spans="1:17" ht="12.75" customHeight="1" thickBot="1">
      <c r="A60" s="73"/>
      <c r="B60" s="194" t="s">
        <v>125</v>
      </c>
      <c r="C60" s="88"/>
      <c r="D60" s="88"/>
      <c r="E60" s="70"/>
      <c r="F60" s="320" t="s">
        <v>127</v>
      </c>
      <c r="G60" s="321"/>
      <c r="H60" s="321"/>
      <c r="I60" s="321"/>
      <c r="J60" s="321"/>
      <c r="K60" s="195"/>
      <c r="L60" s="195"/>
    </row>
    <row r="61" spans="1:17" ht="13" thickBot="1">
      <c r="A61" s="140" t="s">
        <v>70</v>
      </c>
      <c r="B61" s="196">
        <f>SUM(B62:B64)</f>
        <v>0</v>
      </c>
      <c r="C61" s="149">
        <f>SUM(C62:C64)</f>
        <v>0</v>
      </c>
      <c r="D61" s="149">
        <f>SUM('[1]Event 3a Ledger'!N6:N21)</f>
        <v>0</v>
      </c>
      <c r="E61" s="142">
        <f>C61-D61</f>
        <v>0</v>
      </c>
      <c r="F61" s="264"/>
      <c r="G61" s="265"/>
      <c r="H61" s="265"/>
      <c r="I61" s="265"/>
      <c r="J61" s="266"/>
      <c r="K61" s="195"/>
      <c r="L61" s="195"/>
    </row>
    <row r="62" spans="1:17">
      <c r="A62" s="188" t="s">
        <v>110</v>
      </c>
      <c r="B62" s="193"/>
      <c r="C62" s="135"/>
      <c r="D62" s="135"/>
      <c r="E62" s="135">
        <f>C62-D62</f>
        <v>0</v>
      </c>
      <c r="F62" s="267"/>
      <c r="G62" s="268"/>
      <c r="H62" s="268"/>
      <c r="I62" s="268"/>
      <c r="J62" s="269"/>
      <c r="K62" s="195"/>
      <c r="L62" s="195"/>
    </row>
    <row r="63" spans="1:17">
      <c r="A63" s="188" t="s">
        <v>128</v>
      </c>
      <c r="B63" s="197"/>
      <c r="C63" s="145"/>
      <c r="D63" s="145"/>
      <c r="E63" s="135">
        <f>C63-D63</f>
        <v>0</v>
      </c>
      <c r="F63" s="267"/>
      <c r="G63" s="268"/>
      <c r="H63" s="268"/>
      <c r="I63" s="268"/>
      <c r="J63" s="269"/>
      <c r="K63" s="195"/>
      <c r="L63" s="195"/>
    </row>
    <row r="64" spans="1:17" ht="13" thickBot="1">
      <c r="A64" s="188" t="s">
        <v>143</v>
      </c>
      <c r="B64" s="197"/>
      <c r="C64" s="145"/>
      <c r="D64" s="145"/>
      <c r="E64" s="135">
        <f>C64-D64</f>
        <v>0</v>
      </c>
      <c r="F64" s="270"/>
      <c r="G64" s="271"/>
      <c r="H64" s="271"/>
      <c r="I64" s="271"/>
      <c r="J64" s="272"/>
      <c r="K64" s="195"/>
      <c r="L64" s="195"/>
    </row>
    <row r="65" spans="1:12">
      <c r="A65" s="198"/>
      <c r="B65" s="121"/>
      <c r="C65" s="78"/>
      <c r="D65" s="78"/>
      <c r="E65" s="78"/>
      <c r="F65" s="80"/>
      <c r="G65" s="80"/>
      <c r="H65" s="199"/>
      <c r="I65" s="199"/>
      <c r="J65" s="199"/>
      <c r="K65" s="195"/>
      <c r="L65" s="195"/>
    </row>
    <row r="66" spans="1:12" ht="13" thickBot="1">
      <c r="A66" s="200" t="s">
        <v>41</v>
      </c>
      <c r="B66" s="140"/>
      <c r="C66" s="140"/>
      <c r="D66" s="140"/>
      <c r="E66" s="140"/>
      <c r="F66" s="320" t="s">
        <v>4</v>
      </c>
      <c r="G66" s="303"/>
      <c r="H66" s="303"/>
      <c r="I66" s="303"/>
      <c r="J66" s="303"/>
      <c r="K66" s="195"/>
      <c r="L66" s="195"/>
    </row>
    <row r="67" spans="1:12" ht="13" thickBot="1">
      <c r="A67" s="200" t="s">
        <v>130</v>
      </c>
      <c r="B67" s="142">
        <f>SUM(B68:B72)</f>
        <v>0</v>
      </c>
      <c r="C67" s="142">
        <f>SUM(C68:C72)</f>
        <v>0</v>
      </c>
      <c r="D67" s="142">
        <f>SUM('[1]Event 3a Ledger'!N25:N36)</f>
        <v>0</v>
      </c>
      <c r="E67" s="142">
        <f t="shared" ref="E67:E77" si="3">C67-D67</f>
        <v>0</v>
      </c>
      <c r="F67" s="264"/>
      <c r="G67" s="265"/>
      <c r="H67" s="265"/>
      <c r="I67" s="265"/>
      <c r="J67" s="266"/>
      <c r="K67" s="195"/>
      <c r="L67" s="195"/>
    </row>
    <row r="68" spans="1:12">
      <c r="A68" s="188" t="s">
        <v>72</v>
      </c>
      <c r="B68" s="201"/>
      <c r="C68" s="150"/>
      <c r="D68" s="150"/>
      <c r="E68" s="135">
        <f t="shared" si="3"/>
        <v>0</v>
      </c>
      <c r="F68" s="267"/>
      <c r="G68" s="268"/>
      <c r="H68" s="268"/>
      <c r="I68" s="268"/>
      <c r="J68" s="269"/>
      <c r="K68" s="195"/>
      <c r="L68" s="195"/>
    </row>
    <row r="69" spans="1:12">
      <c r="A69" s="188" t="s">
        <v>73</v>
      </c>
      <c r="B69" s="202"/>
      <c r="C69" s="151"/>
      <c r="D69" s="151"/>
      <c r="E69" s="135">
        <f t="shared" si="3"/>
        <v>0</v>
      </c>
      <c r="F69" s="267"/>
      <c r="G69" s="268"/>
      <c r="H69" s="268"/>
      <c r="I69" s="268"/>
      <c r="J69" s="269"/>
      <c r="K69" s="195"/>
      <c r="L69" s="195"/>
    </row>
    <row r="70" spans="1:12">
      <c r="A70" s="188" t="s">
        <v>123</v>
      </c>
      <c r="B70" s="202"/>
      <c r="C70" s="151"/>
      <c r="D70" s="151"/>
      <c r="E70" s="135">
        <f t="shared" si="3"/>
        <v>0</v>
      </c>
      <c r="F70" s="267"/>
      <c r="G70" s="268"/>
      <c r="H70" s="268"/>
      <c r="I70" s="268"/>
      <c r="J70" s="269"/>
      <c r="K70" s="195"/>
      <c r="L70" s="195"/>
    </row>
    <row r="71" spans="1:12" ht="12.75" customHeight="1">
      <c r="A71" s="188" t="s">
        <v>8</v>
      </c>
      <c r="B71" s="202"/>
      <c r="C71" s="151"/>
      <c r="D71" s="151"/>
      <c r="E71" s="135">
        <f t="shared" si="3"/>
        <v>0</v>
      </c>
      <c r="F71" s="267"/>
      <c r="G71" s="268"/>
      <c r="H71" s="268"/>
      <c r="I71" s="268"/>
      <c r="J71" s="269"/>
      <c r="K71" s="195"/>
      <c r="L71" s="195"/>
    </row>
    <row r="72" spans="1:12" ht="12.75" customHeight="1" thickBot="1">
      <c r="A72" s="188" t="s">
        <v>75</v>
      </c>
      <c r="B72" s="151">
        <f>(B76*G76)+G77</f>
        <v>0</v>
      </c>
      <c r="C72" s="151">
        <f>(C76*H76)+H77</f>
        <v>0</v>
      </c>
      <c r="D72" s="151"/>
      <c r="E72" s="135">
        <f t="shared" si="3"/>
        <v>0</v>
      </c>
      <c r="F72" s="270"/>
      <c r="G72" s="271"/>
      <c r="H72" s="271"/>
      <c r="I72" s="271"/>
      <c r="J72" s="272"/>
      <c r="K72" s="195"/>
      <c r="L72" s="195"/>
    </row>
    <row r="73" spans="1:12" ht="12.75" customHeight="1">
      <c r="A73" s="59" t="s">
        <v>76</v>
      </c>
      <c r="B73" s="169"/>
      <c r="C73" s="136"/>
      <c r="D73" s="136"/>
      <c r="E73" s="136">
        <f t="shared" si="3"/>
        <v>0</v>
      </c>
      <c r="F73" s="172"/>
      <c r="G73" s="203" t="s">
        <v>85</v>
      </c>
      <c r="H73" s="203" t="s">
        <v>86</v>
      </c>
      <c r="I73" s="203" t="s">
        <v>58</v>
      </c>
      <c r="J73" s="204" t="s">
        <v>59</v>
      </c>
      <c r="K73" s="195"/>
      <c r="L73" s="195"/>
    </row>
    <row r="74" spans="1:12" ht="12.75" customHeight="1">
      <c r="A74" s="59" t="s">
        <v>78</v>
      </c>
      <c r="B74" s="169"/>
      <c r="C74" s="136"/>
      <c r="D74" s="136"/>
      <c r="E74" s="136">
        <f t="shared" si="3"/>
        <v>0</v>
      </c>
      <c r="F74" s="59" t="s">
        <v>83</v>
      </c>
      <c r="G74" s="169"/>
      <c r="H74" s="136"/>
      <c r="I74" s="136"/>
      <c r="J74" s="136">
        <f>H74-I74</f>
        <v>0</v>
      </c>
      <c r="K74" s="195"/>
      <c r="L74" s="195"/>
    </row>
    <row r="75" spans="1:12" ht="12.75" customHeight="1">
      <c r="A75" s="59" t="s">
        <v>80</v>
      </c>
      <c r="B75" s="205"/>
      <c r="C75" s="136"/>
      <c r="D75" s="136"/>
      <c r="E75" s="136">
        <f t="shared" si="3"/>
        <v>0</v>
      </c>
      <c r="F75" s="59" t="s">
        <v>77</v>
      </c>
      <c r="G75" s="206"/>
      <c r="H75" s="207"/>
      <c r="I75" s="207"/>
      <c r="J75" s="136">
        <f>H75-I75</f>
        <v>0</v>
      </c>
      <c r="K75" s="195"/>
      <c r="L75" s="195"/>
    </row>
    <row r="76" spans="1:12" ht="12.75" customHeight="1">
      <c r="A76" s="60" t="s">
        <v>81</v>
      </c>
      <c r="B76" s="117">
        <f>IF(B75&gt;0,SUM(B73:B75)/3,IF(B74:B74&gt;0,SUM(B73:B74)/2,B73))</f>
        <v>0</v>
      </c>
      <c r="C76" s="117">
        <f>IF(C75&gt;0,SUM(C73:C75)/3,IF(C74:C74&gt;0,SUM(C73:C74)/2,C73))</f>
        <v>0</v>
      </c>
      <c r="D76" s="136">
        <f>SUM(D73:D75)/3</f>
        <v>0</v>
      </c>
      <c r="E76" s="136">
        <f t="shared" si="3"/>
        <v>0</v>
      </c>
      <c r="F76" s="60" t="s">
        <v>79</v>
      </c>
      <c r="G76" s="136">
        <f>B77*G74*G75</f>
        <v>0</v>
      </c>
      <c r="H76" s="136">
        <f>C77*H74*H75</f>
        <v>0</v>
      </c>
      <c r="I76" s="136">
        <f>D77*I74*I75</f>
        <v>0</v>
      </c>
      <c r="J76" s="136">
        <f>H76-I76</f>
        <v>0</v>
      </c>
      <c r="K76" s="195"/>
      <c r="L76" s="195"/>
    </row>
    <row r="77" spans="1:12" s="209" customFormat="1">
      <c r="A77" s="60" t="s">
        <v>82</v>
      </c>
      <c r="B77" s="208"/>
      <c r="C77" s="136"/>
      <c r="D77" s="136"/>
      <c r="E77" s="136">
        <f t="shared" si="3"/>
        <v>0</v>
      </c>
      <c r="F77" s="59" t="s">
        <v>131</v>
      </c>
      <c r="G77" s="136">
        <f>-((G76*B76)*0.1)</f>
        <v>0</v>
      </c>
      <c r="H77" s="136">
        <f>-((H76*C76)*0.1)</f>
        <v>0</v>
      </c>
      <c r="I77" s="136">
        <f>-((I76*D76)*0.1)</f>
        <v>0</v>
      </c>
      <c r="J77" s="136">
        <f>H77-I77</f>
        <v>0</v>
      </c>
      <c r="K77" s="195"/>
      <c r="L77" s="195"/>
    </row>
    <row r="78" spans="1:12" ht="13" thickBot="1">
      <c r="A78" s="210" t="s">
        <v>9</v>
      </c>
      <c r="B78" s="90"/>
      <c r="C78" s="90"/>
      <c r="D78" s="90"/>
      <c r="E78" s="90"/>
      <c r="F78" s="91"/>
      <c r="G78" s="91"/>
      <c r="H78" s="211"/>
      <c r="I78" s="211"/>
      <c r="J78" s="211"/>
    </row>
    <row r="79" spans="1:12" ht="13" thickBot="1">
      <c r="A79" s="212" t="s">
        <v>5</v>
      </c>
      <c r="B79" s="213">
        <f>SUM(B8,B16,B26,B52, B58,B61)</f>
        <v>0</v>
      </c>
      <c r="C79" s="213">
        <f>SUM(C8,C16,C26,C52,C58,C61)</f>
        <v>0</v>
      </c>
      <c r="D79" s="213">
        <f>SUM(D8,D16,D26,D58,D61)</f>
        <v>0</v>
      </c>
      <c r="E79" s="214">
        <f>C79-D79</f>
        <v>0</v>
      </c>
      <c r="F79" s="215"/>
      <c r="G79" s="199"/>
      <c r="H79" s="199"/>
      <c r="I79" s="199"/>
      <c r="J79" s="199"/>
    </row>
    <row r="80" spans="1:12" ht="13" thickBot="1">
      <c r="A80" s="212" t="s">
        <v>6</v>
      </c>
      <c r="B80" s="213">
        <f>B67</f>
        <v>0</v>
      </c>
      <c r="C80" s="213">
        <f>C67</f>
        <v>0</v>
      </c>
      <c r="D80" s="213">
        <f>D67</f>
        <v>0</v>
      </c>
      <c r="E80" s="214">
        <f>C80-D80</f>
        <v>0</v>
      </c>
      <c r="F80" s="212" t="s">
        <v>7</v>
      </c>
      <c r="G80" s="213">
        <f>B79-B80</f>
        <v>0</v>
      </c>
      <c r="H80" s="213">
        <f>C79-C80</f>
        <v>0</v>
      </c>
      <c r="I80" s="213">
        <f>D79-D80</f>
        <v>0</v>
      </c>
      <c r="J80" s="214">
        <f>H80-I80</f>
        <v>0</v>
      </c>
    </row>
    <row r="81" spans="1:5">
      <c r="A81" s="154"/>
      <c r="B81" s="154"/>
      <c r="D81" s="154"/>
      <c r="E81" s="154"/>
    </row>
    <row r="82" spans="1:5">
      <c r="A82" s="22"/>
      <c r="B82"/>
      <c r="C82"/>
      <c r="D82"/>
      <c r="E82"/>
    </row>
    <row r="83" spans="1:5">
      <c r="A83" s="22"/>
      <c r="B83"/>
      <c r="C83"/>
      <c r="D83"/>
      <c r="E83"/>
    </row>
  </sheetData>
  <sheetProtection selectLockedCells="1"/>
  <mergeCells count="21">
    <mergeCell ref="F66:J66"/>
    <mergeCell ref="F67:J72"/>
    <mergeCell ref="F61:J64"/>
    <mergeCell ref="F58:J59"/>
    <mergeCell ref="F51:J51"/>
    <mergeCell ref="B50:E51"/>
    <mergeCell ref="F57:J57"/>
    <mergeCell ref="F60:J60"/>
    <mergeCell ref="F52:J56"/>
    <mergeCell ref="I1:J4"/>
    <mergeCell ref="F7:J7"/>
    <mergeCell ref="F15:J15"/>
    <mergeCell ref="B6:J6"/>
    <mergeCell ref="F8:J14"/>
    <mergeCell ref="B3:H3"/>
    <mergeCell ref="B4:H4"/>
    <mergeCell ref="F35:J36"/>
    <mergeCell ref="F28:J33"/>
    <mergeCell ref="F16:J24"/>
    <mergeCell ref="F27:J27"/>
    <mergeCell ref="F34:J3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B79" sqref="B79"/>
    </sheetView>
  </sheetViews>
  <sheetFormatPr baseColWidth="10" defaultColWidth="9.1640625" defaultRowHeight="12" x14ac:dyDescent="0"/>
  <cols>
    <col min="1" max="1" width="34" style="152" customWidth="1"/>
    <col min="2" max="2" width="7.83203125" style="217" customWidth="1"/>
    <col min="3" max="3" width="7.83203125" style="154" customWidth="1"/>
    <col min="4" max="5" width="7.83203125" style="218" customWidth="1"/>
    <col min="6" max="6" width="31.33203125" style="216" customWidth="1"/>
    <col min="7" max="7" width="10.83203125" style="154" customWidth="1"/>
    <col min="8" max="8" width="9.5" style="154" customWidth="1"/>
    <col min="9" max="9" width="7.83203125" style="154" customWidth="1"/>
    <col min="10" max="10" width="10" style="154" customWidth="1"/>
    <col min="11" max="16384" width="9.1640625" style="154"/>
  </cols>
  <sheetData>
    <row r="1" spans="1:17" ht="17">
      <c r="B1" s="28"/>
      <c r="C1" s="28"/>
      <c r="D1" s="28"/>
      <c r="E1" s="26" t="s">
        <v>108</v>
      </c>
      <c r="F1" s="29"/>
      <c r="G1" s="153"/>
      <c r="H1" s="153"/>
      <c r="I1" s="322" t="s">
        <v>44</v>
      </c>
      <c r="J1" s="323"/>
      <c r="M1" s="153"/>
    </row>
    <row r="2" spans="1:17" ht="17">
      <c r="B2" s="25"/>
      <c r="C2" s="25"/>
      <c r="D2" s="25"/>
      <c r="E2" s="26" t="s">
        <v>152</v>
      </c>
      <c r="F2" s="29"/>
      <c r="G2" s="153"/>
      <c r="H2" s="153"/>
      <c r="I2" s="324"/>
      <c r="J2" s="325"/>
      <c r="M2" s="153"/>
    </row>
    <row r="3" spans="1:17" ht="18" thickBot="1">
      <c r="A3" s="31" t="s">
        <v>84</v>
      </c>
      <c r="B3" s="334"/>
      <c r="C3" s="335"/>
      <c r="D3" s="335"/>
      <c r="E3" s="335"/>
      <c r="F3" s="335"/>
      <c r="G3" s="335"/>
      <c r="H3" s="336"/>
      <c r="I3" s="324"/>
      <c r="J3" s="325"/>
      <c r="M3" s="153"/>
    </row>
    <row r="4" spans="1:17" ht="18" thickBot="1">
      <c r="A4" s="31" t="s">
        <v>91</v>
      </c>
      <c r="B4" s="337"/>
      <c r="C4" s="338"/>
      <c r="D4" s="338"/>
      <c r="E4" s="338"/>
      <c r="F4" s="338"/>
      <c r="G4" s="338"/>
      <c r="H4" s="339"/>
      <c r="I4" s="326"/>
      <c r="J4" s="327"/>
      <c r="M4" s="153"/>
    </row>
    <row r="5" spans="1:17" ht="12" customHeight="1" thickBot="1">
      <c r="A5" s="27"/>
      <c r="B5" s="25"/>
      <c r="C5" s="25"/>
      <c r="D5" s="25"/>
      <c r="E5" s="25"/>
      <c r="F5" s="29"/>
      <c r="G5" s="153"/>
      <c r="I5" s="153"/>
      <c r="J5" s="153"/>
      <c r="K5" s="153"/>
      <c r="L5" s="153"/>
      <c r="M5" s="153"/>
    </row>
    <row r="6" spans="1:17" ht="31.5" customHeight="1" thickBot="1">
      <c r="A6" s="155" t="s">
        <v>112</v>
      </c>
      <c r="B6" s="352"/>
      <c r="C6" s="331"/>
      <c r="D6" s="331"/>
      <c r="E6" s="331"/>
      <c r="F6" s="331"/>
      <c r="G6" s="331"/>
      <c r="H6" s="331"/>
      <c r="I6" s="331"/>
      <c r="J6" s="332"/>
      <c r="K6" s="153"/>
      <c r="L6" s="153"/>
      <c r="M6" s="153"/>
    </row>
    <row r="7" spans="1:17" ht="62.25" customHeight="1" thickBot="1">
      <c r="A7" s="156" t="s">
        <v>60</v>
      </c>
      <c r="B7" s="134" t="s">
        <v>85</v>
      </c>
      <c r="C7" s="134" t="s">
        <v>86</v>
      </c>
      <c r="D7" s="134" t="s">
        <v>58</v>
      </c>
      <c r="E7" s="134" t="s">
        <v>59</v>
      </c>
      <c r="F7" s="328" t="s">
        <v>114</v>
      </c>
      <c r="G7" s="329"/>
      <c r="H7" s="329"/>
      <c r="I7" s="329"/>
      <c r="J7" s="329"/>
      <c r="K7" s="29"/>
      <c r="L7" s="29"/>
      <c r="M7" s="29"/>
      <c r="N7"/>
      <c r="O7"/>
      <c r="P7"/>
      <c r="Q7"/>
    </row>
    <row r="8" spans="1:17" ht="13" thickBot="1">
      <c r="A8" s="156" t="s">
        <v>88</v>
      </c>
      <c r="B8" s="142">
        <f>B9</f>
        <v>0</v>
      </c>
      <c r="C8" s="142">
        <f>C9</f>
        <v>0</v>
      </c>
      <c r="D8" s="142">
        <f>SUM('[1]Event 3a Ledger'!B6:B41)</f>
        <v>0</v>
      </c>
      <c r="E8" s="142">
        <f t="shared" ref="E8:E14" si="0">C8-D8</f>
        <v>0</v>
      </c>
      <c r="F8" s="264"/>
      <c r="G8" s="265"/>
      <c r="H8" s="265"/>
      <c r="I8" s="265"/>
      <c r="J8" s="266"/>
      <c r="K8" s="29"/>
      <c r="L8" s="29"/>
      <c r="M8" s="29"/>
      <c r="N8"/>
      <c r="O8"/>
      <c r="P8"/>
      <c r="Q8"/>
    </row>
    <row r="9" spans="1:17" ht="12.75" customHeight="1">
      <c r="A9" s="158" t="s">
        <v>74</v>
      </c>
      <c r="B9" s="159">
        <f>SUM(B10:B14)</f>
        <v>0</v>
      </c>
      <c r="C9" s="160">
        <f>SUM(C10:C14)</f>
        <v>0</v>
      </c>
      <c r="D9" s="143">
        <f>SUM(D10:D14)</f>
        <v>0</v>
      </c>
      <c r="E9" s="161">
        <f t="shared" si="0"/>
        <v>0</v>
      </c>
      <c r="F9" s="267"/>
      <c r="G9" s="333"/>
      <c r="H9" s="333"/>
      <c r="I9" s="333"/>
      <c r="J9" s="269"/>
      <c r="K9" s="29"/>
      <c r="L9" s="29"/>
      <c r="M9" s="29"/>
      <c r="N9"/>
      <c r="O9"/>
      <c r="P9"/>
      <c r="Q9"/>
    </row>
    <row r="10" spans="1:17" ht="14.25" customHeight="1">
      <c r="A10" s="162" t="s">
        <v>100</v>
      </c>
      <c r="B10" s="163"/>
      <c r="C10" s="137"/>
      <c r="D10" s="137"/>
      <c r="E10" s="164">
        <f t="shared" si="0"/>
        <v>0</v>
      </c>
      <c r="F10" s="267"/>
      <c r="G10" s="333"/>
      <c r="H10" s="333"/>
      <c r="I10" s="333"/>
      <c r="J10" s="269"/>
      <c r="K10" s="29"/>
      <c r="L10" s="29"/>
      <c r="M10" s="29"/>
      <c r="N10"/>
      <c r="O10"/>
      <c r="P10"/>
      <c r="Q10"/>
    </row>
    <row r="11" spans="1:17">
      <c r="A11" s="162" t="s">
        <v>101</v>
      </c>
      <c r="B11" s="163"/>
      <c r="C11" s="137"/>
      <c r="D11" s="137"/>
      <c r="E11" s="164">
        <f t="shared" si="0"/>
        <v>0</v>
      </c>
      <c r="F11" s="267"/>
      <c r="G11" s="333"/>
      <c r="H11" s="333"/>
      <c r="I11" s="333"/>
      <c r="J11" s="269"/>
      <c r="K11" s="29"/>
      <c r="L11" s="29"/>
      <c r="M11" s="29"/>
      <c r="N11"/>
      <c r="O11"/>
      <c r="P11"/>
      <c r="Q11"/>
    </row>
    <row r="12" spans="1:17">
      <c r="A12" s="162" t="s">
        <v>102</v>
      </c>
      <c r="B12" s="163"/>
      <c r="C12" s="137"/>
      <c r="D12" s="137"/>
      <c r="E12" s="164">
        <f t="shared" si="0"/>
        <v>0</v>
      </c>
      <c r="F12" s="267"/>
      <c r="G12" s="333"/>
      <c r="H12" s="333"/>
      <c r="I12" s="333"/>
      <c r="J12" s="269"/>
      <c r="K12" s="29"/>
      <c r="L12" s="29"/>
      <c r="M12" s="29"/>
      <c r="N12"/>
      <c r="O12"/>
      <c r="P12"/>
      <c r="Q12"/>
    </row>
    <row r="13" spans="1:17">
      <c r="A13" s="162" t="s">
        <v>103</v>
      </c>
      <c r="B13" s="163"/>
      <c r="C13" s="137"/>
      <c r="D13" s="137"/>
      <c r="E13" s="164">
        <f t="shared" si="0"/>
        <v>0</v>
      </c>
      <c r="F13" s="267"/>
      <c r="G13" s="333"/>
      <c r="H13" s="333"/>
      <c r="I13" s="333"/>
      <c r="J13" s="269"/>
      <c r="K13" s="29"/>
      <c r="L13" s="29"/>
      <c r="M13" s="29"/>
      <c r="N13"/>
      <c r="O13"/>
      <c r="P13"/>
      <c r="Q13"/>
    </row>
    <row r="14" spans="1:17" ht="13" thickBot="1">
      <c r="A14" s="162" t="s">
        <v>104</v>
      </c>
      <c r="B14" s="163"/>
      <c r="C14" s="137"/>
      <c r="D14" s="137"/>
      <c r="E14" s="164">
        <f t="shared" si="0"/>
        <v>0</v>
      </c>
      <c r="F14" s="270"/>
      <c r="G14" s="271"/>
      <c r="H14" s="271"/>
      <c r="I14" s="271"/>
      <c r="J14" s="272"/>
      <c r="K14" s="29"/>
      <c r="L14" s="29"/>
      <c r="M14" s="29"/>
      <c r="N14"/>
      <c r="O14"/>
      <c r="P14"/>
      <c r="Q14"/>
    </row>
    <row r="15" spans="1:17" ht="13" thickBot="1">
      <c r="A15" s="165"/>
      <c r="B15" s="144"/>
      <c r="C15" s="144"/>
      <c r="D15" s="144"/>
      <c r="E15" s="166"/>
      <c r="F15" s="328" t="s">
        <v>113</v>
      </c>
      <c r="G15" s="329"/>
      <c r="H15" s="329"/>
      <c r="I15" s="329"/>
      <c r="J15" s="329"/>
      <c r="K15" s="29"/>
      <c r="L15" s="29"/>
      <c r="M15" s="29"/>
      <c r="N15"/>
      <c r="O15"/>
      <c r="P15"/>
      <c r="Q15"/>
    </row>
    <row r="16" spans="1:17" ht="13" thickBot="1">
      <c r="A16" s="167" t="s">
        <v>89</v>
      </c>
      <c r="B16" s="157">
        <f>SUM(B17,B19,B22)</f>
        <v>0</v>
      </c>
      <c r="C16" s="142">
        <f>SUM(C17,C19,C22)</f>
        <v>0</v>
      </c>
      <c r="D16" s="142">
        <f>SUM('[1]Event 3a Ledger'!J25:J36)</f>
        <v>0</v>
      </c>
      <c r="E16" s="142">
        <f t="shared" ref="E16:E24" si="1">C16-D16</f>
        <v>0</v>
      </c>
      <c r="F16" s="264"/>
      <c r="G16" s="265"/>
      <c r="H16" s="265"/>
      <c r="I16" s="265"/>
      <c r="J16" s="266"/>
      <c r="K16" s="29"/>
      <c r="L16" s="29"/>
      <c r="M16" s="29"/>
      <c r="N16"/>
      <c r="O16"/>
      <c r="P16"/>
      <c r="Q16"/>
    </row>
    <row r="17" spans="1:17">
      <c r="A17" s="168" t="s">
        <v>136</v>
      </c>
      <c r="B17" s="135">
        <f>B18*13</f>
        <v>0</v>
      </c>
      <c r="C17" s="135">
        <f>C18*13</f>
        <v>0</v>
      </c>
      <c r="D17" s="135">
        <f>D18*13</f>
        <v>0</v>
      </c>
      <c r="E17" s="135">
        <f t="shared" si="1"/>
        <v>0</v>
      </c>
      <c r="F17" s="267"/>
      <c r="G17" s="268"/>
      <c r="H17" s="268"/>
      <c r="I17" s="268"/>
      <c r="J17" s="269"/>
      <c r="K17" s="29"/>
      <c r="L17" s="29"/>
      <c r="M17" s="29"/>
      <c r="N17"/>
      <c r="O17"/>
      <c r="P17"/>
      <c r="Q17"/>
    </row>
    <row r="18" spans="1:17">
      <c r="A18" s="162" t="s">
        <v>87</v>
      </c>
      <c r="B18" s="169"/>
      <c r="C18" s="136"/>
      <c r="D18" s="136"/>
      <c r="E18" s="136">
        <f t="shared" si="1"/>
        <v>0</v>
      </c>
      <c r="F18" s="267"/>
      <c r="G18" s="268"/>
      <c r="H18" s="268"/>
      <c r="I18" s="268"/>
      <c r="J18" s="269"/>
      <c r="K18" s="29"/>
      <c r="L18" s="29"/>
      <c r="M18" s="29"/>
      <c r="N18"/>
      <c r="O18"/>
      <c r="P18"/>
      <c r="Q18"/>
    </row>
    <row r="19" spans="1:17">
      <c r="A19" s="170" t="s">
        <v>105</v>
      </c>
      <c r="B19" s="145">
        <f>SUM(B20:B21)</f>
        <v>0</v>
      </c>
      <c r="C19" s="145">
        <f>SUM(C20:C21)</f>
        <v>0</v>
      </c>
      <c r="D19" s="145">
        <f>SUM(D20:D21)</f>
        <v>0</v>
      </c>
      <c r="E19" s="135">
        <f t="shared" si="1"/>
        <v>0</v>
      </c>
      <c r="F19" s="267"/>
      <c r="G19" s="268"/>
      <c r="H19" s="268"/>
      <c r="I19" s="268"/>
      <c r="J19" s="269"/>
      <c r="K19" s="29"/>
      <c r="L19" s="29"/>
      <c r="M19" s="29"/>
      <c r="N19"/>
      <c r="O19"/>
      <c r="P19"/>
      <c r="Q19"/>
    </row>
    <row r="20" spans="1:17">
      <c r="A20" s="162" t="s">
        <v>122</v>
      </c>
      <c r="B20" s="169"/>
      <c r="C20" s="136"/>
      <c r="D20" s="136"/>
      <c r="E20" s="136">
        <f t="shared" si="1"/>
        <v>0</v>
      </c>
      <c r="F20" s="267"/>
      <c r="G20" s="268"/>
      <c r="H20" s="268"/>
      <c r="I20" s="268"/>
      <c r="J20" s="269"/>
      <c r="K20" s="29"/>
      <c r="L20" s="29"/>
      <c r="M20" s="29"/>
      <c r="N20"/>
      <c r="O20"/>
      <c r="P20"/>
      <c r="Q20"/>
    </row>
    <row r="21" spans="1:17">
      <c r="A21" s="171" t="s">
        <v>57</v>
      </c>
      <c r="B21" s="137">
        <f>B20*0.125</f>
        <v>0</v>
      </c>
      <c r="C21" s="137">
        <f>C20*0.125</f>
        <v>0</v>
      </c>
      <c r="D21" s="137">
        <f>D20*0.1375</f>
        <v>0</v>
      </c>
      <c r="E21" s="137">
        <f t="shared" si="1"/>
        <v>0</v>
      </c>
      <c r="F21" s="267"/>
      <c r="G21" s="268"/>
      <c r="H21" s="268"/>
      <c r="I21" s="268"/>
      <c r="J21" s="269"/>
      <c r="K21" s="29"/>
      <c r="L21" s="29"/>
      <c r="M21" s="29"/>
      <c r="N21"/>
      <c r="O21"/>
      <c r="P21"/>
      <c r="Q21"/>
    </row>
    <row r="22" spans="1:17">
      <c r="A22" s="168" t="s">
        <v>106</v>
      </c>
      <c r="B22" s="145">
        <f>SUM(B23:B24)</f>
        <v>0</v>
      </c>
      <c r="C22" s="145">
        <f>SUM(C23:C24)</f>
        <v>0</v>
      </c>
      <c r="D22" s="145">
        <f>SUM(D23:D24)</f>
        <v>0</v>
      </c>
      <c r="E22" s="135">
        <f t="shared" si="1"/>
        <v>0</v>
      </c>
      <c r="F22" s="267"/>
      <c r="G22" s="268"/>
      <c r="H22" s="268"/>
      <c r="I22" s="268"/>
      <c r="J22" s="269"/>
      <c r="K22" s="29"/>
      <c r="L22" s="29"/>
      <c r="M22" s="29"/>
      <c r="N22"/>
      <c r="O22"/>
      <c r="P22"/>
      <c r="Q22"/>
    </row>
    <row r="23" spans="1:17">
      <c r="A23" s="162" t="s">
        <v>122</v>
      </c>
      <c r="B23" s="163"/>
      <c r="C23" s="137"/>
      <c r="D23" s="137"/>
      <c r="E23" s="136">
        <f t="shared" si="1"/>
        <v>0</v>
      </c>
      <c r="F23" s="267"/>
      <c r="G23" s="268"/>
      <c r="H23" s="268"/>
      <c r="I23" s="268"/>
      <c r="J23" s="269"/>
      <c r="K23" s="29"/>
      <c r="L23" s="29"/>
      <c r="M23" s="29"/>
      <c r="N23"/>
      <c r="O23"/>
      <c r="P23"/>
      <c r="Q23"/>
    </row>
    <row r="24" spans="1:17" ht="13" thickBot="1">
      <c r="A24" s="171" t="s">
        <v>56</v>
      </c>
      <c r="B24" s="137">
        <f>B23*0.315</f>
        <v>0</v>
      </c>
      <c r="C24" s="137">
        <f>C23*0.315</f>
        <v>0</v>
      </c>
      <c r="D24" s="137">
        <f>D23*0.3025</f>
        <v>0</v>
      </c>
      <c r="E24" s="137">
        <f t="shared" si="1"/>
        <v>0</v>
      </c>
      <c r="F24" s="270"/>
      <c r="G24" s="271"/>
      <c r="H24" s="271"/>
      <c r="I24" s="271"/>
      <c r="J24" s="272"/>
      <c r="K24" s="29"/>
      <c r="L24" s="29"/>
      <c r="M24" s="29"/>
      <c r="N24"/>
      <c r="O24"/>
      <c r="P24"/>
      <c r="Q24"/>
    </row>
    <row r="25" spans="1:17" ht="13" thickBot="1">
      <c r="A25" s="75"/>
      <c r="B25" s="76"/>
      <c r="C25" s="76"/>
      <c r="D25" s="76"/>
      <c r="E25" s="76"/>
      <c r="F25" s="77"/>
      <c r="G25" s="77"/>
      <c r="H25" s="77"/>
      <c r="I25" s="77"/>
      <c r="J25" s="77"/>
      <c r="K25" s="29"/>
      <c r="L25" s="29"/>
      <c r="M25" s="24"/>
      <c r="N25"/>
      <c r="O25"/>
      <c r="P25"/>
      <c r="Q25"/>
    </row>
    <row r="26" spans="1:17" ht="13" thickBot="1">
      <c r="A26" s="156" t="s">
        <v>61</v>
      </c>
      <c r="B26" s="157">
        <f>SUM(B28,B31,B34,B38,B52)</f>
        <v>0</v>
      </c>
      <c r="C26" s="142">
        <f>SUM(C28,C31,C34,C38,C52)</f>
        <v>0</v>
      </c>
      <c r="D26" s="142">
        <f>SUM('[1]Event 3a Ledger'!F6:F41)</f>
        <v>0</v>
      </c>
      <c r="E26" s="142">
        <f>C26-D26</f>
        <v>0</v>
      </c>
      <c r="F26" s="172"/>
      <c r="G26" s="173"/>
      <c r="H26" s="173"/>
      <c r="I26" s="173"/>
      <c r="J26" s="173"/>
      <c r="K26" s="29"/>
      <c r="L26" s="29"/>
      <c r="M26" s="24"/>
      <c r="N26"/>
      <c r="O26"/>
      <c r="P26"/>
      <c r="Q26"/>
    </row>
    <row r="27" spans="1:17" ht="13" thickBot="1">
      <c r="A27" s="158" t="s">
        <v>0</v>
      </c>
      <c r="B27" s="174">
        <f>B28</f>
        <v>0</v>
      </c>
      <c r="C27" s="146">
        <f>C28</f>
        <v>0</v>
      </c>
      <c r="D27" s="146">
        <f>D28</f>
        <v>0</v>
      </c>
      <c r="E27" s="135">
        <f>C27-D27</f>
        <v>0</v>
      </c>
      <c r="F27" s="320" t="s">
        <v>2</v>
      </c>
      <c r="G27" s="321"/>
      <c r="H27" s="321"/>
      <c r="I27" s="321"/>
      <c r="J27" s="321"/>
      <c r="K27" s="13"/>
      <c r="L27" s="13"/>
      <c r="M27"/>
      <c r="N27"/>
      <c r="O27"/>
      <c r="P27"/>
      <c r="Q27"/>
    </row>
    <row r="28" spans="1:17">
      <c r="A28" s="219" t="s">
        <v>137</v>
      </c>
      <c r="B28" s="136">
        <f>B29*0.05</f>
        <v>0</v>
      </c>
      <c r="C28" s="136">
        <f>C29*0.05</f>
        <v>0</v>
      </c>
      <c r="D28" s="136">
        <f>D29*0.05</f>
        <v>0</v>
      </c>
      <c r="E28" s="136">
        <f>C28-D28</f>
        <v>0</v>
      </c>
      <c r="F28" s="264"/>
      <c r="G28" s="265"/>
      <c r="H28" s="265"/>
      <c r="I28" s="265"/>
      <c r="J28" s="266"/>
      <c r="K28" s="13"/>
      <c r="L28" s="13"/>
      <c r="M28"/>
      <c r="N28"/>
      <c r="O28"/>
      <c r="P28"/>
      <c r="Q28"/>
    </row>
    <row r="29" spans="1:17">
      <c r="A29" s="171" t="s">
        <v>63</v>
      </c>
      <c r="B29" s="163"/>
      <c r="C29" s="137"/>
      <c r="D29" s="137"/>
      <c r="E29" s="136">
        <f>C29-D29</f>
        <v>0</v>
      </c>
      <c r="F29" s="267"/>
      <c r="G29" s="268"/>
      <c r="H29" s="268"/>
      <c r="I29" s="268"/>
      <c r="J29" s="269"/>
      <c r="K29" s="13"/>
      <c r="L29" s="13"/>
      <c r="M29"/>
      <c r="N29"/>
      <c r="O29"/>
      <c r="P29"/>
      <c r="Q29"/>
    </row>
    <row r="30" spans="1:17">
      <c r="A30" s="175" t="s">
        <v>90</v>
      </c>
      <c r="B30" s="176"/>
      <c r="C30" s="147"/>
      <c r="D30" s="147"/>
      <c r="E30" s="147"/>
      <c r="F30" s="267"/>
      <c r="G30" s="268"/>
      <c r="H30" s="268"/>
      <c r="I30" s="268"/>
      <c r="J30" s="269"/>
      <c r="K30" s="13"/>
      <c r="L30" s="13"/>
      <c r="M30"/>
      <c r="N30"/>
      <c r="O30"/>
      <c r="P30"/>
      <c r="Q30"/>
    </row>
    <row r="31" spans="1:17" ht="15" customHeight="1">
      <c r="A31" s="158" t="s">
        <v>1</v>
      </c>
      <c r="B31" s="177">
        <f>SUM(B32:B33)</f>
        <v>0</v>
      </c>
      <c r="C31" s="135">
        <f>SUM(C32:C33)</f>
        <v>0</v>
      </c>
      <c r="D31" s="135">
        <f>SUM(D32:D33)</f>
        <v>0</v>
      </c>
      <c r="E31" s="135">
        <f>C31-D31</f>
        <v>0</v>
      </c>
      <c r="F31" s="267"/>
      <c r="G31" s="268"/>
      <c r="H31" s="268"/>
      <c r="I31" s="268"/>
      <c r="J31" s="269"/>
      <c r="K31" s="13"/>
      <c r="L31" s="13"/>
      <c r="M31"/>
      <c r="N31"/>
      <c r="O31"/>
      <c r="P31"/>
      <c r="Q31"/>
    </row>
    <row r="32" spans="1:17">
      <c r="A32" s="220" t="s">
        <v>138</v>
      </c>
      <c r="B32" s="169"/>
      <c r="C32" s="136"/>
      <c r="D32" s="136"/>
      <c r="E32" s="136">
        <f>C32-D32</f>
        <v>0</v>
      </c>
      <c r="F32" s="267"/>
      <c r="G32" s="268"/>
      <c r="H32" s="268"/>
      <c r="I32" s="268"/>
      <c r="J32" s="269"/>
      <c r="K32" s="13"/>
      <c r="L32" s="13"/>
      <c r="M32"/>
      <c r="N32"/>
      <c r="O32"/>
      <c r="P32"/>
      <c r="Q32"/>
    </row>
    <row r="33" spans="1:17" ht="13" thickBot="1">
      <c r="A33" s="162" t="s">
        <v>65</v>
      </c>
      <c r="B33" s="169"/>
      <c r="C33" s="136"/>
      <c r="D33" s="136"/>
      <c r="E33" s="136">
        <f>C33-D33</f>
        <v>0</v>
      </c>
      <c r="F33" s="270"/>
      <c r="G33" s="271"/>
      <c r="H33" s="271"/>
      <c r="I33" s="271"/>
      <c r="J33" s="272"/>
      <c r="K33" s="13"/>
      <c r="L33" s="13"/>
      <c r="M33"/>
      <c r="N33"/>
      <c r="O33"/>
      <c r="P33"/>
      <c r="Q33"/>
    </row>
    <row r="34" spans="1:17" ht="13" thickBot="1">
      <c r="A34" s="158" t="s">
        <v>66</v>
      </c>
      <c r="B34" s="178">
        <f>B35</f>
        <v>0</v>
      </c>
      <c r="C34" s="145">
        <f>C35</f>
        <v>0</v>
      </c>
      <c r="D34" s="145">
        <f>D35</f>
        <v>0</v>
      </c>
      <c r="E34" s="135">
        <f>C34-D34</f>
        <v>0</v>
      </c>
      <c r="F34" s="340" t="s">
        <v>3</v>
      </c>
      <c r="G34" s="341"/>
      <c r="H34" s="341"/>
      <c r="I34" s="341"/>
      <c r="J34" s="341"/>
      <c r="K34" s="13"/>
      <c r="L34" s="13"/>
      <c r="M34"/>
      <c r="N34"/>
      <c r="O34"/>
      <c r="P34"/>
      <c r="Q34"/>
    </row>
    <row r="35" spans="1:17">
      <c r="A35" s="162" t="s">
        <v>95</v>
      </c>
      <c r="B35" s="179"/>
      <c r="C35" s="148"/>
      <c r="D35" s="148"/>
      <c r="E35" s="136">
        <f>C35-D35</f>
        <v>0</v>
      </c>
      <c r="F35" s="264"/>
      <c r="G35" s="265"/>
      <c r="H35" s="265"/>
      <c r="I35" s="265"/>
      <c r="J35" s="266"/>
      <c r="K35" s="13"/>
      <c r="L35" s="13"/>
      <c r="M35"/>
      <c r="N35"/>
      <c r="O35"/>
      <c r="P35"/>
      <c r="Q35"/>
    </row>
    <row r="36" spans="1:17" ht="13" thickBot="1">
      <c r="A36" s="175"/>
      <c r="B36" s="140"/>
      <c r="C36" s="140"/>
      <c r="D36" s="133"/>
      <c r="E36" s="133"/>
      <c r="F36" s="270"/>
      <c r="G36" s="271"/>
      <c r="H36" s="271"/>
      <c r="I36" s="271"/>
      <c r="J36" s="272"/>
      <c r="K36" s="13"/>
      <c r="L36" s="13"/>
      <c r="M36"/>
      <c r="N36"/>
      <c r="O36"/>
      <c r="P36"/>
      <c r="Q36"/>
    </row>
    <row r="37" spans="1:17" ht="53.25" customHeight="1">
      <c r="A37" s="156"/>
      <c r="B37" s="134" t="s">
        <v>85</v>
      </c>
      <c r="C37" s="134" t="s">
        <v>86</v>
      </c>
      <c r="D37" s="134" t="s">
        <v>58</v>
      </c>
      <c r="E37" s="134" t="s">
        <v>59</v>
      </c>
      <c r="F37" s="70"/>
      <c r="G37" s="134" t="s">
        <v>85</v>
      </c>
      <c r="H37" s="134" t="s">
        <v>86</v>
      </c>
      <c r="I37" s="134" t="s">
        <v>58</v>
      </c>
      <c r="J37" s="134" t="s">
        <v>59</v>
      </c>
      <c r="K37" s="29"/>
      <c r="L37" s="29"/>
      <c r="M37" s="29"/>
      <c r="N37"/>
      <c r="O37"/>
      <c r="P37"/>
      <c r="Q37"/>
    </row>
    <row r="38" spans="1:17" ht="15" customHeight="1">
      <c r="A38" s="180" t="s">
        <v>107</v>
      </c>
      <c r="B38" s="135">
        <f>SUM(B39,B44,G39)</f>
        <v>0</v>
      </c>
      <c r="C38" s="135">
        <f>SUM(C39,C44,H39)</f>
        <v>0</v>
      </c>
      <c r="D38" s="135">
        <f>SUM(D39,D44,I39)</f>
        <v>0</v>
      </c>
      <c r="E38" s="135">
        <f t="shared" ref="E38:E48" si="2">C38-D38</f>
        <v>0</v>
      </c>
      <c r="F38" s="80"/>
      <c r="G38" s="80"/>
      <c r="H38" s="80"/>
      <c r="I38" s="80"/>
      <c r="J38" s="80"/>
      <c r="K38" s="13"/>
      <c r="L38" s="13"/>
      <c r="M38"/>
      <c r="N38"/>
      <c r="O38"/>
      <c r="P38"/>
      <c r="Q38"/>
    </row>
    <row r="39" spans="1:17" ht="12" customHeight="1">
      <c r="A39" s="175" t="s">
        <v>96</v>
      </c>
      <c r="B39" s="136">
        <f>SUM(B40,B42)</f>
        <v>0</v>
      </c>
      <c r="C39" s="136">
        <f>SUM(C40,C42)</f>
        <v>0</v>
      </c>
      <c r="D39" s="136">
        <f>SUM(D40,D42)</f>
        <v>0</v>
      </c>
      <c r="E39" s="136">
        <f t="shared" si="2"/>
        <v>0</v>
      </c>
      <c r="F39" s="175" t="s">
        <v>97</v>
      </c>
      <c r="G39" s="181">
        <f>SUM(G40,G41,G44,G47)</f>
        <v>0</v>
      </c>
      <c r="H39" s="181">
        <f>SUM(H40,H41,H44,H47)</f>
        <v>0</v>
      </c>
      <c r="I39" s="181">
        <f>SUM(I40,I41,I44,I47)</f>
        <v>0</v>
      </c>
      <c r="J39" s="181">
        <f>SUM(J40,J41,J44,J47)</f>
        <v>0</v>
      </c>
      <c r="K39" s="13"/>
      <c r="L39" s="13"/>
      <c r="M39"/>
      <c r="N39"/>
      <c r="O39"/>
      <c r="P39"/>
      <c r="Q39"/>
    </row>
    <row r="40" spans="1:17" ht="12" customHeight="1">
      <c r="A40" s="171" t="s">
        <v>135</v>
      </c>
      <c r="B40" s="182">
        <f>B41*17</f>
        <v>0</v>
      </c>
      <c r="C40" s="137">
        <f>C41*17</f>
        <v>0</v>
      </c>
      <c r="D40" s="137">
        <f>D41*17</f>
        <v>0</v>
      </c>
      <c r="E40" s="137">
        <f t="shared" si="2"/>
        <v>0</v>
      </c>
      <c r="F40" s="171" t="s">
        <v>116</v>
      </c>
      <c r="G40" s="182">
        <f>IF(SUM(G41,G44,G47)&gt;0,40,0)</f>
        <v>0</v>
      </c>
      <c r="H40" s="183"/>
      <c r="I40" s="183"/>
      <c r="J40" s="183"/>
      <c r="K40" s="13"/>
      <c r="L40" s="13"/>
      <c r="M40"/>
      <c r="N40"/>
      <c r="O40"/>
      <c r="P40"/>
      <c r="Q40"/>
    </row>
    <row r="41" spans="1:17" ht="12" customHeight="1">
      <c r="A41" s="171" t="s">
        <v>93</v>
      </c>
      <c r="B41" s="163"/>
      <c r="C41" s="137"/>
      <c r="D41" s="137"/>
      <c r="E41" s="136">
        <f t="shared" si="2"/>
        <v>0</v>
      </c>
      <c r="F41" s="171" t="s">
        <v>117</v>
      </c>
      <c r="G41" s="182">
        <f>G42*0.85*G43</f>
        <v>0</v>
      </c>
      <c r="H41" s="183">
        <f>H42*0.85*H43</f>
        <v>0</v>
      </c>
      <c r="I41" s="183">
        <f>I42*0.85*I43</f>
        <v>0</v>
      </c>
      <c r="J41" s="183">
        <f>J42*0.85*J43</f>
        <v>0</v>
      </c>
      <c r="K41" s="13"/>
      <c r="L41" s="13"/>
      <c r="M41"/>
      <c r="N41"/>
      <c r="O41"/>
      <c r="P41"/>
      <c r="Q41"/>
    </row>
    <row r="42" spans="1:17" ht="12" customHeight="1">
      <c r="A42" s="171" t="s">
        <v>141</v>
      </c>
      <c r="B42" s="182">
        <f>B43*41</f>
        <v>0</v>
      </c>
      <c r="C42" s="137">
        <f>C43*41</f>
        <v>0</v>
      </c>
      <c r="D42" s="137">
        <f>D43*123</f>
        <v>0</v>
      </c>
      <c r="E42" s="137">
        <f t="shared" si="2"/>
        <v>0</v>
      </c>
      <c r="F42" s="171" t="s">
        <v>118</v>
      </c>
      <c r="G42" s="184"/>
      <c r="H42" s="183"/>
      <c r="I42" s="183"/>
      <c r="J42" s="183"/>
      <c r="K42" s="13"/>
      <c r="L42" s="13"/>
      <c r="M42"/>
      <c r="N42"/>
      <c r="O42"/>
      <c r="P42"/>
      <c r="Q42"/>
    </row>
    <row r="43" spans="1:17" ht="12" customHeight="1">
      <c r="A43" s="171" t="s">
        <v>142</v>
      </c>
      <c r="B43" s="163"/>
      <c r="C43" s="137"/>
      <c r="D43" s="137"/>
      <c r="E43" s="136">
        <f t="shared" si="2"/>
        <v>0</v>
      </c>
      <c r="F43" s="171" t="s">
        <v>99</v>
      </c>
      <c r="G43" s="184"/>
      <c r="H43" s="183"/>
      <c r="I43" s="183"/>
      <c r="J43" s="183"/>
      <c r="K43" s="13"/>
      <c r="L43" s="13"/>
      <c r="M43"/>
      <c r="N43"/>
      <c r="O43"/>
      <c r="P43"/>
      <c r="Q43"/>
    </row>
    <row r="44" spans="1:17" ht="12" customHeight="1">
      <c r="A44" s="175" t="s">
        <v>94</v>
      </c>
      <c r="B44" s="136">
        <f>SUM(B45,B47,B49)</f>
        <v>0</v>
      </c>
      <c r="C44" s="136">
        <f>SUM(C45,C47)</f>
        <v>0</v>
      </c>
      <c r="D44" s="136">
        <f>SUM(D45,D47)</f>
        <v>0</v>
      </c>
      <c r="E44" s="136">
        <f t="shared" si="2"/>
        <v>0</v>
      </c>
      <c r="F44" s="171" t="s">
        <v>119</v>
      </c>
      <c r="G44" s="182">
        <f>G45*3.5*G46</f>
        <v>0</v>
      </c>
      <c r="H44" s="183">
        <f>H45*3.5*H46</f>
        <v>0</v>
      </c>
      <c r="I44" s="183">
        <f>I45*3.5*I46</f>
        <v>0</v>
      </c>
      <c r="J44" s="183">
        <f>J45*3.5*J46</f>
        <v>0</v>
      </c>
      <c r="K44" s="13"/>
      <c r="L44" s="13"/>
      <c r="M44"/>
      <c r="N44"/>
      <c r="O44"/>
      <c r="P44"/>
      <c r="Q44"/>
    </row>
    <row r="45" spans="1:17" ht="12" customHeight="1">
      <c r="A45" s="171" t="s">
        <v>148</v>
      </c>
      <c r="B45" s="182">
        <f>B46*45*4</f>
        <v>0</v>
      </c>
      <c r="C45" s="182">
        <f>C46*45*1</f>
        <v>0</v>
      </c>
      <c r="D45" s="137">
        <f>D46*18.75</f>
        <v>0</v>
      </c>
      <c r="E45" s="137">
        <f t="shared" si="2"/>
        <v>0</v>
      </c>
      <c r="F45" s="171" t="s">
        <v>98</v>
      </c>
      <c r="G45" s="184"/>
      <c r="H45" s="183"/>
      <c r="I45" s="183"/>
      <c r="J45" s="183"/>
      <c r="K45" s="13"/>
      <c r="L45" s="13"/>
      <c r="M45"/>
      <c r="N45"/>
      <c r="O45"/>
      <c r="P45"/>
      <c r="Q45"/>
    </row>
    <row r="46" spans="1:17" ht="12" customHeight="1">
      <c r="A46" s="171" t="s">
        <v>87</v>
      </c>
      <c r="B46" s="163"/>
      <c r="C46" s="137"/>
      <c r="D46" s="137"/>
      <c r="E46" s="136">
        <f t="shared" si="2"/>
        <v>0</v>
      </c>
      <c r="F46" s="171" t="s">
        <v>99</v>
      </c>
      <c r="G46" s="184"/>
      <c r="H46" s="183"/>
      <c r="I46" s="183"/>
      <c r="J46" s="183"/>
      <c r="K46" s="13"/>
      <c r="L46" s="13"/>
      <c r="M46"/>
      <c r="N46"/>
      <c r="O46"/>
      <c r="P46"/>
      <c r="Q46"/>
    </row>
    <row r="47" spans="1:17" ht="12" customHeight="1">
      <c r="A47" s="171" t="s">
        <v>146</v>
      </c>
      <c r="B47" s="182">
        <f>B48*45</f>
        <v>0</v>
      </c>
      <c r="C47" s="182">
        <f>C48*45</f>
        <v>0</v>
      </c>
      <c r="D47" s="137">
        <f>D48*50</f>
        <v>0</v>
      </c>
      <c r="E47" s="137">
        <f t="shared" si="2"/>
        <v>0</v>
      </c>
      <c r="F47" s="185" t="s">
        <v>120</v>
      </c>
      <c r="G47" s="182">
        <f>G48*6.5*G50</f>
        <v>0</v>
      </c>
      <c r="H47" s="183">
        <f>H48*6.5*H50</f>
        <v>0</v>
      </c>
      <c r="I47" s="183">
        <f>I48*6.5*I50</f>
        <v>0</v>
      </c>
      <c r="J47" s="183">
        <f>J48*6.5*J50</f>
        <v>0</v>
      </c>
      <c r="K47" s="13"/>
      <c r="L47" s="13"/>
      <c r="M47"/>
      <c r="N47"/>
      <c r="O47"/>
      <c r="P47"/>
      <c r="Q47"/>
    </row>
    <row r="48" spans="1:17" ht="12" customHeight="1">
      <c r="A48" s="171" t="s">
        <v>140</v>
      </c>
      <c r="B48" s="163"/>
      <c r="C48" s="137"/>
      <c r="D48" s="137"/>
      <c r="E48" s="136">
        <f t="shared" si="2"/>
        <v>0</v>
      </c>
      <c r="F48" s="171" t="s">
        <v>121</v>
      </c>
      <c r="G48" s="184"/>
      <c r="H48" s="183"/>
      <c r="I48" s="183"/>
      <c r="J48" s="183"/>
      <c r="K48" s="13"/>
      <c r="L48" s="13"/>
      <c r="M48"/>
      <c r="N48"/>
      <c r="O48"/>
      <c r="P48"/>
      <c r="Q48"/>
    </row>
    <row r="49" spans="1:17" ht="12" customHeight="1">
      <c r="A49" s="221" t="s">
        <v>144</v>
      </c>
      <c r="B49" s="222"/>
      <c r="C49" s="223"/>
      <c r="D49" s="223"/>
      <c r="E49" s="224"/>
      <c r="F49" s="171"/>
      <c r="G49" s="184"/>
      <c r="H49" s="183"/>
      <c r="I49" s="183"/>
      <c r="J49" s="183"/>
      <c r="K49" s="13"/>
      <c r="L49" s="13"/>
      <c r="M49"/>
      <c r="N49"/>
      <c r="O49"/>
      <c r="P49"/>
      <c r="Q49"/>
    </row>
    <row r="50" spans="1:17" ht="12" customHeight="1">
      <c r="A50" s="186"/>
      <c r="B50" s="319"/>
      <c r="C50" s="293"/>
      <c r="D50" s="293"/>
      <c r="E50" s="293"/>
      <c r="F50" s="187" t="s">
        <v>99</v>
      </c>
      <c r="G50" s="184"/>
      <c r="H50" s="183"/>
      <c r="I50" s="183"/>
      <c r="J50" s="183"/>
      <c r="K50" s="13"/>
      <c r="L50" s="13"/>
      <c r="M50"/>
      <c r="N50"/>
      <c r="O50"/>
      <c r="P50"/>
      <c r="Q50"/>
    </row>
    <row r="51" spans="1:17" customFormat="1" ht="12.75" customHeight="1" thickBot="1">
      <c r="A51" s="73"/>
      <c r="B51" s="294"/>
      <c r="C51" s="294"/>
      <c r="D51" s="294"/>
      <c r="E51" s="294"/>
      <c r="F51" s="320" t="s">
        <v>115</v>
      </c>
      <c r="G51" s="321"/>
      <c r="H51" s="321"/>
      <c r="I51" s="321"/>
      <c r="J51" s="321"/>
    </row>
    <row r="52" spans="1:17">
      <c r="A52" s="188" t="s">
        <v>67</v>
      </c>
      <c r="B52" s="177">
        <f>SUM(B53:B56)</f>
        <v>0</v>
      </c>
      <c r="C52" s="135">
        <f>SUM(C53:C56)</f>
        <v>0</v>
      </c>
      <c r="D52" s="135">
        <f>SUM(D53:D56)</f>
        <v>0</v>
      </c>
      <c r="E52" s="135">
        <f>C52-D52</f>
        <v>0</v>
      </c>
      <c r="F52" s="264"/>
      <c r="G52" s="265"/>
      <c r="H52" s="265"/>
      <c r="I52" s="265"/>
      <c r="J52" s="266"/>
      <c r="K52" s="13"/>
      <c r="L52" s="13"/>
      <c r="M52"/>
      <c r="N52"/>
      <c r="O52"/>
      <c r="P52"/>
      <c r="Q52"/>
    </row>
    <row r="53" spans="1:17">
      <c r="A53" s="189" t="s">
        <v>68</v>
      </c>
      <c r="B53" s="169"/>
      <c r="C53" s="136"/>
      <c r="D53" s="136"/>
      <c r="E53" s="136">
        <f>C53-D53</f>
        <v>0</v>
      </c>
      <c r="F53" s="267"/>
      <c r="G53" s="268"/>
      <c r="H53" s="268"/>
      <c r="I53" s="268"/>
      <c r="J53" s="269"/>
      <c r="K53" s="13"/>
      <c r="L53" s="13"/>
      <c r="M53"/>
      <c r="N53"/>
      <c r="O53"/>
      <c r="P53"/>
      <c r="Q53"/>
    </row>
    <row r="54" spans="1:17" ht="18" customHeight="1">
      <c r="A54" s="220" t="s">
        <v>139</v>
      </c>
      <c r="B54" s="169"/>
      <c r="C54" s="136"/>
      <c r="D54" s="136"/>
      <c r="E54" s="136">
        <f>C54-D54</f>
        <v>0</v>
      </c>
      <c r="F54" s="267"/>
      <c r="G54" s="268"/>
      <c r="H54" s="268"/>
      <c r="I54" s="268"/>
      <c r="J54" s="269"/>
      <c r="K54" s="13"/>
      <c r="L54" s="13"/>
      <c r="M54"/>
      <c r="N54"/>
      <c r="O54"/>
      <c r="P54"/>
      <c r="Q54"/>
    </row>
    <row r="55" spans="1:17">
      <c r="A55" s="189" t="s">
        <v>132</v>
      </c>
      <c r="B55" s="169"/>
      <c r="C55" s="136"/>
      <c r="D55" s="136"/>
      <c r="E55" s="136">
        <f>C55-D55</f>
        <v>0</v>
      </c>
      <c r="F55" s="267"/>
      <c r="G55" s="268"/>
      <c r="H55" s="268"/>
      <c r="I55" s="268"/>
      <c r="J55" s="269"/>
      <c r="K55" s="13"/>
      <c r="L55" s="13"/>
      <c r="M55"/>
      <c r="N55"/>
      <c r="O55"/>
      <c r="P55"/>
      <c r="Q55"/>
    </row>
    <row r="56" spans="1:17" ht="13" thickBot="1">
      <c r="A56" s="189" t="s">
        <v>69</v>
      </c>
      <c r="B56" s="169"/>
      <c r="C56" s="136"/>
      <c r="D56" s="136"/>
      <c r="E56" s="136">
        <f>C56-D56</f>
        <v>0</v>
      </c>
      <c r="F56" s="270"/>
      <c r="G56" s="271"/>
      <c r="H56" s="271"/>
      <c r="I56" s="271"/>
      <c r="J56" s="272"/>
      <c r="K56" s="13"/>
      <c r="L56" s="13"/>
      <c r="M56"/>
      <c r="N56"/>
      <c r="O56"/>
      <c r="P56"/>
      <c r="Q56"/>
    </row>
    <row r="57" spans="1:17" ht="13" thickBot="1">
      <c r="A57" s="190"/>
      <c r="B57" s="191"/>
      <c r="C57" s="121"/>
      <c r="D57" s="139"/>
      <c r="E57" s="139"/>
      <c r="F57" s="320" t="s">
        <v>126</v>
      </c>
      <c r="G57" s="321"/>
      <c r="H57" s="321"/>
      <c r="I57" s="321"/>
      <c r="J57" s="321"/>
      <c r="K57" s="13"/>
      <c r="L57" s="13"/>
      <c r="M57"/>
      <c r="N57"/>
      <c r="O57"/>
      <c r="P57"/>
      <c r="Q57"/>
    </row>
    <row r="58" spans="1:17" ht="13" thickBot="1">
      <c r="A58" s="191" t="s">
        <v>111</v>
      </c>
      <c r="B58" s="157">
        <f>B59</f>
        <v>0</v>
      </c>
      <c r="C58" s="142">
        <f>C59</f>
        <v>0</v>
      </c>
      <c r="D58" s="142">
        <f>SUM('[1]Event 3a Ledger'!J6:J21)</f>
        <v>0</v>
      </c>
      <c r="E58" s="142">
        <f>C58-D58</f>
        <v>0</v>
      </c>
      <c r="F58" s="342"/>
      <c r="G58" s="265"/>
      <c r="H58" s="265"/>
      <c r="I58" s="265"/>
      <c r="J58" s="266"/>
      <c r="K58" s="13"/>
      <c r="L58" s="13"/>
      <c r="M58"/>
      <c r="N58"/>
      <c r="O58"/>
      <c r="P58"/>
      <c r="Q58"/>
    </row>
    <row r="59" spans="1:17" ht="13" thickBot="1">
      <c r="A59" s="192" t="s">
        <v>124</v>
      </c>
      <c r="B59" s="193"/>
      <c r="C59" s="135"/>
      <c r="D59" s="135"/>
      <c r="E59" s="135">
        <f>C59-D59</f>
        <v>0</v>
      </c>
      <c r="F59" s="270"/>
      <c r="G59" s="271"/>
      <c r="H59" s="271"/>
      <c r="I59" s="271"/>
      <c r="J59" s="272"/>
      <c r="K59" s="13"/>
      <c r="L59" s="13"/>
      <c r="M59"/>
      <c r="N59"/>
      <c r="O59"/>
      <c r="P59"/>
      <c r="Q59"/>
    </row>
    <row r="60" spans="1:17" ht="12.75" customHeight="1" thickBot="1">
      <c r="A60" s="73"/>
      <c r="B60" s="194" t="s">
        <v>125</v>
      </c>
      <c r="C60" s="88"/>
      <c r="D60" s="88"/>
      <c r="E60" s="70"/>
      <c r="F60" s="320" t="s">
        <v>127</v>
      </c>
      <c r="G60" s="321"/>
      <c r="H60" s="321"/>
      <c r="I60" s="321"/>
      <c r="J60" s="321"/>
      <c r="K60" s="195"/>
      <c r="L60" s="195"/>
    </row>
    <row r="61" spans="1:17" ht="13" thickBot="1">
      <c r="A61" s="140" t="s">
        <v>70</v>
      </c>
      <c r="B61" s="196">
        <f>SUM(B62:B64)</f>
        <v>0</v>
      </c>
      <c r="C61" s="149">
        <f>SUM(C62:C64)</f>
        <v>0</v>
      </c>
      <c r="D61" s="149">
        <f>SUM('[1]Event 3a Ledger'!N6:N21)</f>
        <v>0</v>
      </c>
      <c r="E61" s="142">
        <f>C61-D61</f>
        <v>0</v>
      </c>
      <c r="F61" s="264"/>
      <c r="G61" s="265"/>
      <c r="H61" s="265"/>
      <c r="I61" s="265"/>
      <c r="J61" s="266"/>
      <c r="K61" s="195"/>
      <c r="L61" s="195"/>
    </row>
    <row r="62" spans="1:17">
      <c r="A62" s="188" t="s">
        <v>110</v>
      </c>
      <c r="B62" s="193"/>
      <c r="C62" s="135"/>
      <c r="D62" s="135"/>
      <c r="E62" s="135">
        <f>C62-D62</f>
        <v>0</v>
      </c>
      <c r="F62" s="267"/>
      <c r="G62" s="268"/>
      <c r="H62" s="268"/>
      <c r="I62" s="268"/>
      <c r="J62" s="269"/>
      <c r="K62" s="195"/>
      <c r="L62" s="195"/>
    </row>
    <row r="63" spans="1:17">
      <c r="A63" s="188" t="s">
        <v>128</v>
      </c>
      <c r="B63" s="197"/>
      <c r="C63" s="145"/>
      <c r="D63" s="145"/>
      <c r="E63" s="135">
        <f>C63-D63</f>
        <v>0</v>
      </c>
      <c r="F63" s="267"/>
      <c r="G63" s="268"/>
      <c r="H63" s="268"/>
      <c r="I63" s="268"/>
      <c r="J63" s="269"/>
      <c r="K63" s="195"/>
      <c r="L63" s="195"/>
    </row>
    <row r="64" spans="1:17" ht="13" thickBot="1">
      <c r="A64" s="188" t="s">
        <v>143</v>
      </c>
      <c r="B64" s="197"/>
      <c r="C64" s="145"/>
      <c r="D64" s="145"/>
      <c r="E64" s="135">
        <f>C64-D64</f>
        <v>0</v>
      </c>
      <c r="F64" s="270"/>
      <c r="G64" s="271"/>
      <c r="H64" s="271"/>
      <c r="I64" s="271"/>
      <c r="J64" s="272"/>
      <c r="K64" s="195"/>
      <c r="L64" s="195"/>
    </row>
    <row r="65" spans="1:12">
      <c r="A65" s="198"/>
      <c r="B65" s="121"/>
      <c r="C65" s="78"/>
      <c r="D65" s="78"/>
      <c r="E65" s="78"/>
      <c r="F65" s="80"/>
      <c r="G65" s="80"/>
      <c r="H65" s="199"/>
      <c r="I65" s="199"/>
      <c r="J65" s="199"/>
      <c r="K65" s="195"/>
      <c r="L65" s="195"/>
    </row>
    <row r="66" spans="1:12" ht="13" thickBot="1">
      <c r="A66" s="200" t="s">
        <v>41</v>
      </c>
      <c r="B66" s="140"/>
      <c r="C66" s="140"/>
      <c r="D66" s="140"/>
      <c r="E66" s="140"/>
      <c r="F66" s="320" t="s">
        <v>4</v>
      </c>
      <c r="G66" s="303"/>
      <c r="H66" s="303"/>
      <c r="I66" s="303"/>
      <c r="J66" s="303"/>
      <c r="K66" s="195"/>
      <c r="L66" s="195"/>
    </row>
    <row r="67" spans="1:12" ht="13" thickBot="1">
      <c r="A67" s="200" t="s">
        <v>130</v>
      </c>
      <c r="B67" s="142">
        <f>SUM(B68:B72)</f>
        <v>0</v>
      </c>
      <c r="C67" s="142">
        <f>SUM(C68:C72)</f>
        <v>0</v>
      </c>
      <c r="D67" s="142">
        <f>SUM('[1]Event 3a Ledger'!N25:N36)</f>
        <v>0</v>
      </c>
      <c r="E67" s="142">
        <f t="shared" ref="E67:E77" si="3">C67-D67</f>
        <v>0</v>
      </c>
      <c r="F67" s="264"/>
      <c r="G67" s="265"/>
      <c r="H67" s="265"/>
      <c r="I67" s="265"/>
      <c r="J67" s="266"/>
      <c r="K67" s="195"/>
      <c r="L67" s="195"/>
    </row>
    <row r="68" spans="1:12">
      <c r="A68" s="188" t="s">
        <v>72</v>
      </c>
      <c r="B68" s="201"/>
      <c r="C68" s="150"/>
      <c r="D68" s="150"/>
      <c r="E68" s="135">
        <f t="shared" si="3"/>
        <v>0</v>
      </c>
      <c r="F68" s="267"/>
      <c r="G68" s="268"/>
      <c r="H68" s="268"/>
      <c r="I68" s="268"/>
      <c r="J68" s="269"/>
      <c r="K68" s="195"/>
      <c r="L68" s="195"/>
    </row>
    <row r="69" spans="1:12">
      <c r="A69" s="188" t="s">
        <v>73</v>
      </c>
      <c r="B69" s="202"/>
      <c r="C69" s="151"/>
      <c r="D69" s="151"/>
      <c r="E69" s="135">
        <f t="shared" si="3"/>
        <v>0</v>
      </c>
      <c r="F69" s="267"/>
      <c r="G69" s="268"/>
      <c r="H69" s="268"/>
      <c r="I69" s="268"/>
      <c r="J69" s="269"/>
      <c r="K69" s="195"/>
      <c r="L69" s="195"/>
    </row>
    <row r="70" spans="1:12">
      <c r="A70" s="188" t="s">
        <v>123</v>
      </c>
      <c r="B70" s="202"/>
      <c r="C70" s="151"/>
      <c r="D70" s="151"/>
      <c r="E70" s="135">
        <f t="shared" si="3"/>
        <v>0</v>
      </c>
      <c r="F70" s="267"/>
      <c r="G70" s="268"/>
      <c r="H70" s="268"/>
      <c r="I70" s="268"/>
      <c r="J70" s="269"/>
      <c r="K70" s="195"/>
      <c r="L70" s="195"/>
    </row>
    <row r="71" spans="1:12" ht="12.75" customHeight="1">
      <c r="A71" s="188" t="s">
        <v>8</v>
      </c>
      <c r="B71" s="202"/>
      <c r="C71" s="151"/>
      <c r="D71" s="151"/>
      <c r="E71" s="135">
        <f t="shared" si="3"/>
        <v>0</v>
      </c>
      <c r="F71" s="267"/>
      <c r="G71" s="268"/>
      <c r="H71" s="268"/>
      <c r="I71" s="268"/>
      <c r="J71" s="269"/>
      <c r="K71" s="195"/>
      <c r="L71" s="195"/>
    </row>
    <row r="72" spans="1:12" ht="12.75" customHeight="1" thickBot="1">
      <c r="A72" s="188" t="s">
        <v>75</v>
      </c>
      <c r="B72" s="151">
        <f>(B76*G76)+G77</f>
        <v>0</v>
      </c>
      <c r="C72" s="151">
        <f>(C76*H76)+H77</f>
        <v>0</v>
      </c>
      <c r="D72" s="151"/>
      <c r="E72" s="135">
        <f t="shared" si="3"/>
        <v>0</v>
      </c>
      <c r="F72" s="270"/>
      <c r="G72" s="271"/>
      <c r="H72" s="271"/>
      <c r="I72" s="271"/>
      <c r="J72" s="272"/>
      <c r="K72" s="195"/>
      <c r="L72" s="195"/>
    </row>
    <row r="73" spans="1:12" ht="12.75" customHeight="1">
      <c r="A73" s="59" t="s">
        <v>76</v>
      </c>
      <c r="B73" s="169"/>
      <c r="C73" s="136"/>
      <c r="D73" s="136"/>
      <c r="E73" s="136">
        <f t="shared" si="3"/>
        <v>0</v>
      </c>
      <c r="F73" s="172"/>
      <c r="G73" s="203" t="s">
        <v>85</v>
      </c>
      <c r="H73" s="203" t="s">
        <v>86</v>
      </c>
      <c r="I73" s="203" t="s">
        <v>58</v>
      </c>
      <c r="J73" s="204" t="s">
        <v>59</v>
      </c>
      <c r="K73" s="195"/>
      <c r="L73" s="195"/>
    </row>
    <row r="74" spans="1:12" ht="12.75" customHeight="1">
      <c r="A74" s="59" t="s">
        <v>78</v>
      </c>
      <c r="B74" s="169"/>
      <c r="C74" s="136"/>
      <c r="D74" s="136"/>
      <c r="E74" s="136">
        <f t="shared" si="3"/>
        <v>0</v>
      </c>
      <c r="F74" s="59" t="s">
        <v>83</v>
      </c>
      <c r="G74" s="169"/>
      <c r="H74" s="136"/>
      <c r="I74" s="136"/>
      <c r="J74" s="136">
        <f>H74-I74</f>
        <v>0</v>
      </c>
      <c r="K74" s="195"/>
      <c r="L74" s="195"/>
    </row>
    <row r="75" spans="1:12" ht="12.75" customHeight="1">
      <c r="A75" s="59" t="s">
        <v>80</v>
      </c>
      <c r="B75" s="205"/>
      <c r="C75" s="136"/>
      <c r="D75" s="136"/>
      <c r="E75" s="136">
        <f t="shared" si="3"/>
        <v>0</v>
      </c>
      <c r="F75" s="59" t="s">
        <v>77</v>
      </c>
      <c r="G75" s="206"/>
      <c r="H75" s="207"/>
      <c r="I75" s="207"/>
      <c r="J75" s="136">
        <f>H75-I75</f>
        <v>0</v>
      </c>
      <c r="K75" s="195"/>
      <c r="L75" s="195"/>
    </row>
    <row r="76" spans="1:12" ht="12.75" customHeight="1">
      <c r="A76" s="60" t="s">
        <v>81</v>
      </c>
      <c r="B76" s="117">
        <f>IF(B75&gt;0,SUM(B73:B75)/3,IF(B74:B74&gt;0,SUM(B73:B74)/2,B73))</f>
        <v>0</v>
      </c>
      <c r="C76" s="117">
        <f>IF(C75&gt;0,SUM(C73:C75)/3,IF(C74:C74&gt;0,SUM(C73:C74)/2,C73))</f>
        <v>0</v>
      </c>
      <c r="D76" s="136">
        <f>SUM(D73:D75)/3</f>
        <v>0</v>
      </c>
      <c r="E76" s="136">
        <f t="shared" si="3"/>
        <v>0</v>
      </c>
      <c r="F76" s="60" t="s">
        <v>79</v>
      </c>
      <c r="G76" s="136">
        <f>B77*G74*G75</f>
        <v>0</v>
      </c>
      <c r="H76" s="136">
        <f>C77*H74*H75</f>
        <v>0</v>
      </c>
      <c r="I76" s="136">
        <f>D77*I74*I75</f>
        <v>0</v>
      </c>
      <c r="J76" s="136">
        <f>H76-I76</f>
        <v>0</v>
      </c>
      <c r="K76" s="195"/>
      <c r="L76" s="195"/>
    </row>
    <row r="77" spans="1:12" s="209" customFormat="1">
      <c r="A77" s="60" t="s">
        <v>82</v>
      </c>
      <c r="B77" s="208"/>
      <c r="C77" s="136"/>
      <c r="D77" s="136"/>
      <c r="E77" s="136">
        <f t="shared" si="3"/>
        <v>0</v>
      </c>
      <c r="F77" s="59" t="s">
        <v>131</v>
      </c>
      <c r="G77" s="136">
        <f>-((G76*B76)*0.1)</f>
        <v>0</v>
      </c>
      <c r="H77" s="136">
        <f>-((H76*C76)*0.1)</f>
        <v>0</v>
      </c>
      <c r="I77" s="136">
        <f>-((I76*D76)*0.1)</f>
        <v>0</v>
      </c>
      <c r="J77" s="136">
        <f>H77-I77</f>
        <v>0</v>
      </c>
      <c r="K77" s="195"/>
      <c r="L77" s="195"/>
    </row>
    <row r="78" spans="1:12" ht="13" thickBot="1">
      <c r="A78" s="210" t="s">
        <v>9</v>
      </c>
      <c r="B78" s="90"/>
      <c r="C78" s="90"/>
      <c r="D78" s="90"/>
      <c r="E78" s="90"/>
      <c r="F78" s="91"/>
      <c r="G78" s="91"/>
      <c r="H78" s="211"/>
      <c r="I78" s="211"/>
      <c r="J78" s="211"/>
    </row>
    <row r="79" spans="1:12" ht="13" thickBot="1">
      <c r="A79" s="212" t="s">
        <v>5</v>
      </c>
      <c r="B79" s="213">
        <f>SUM(B8,B16,B26,B52, B58,B61)</f>
        <v>0</v>
      </c>
      <c r="C79" s="213">
        <f>SUM(C8,C16,C26,C52,C58,C61)</f>
        <v>0</v>
      </c>
      <c r="D79" s="213">
        <f>SUM(D8,D16,D26,D58,D61)</f>
        <v>0</v>
      </c>
      <c r="E79" s="214">
        <f>C79-D79</f>
        <v>0</v>
      </c>
      <c r="F79" s="215"/>
      <c r="G79" s="199"/>
      <c r="H79" s="199"/>
      <c r="I79" s="199"/>
      <c r="J79" s="199"/>
    </row>
    <row r="80" spans="1:12" ht="13" thickBot="1">
      <c r="A80" s="212" t="s">
        <v>6</v>
      </c>
      <c r="B80" s="213">
        <f>B67</f>
        <v>0</v>
      </c>
      <c r="C80" s="213">
        <f>C67</f>
        <v>0</v>
      </c>
      <c r="D80" s="213">
        <f>D67</f>
        <v>0</v>
      </c>
      <c r="E80" s="214">
        <f>C80-D80</f>
        <v>0</v>
      </c>
      <c r="F80" s="212" t="s">
        <v>7</v>
      </c>
      <c r="G80" s="213">
        <f>B79-B80</f>
        <v>0</v>
      </c>
      <c r="H80" s="213">
        <f>C79-C80</f>
        <v>0</v>
      </c>
      <c r="I80" s="213">
        <f>D79-D80</f>
        <v>0</v>
      </c>
      <c r="J80" s="214">
        <f>H80-I80</f>
        <v>0</v>
      </c>
    </row>
    <row r="81" spans="1:5">
      <c r="A81" s="154"/>
      <c r="B81" s="154"/>
      <c r="D81" s="154"/>
      <c r="E81" s="154"/>
    </row>
    <row r="82" spans="1:5">
      <c r="A82" s="22"/>
      <c r="B82"/>
      <c r="C82"/>
      <c r="D82"/>
      <c r="E82"/>
    </row>
    <row r="83" spans="1:5">
      <c r="A83" s="22"/>
      <c r="B83"/>
      <c r="C83"/>
      <c r="D83"/>
      <c r="E83"/>
    </row>
  </sheetData>
  <sheetProtection selectLockedCells="1"/>
  <mergeCells count="21">
    <mergeCell ref="F67:J72"/>
    <mergeCell ref="F61:J64"/>
    <mergeCell ref="F58:J59"/>
    <mergeCell ref="F35:J36"/>
    <mergeCell ref="F28:J33"/>
    <mergeCell ref="F60:J60"/>
    <mergeCell ref="F57:J57"/>
    <mergeCell ref="F52:J56"/>
    <mergeCell ref="F51:J51"/>
    <mergeCell ref="F34:J34"/>
    <mergeCell ref="F66:J66"/>
    <mergeCell ref="B3:H3"/>
    <mergeCell ref="B4:H4"/>
    <mergeCell ref="B50:E51"/>
    <mergeCell ref="I1:J4"/>
    <mergeCell ref="F7:J7"/>
    <mergeCell ref="B6:J6"/>
    <mergeCell ref="F15:J15"/>
    <mergeCell ref="F16:J24"/>
    <mergeCell ref="F27:J27"/>
    <mergeCell ref="F8:J1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D83" sqref="D83"/>
    </sheetView>
  </sheetViews>
  <sheetFormatPr baseColWidth="10" defaultColWidth="9.1640625" defaultRowHeight="12" x14ac:dyDescent="0"/>
  <cols>
    <col min="1" max="1" width="34" style="152" customWidth="1"/>
    <col min="2" max="2" width="7.83203125" style="217" customWidth="1"/>
    <col min="3" max="3" width="7.83203125" style="154" customWidth="1"/>
    <col min="4" max="5" width="7.83203125" style="218" customWidth="1"/>
    <col min="6" max="6" width="31.33203125" style="216" customWidth="1"/>
    <col min="7" max="7" width="10.83203125" style="154" customWidth="1"/>
    <col min="8" max="8" width="9.5" style="154" customWidth="1"/>
    <col min="9" max="9" width="7.83203125" style="154" customWidth="1"/>
    <col min="10" max="10" width="10" style="154" customWidth="1"/>
    <col min="11" max="16384" width="9.1640625" style="154"/>
  </cols>
  <sheetData>
    <row r="1" spans="1:17" ht="17">
      <c r="B1" s="28"/>
      <c r="C1" s="28"/>
      <c r="D1" s="28"/>
      <c r="E1" s="26" t="s">
        <v>108</v>
      </c>
      <c r="F1" s="29"/>
      <c r="G1" s="153"/>
      <c r="H1" s="153"/>
      <c r="I1" s="322" t="s">
        <v>45</v>
      </c>
      <c r="J1" s="323"/>
      <c r="M1" s="153"/>
    </row>
    <row r="2" spans="1:17" ht="17">
      <c r="B2" s="25"/>
      <c r="C2" s="25"/>
      <c r="D2" s="25"/>
      <c r="E2" s="26" t="s">
        <v>152</v>
      </c>
      <c r="F2" s="29"/>
      <c r="G2" s="153"/>
      <c r="H2" s="153"/>
      <c r="I2" s="324"/>
      <c r="J2" s="325"/>
      <c r="M2" s="153"/>
    </row>
    <row r="3" spans="1:17" ht="18" thickBot="1">
      <c r="A3" s="31" t="s">
        <v>84</v>
      </c>
      <c r="B3" s="334"/>
      <c r="C3" s="335"/>
      <c r="D3" s="335"/>
      <c r="E3" s="335"/>
      <c r="F3" s="335"/>
      <c r="G3" s="335"/>
      <c r="H3" s="336"/>
      <c r="I3" s="324"/>
      <c r="J3" s="325"/>
      <c r="M3" s="153"/>
    </row>
    <row r="4" spans="1:17" ht="18" thickBot="1">
      <c r="A4" s="31" t="s">
        <v>91</v>
      </c>
      <c r="B4" s="337"/>
      <c r="C4" s="338"/>
      <c r="D4" s="338"/>
      <c r="E4" s="338"/>
      <c r="F4" s="338"/>
      <c r="G4" s="338"/>
      <c r="H4" s="339"/>
      <c r="I4" s="326"/>
      <c r="J4" s="327"/>
      <c r="M4" s="153"/>
    </row>
    <row r="5" spans="1:17" ht="12" customHeight="1" thickBot="1">
      <c r="A5" s="27"/>
      <c r="B5" s="25"/>
      <c r="C5" s="25"/>
      <c r="D5" s="25"/>
      <c r="E5" s="25"/>
      <c r="F5" s="29"/>
      <c r="G5" s="153"/>
      <c r="I5" s="153"/>
      <c r="J5" s="153"/>
      <c r="K5" s="153"/>
      <c r="L5" s="153"/>
      <c r="M5" s="153"/>
    </row>
    <row r="6" spans="1:17" ht="31.5" customHeight="1" thickBot="1">
      <c r="A6" s="155" t="s">
        <v>112</v>
      </c>
      <c r="B6" s="352"/>
      <c r="C6" s="331"/>
      <c r="D6" s="331"/>
      <c r="E6" s="331"/>
      <c r="F6" s="331"/>
      <c r="G6" s="331"/>
      <c r="H6" s="331"/>
      <c r="I6" s="331"/>
      <c r="J6" s="332"/>
      <c r="K6" s="153"/>
      <c r="L6" s="153"/>
      <c r="M6" s="153"/>
    </row>
    <row r="7" spans="1:17" ht="62.25" customHeight="1" thickBot="1">
      <c r="A7" s="156" t="s">
        <v>60</v>
      </c>
      <c r="B7" s="134" t="s">
        <v>85</v>
      </c>
      <c r="C7" s="134" t="s">
        <v>86</v>
      </c>
      <c r="D7" s="134" t="s">
        <v>58</v>
      </c>
      <c r="E7" s="134" t="s">
        <v>59</v>
      </c>
      <c r="F7" s="328" t="s">
        <v>114</v>
      </c>
      <c r="G7" s="329"/>
      <c r="H7" s="329"/>
      <c r="I7" s="329"/>
      <c r="J7" s="329"/>
      <c r="K7" s="29"/>
      <c r="L7" s="29"/>
      <c r="M7" s="29"/>
      <c r="N7"/>
      <c r="O7"/>
      <c r="P7"/>
      <c r="Q7"/>
    </row>
    <row r="8" spans="1:17" ht="13" thickBot="1">
      <c r="A8" s="156" t="s">
        <v>88</v>
      </c>
      <c r="B8" s="142">
        <f>B9</f>
        <v>0</v>
      </c>
      <c r="C8" s="142">
        <f>C9</f>
        <v>0</v>
      </c>
      <c r="D8" s="142">
        <f>SUM('[1]Event 3a Ledger'!B6:B41)</f>
        <v>0</v>
      </c>
      <c r="E8" s="142">
        <f t="shared" ref="E8:E14" si="0">C8-D8</f>
        <v>0</v>
      </c>
      <c r="F8" s="264"/>
      <c r="G8" s="265"/>
      <c r="H8" s="265"/>
      <c r="I8" s="265"/>
      <c r="J8" s="266"/>
      <c r="K8" s="29"/>
      <c r="L8" s="29"/>
      <c r="M8" s="29"/>
      <c r="N8"/>
      <c r="O8"/>
      <c r="P8"/>
      <c r="Q8"/>
    </row>
    <row r="9" spans="1:17" ht="12.75" customHeight="1">
      <c r="A9" s="158" t="s">
        <v>74</v>
      </c>
      <c r="B9" s="159">
        <f>SUM(B10:B14)</f>
        <v>0</v>
      </c>
      <c r="C9" s="160">
        <f>SUM(C10:C14)</f>
        <v>0</v>
      </c>
      <c r="D9" s="143">
        <f>SUM(D10:D14)</f>
        <v>0</v>
      </c>
      <c r="E9" s="161">
        <f t="shared" si="0"/>
        <v>0</v>
      </c>
      <c r="F9" s="267"/>
      <c r="G9" s="333"/>
      <c r="H9" s="333"/>
      <c r="I9" s="333"/>
      <c r="J9" s="269"/>
      <c r="K9" s="29"/>
      <c r="L9" s="29"/>
      <c r="M9" s="29"/>
      <c r="N9"/>
      <c r="O9"/>
      <c r="P9"/>
      <c r="Q9"/>
    </row>
    <row r="10" spans="1:17" ht="14.25" customHeight="1">
      <c r="A10" s="162" t="s">
        <v>100</v>
      </c>
      <c r="B10" s="163"/>
      <c r="C10" s="137"/>
      <c r="D10" s="137"/>
      <c r="E10" s="164">
        <f t="shared" si="0"/>
        <v>0</v>
      </c>
      <c r="F10" s="267"/>
      <c r="G10" s="333"/>
      <c r="H10" s="333"/>
      <c r="I10" s="333"/>
      <c r="J10" s="269"/>
      <c r="K10" s="29"/>
      <c r="L10" s="29"/>
      <c r="M10" s="29"/>
      <c r="N10"/>
      <c r="O10"/>
      <c r="P10"/>
      <c r="Q10"/>
    </row>
    <row r="11" spans="1:17">
      <c r="A11" s="162" t="s">
        <v>101</v>
      </c>
      <c r="B11" s="163"/>
      <c r="C11" s="137"/>
      <c r="D11" s="137"/>
      <c r="E11" s="164">
        <f t="shared" si="0"/>
        <v>0</v>
      </c>
      <c r="F11" s="267"/>
      <c r="G11" s="333"/>
      <c r="H11" s="333"/>
      <c r="I11" s="333"/>
      <c r="J11" s="269"/>
      <c r="K11" s="29"/>
      <c r="L11" s="29"/>
      <c r="M11" s="29"/>
      <c r="N11"/>
      <c r="O11"/>
      <c r="P11"/>
      <c r="Q11"/>
    </row>
    <row r="12" spans="1:17">
      <c r="A12" s="162" t="s">
        <v>102</v>
      </c>
      <c r="B12" s="163"/>
      <c r="C12" s="137"/>
      <c r="D12" s="137"/>
      <c r="E12" s="164">
        <f t="shared" si="0"/>
        <v>0</v>
      </c>
      <c r="F12" s="267"/>
      <c r="G12" s="333"/>
      <c r="H12" s="333"/>
      <c r="I12" s="333"/>
      <c r="J12" s="269"/>
      <c r="K12" s="29"/>
      <c r="L12" s="29"/>
      <c r="M12" s="29"/>
      <c r="N12"/>
      <c r="O12"/>
      <c r="P12"/>
      <c r="Q12"/>
    </row>
    <row r="13" spans="1:17">
      <c r="A13" s="162" t="s">
        <v>103</v>
      </c>
      <c r="B13" s="163"/>
      <c r="C13" s="137"/>
      <c r="D13" s="137"/>
      <c r="E13" s="164">
        <f t="shared" si="0"/>
        <v>0</v>
      </c>
      <c r="F13" s="267"/>
      <c r="G13" s="333"/>
      <c r="H13" s="333"/>
      <c r="I13" s="333"/>
      <c r="J13" s="269"/>
      <c r="K13" s="29"/>
      <c r="L13" s="29"/>
      <c r="M13" s="29"/>
      <c r="N13"/>
      <c r="O13"/>
      <c r="P13"/>
      <c r="Q13"/>
    </row>
    <row r="14" spans="1:17" ht="13" thickBot="1">
      <c r="A14" s="162" t="s">
        <v>104</v>
      </c>
      <c r="B14" s="163"/>
      <c r="C14" s="137"/>
      <c r="D14" s="137"/>
      <c r="E14" s="164">
        <f t="shared" si="0"/>
        <v>0</v>
      </c>
      <c r="F14" s="270"/>
      <c r="G14" s="271"/>
      <c r="H14" s="271"/>
      <c r="I14" s="271"/>
      <c r="J14" s="272"/>
      <c r="K14" s="29"/>
      <c r="L14" s="29"/>
      <c r="M14" s="29"/>
      <c r="N14"/>
      <c r="O14"/>
      <c r="P14"/>
      <c r="Q14"/>
    </row>
    <row r="15" spans="1:17" ht="13" thickBot="1">
      <c r="A15" s="165"/>
      <c r="B15" s="144"/>
      <c r="C15" s="144"/>
      <c r="D15" s="144"/>
      <c r="E15" s="166"/>
      <c r="F15" s="328" t="s">
        <v>113</v>
      </c>
      <c r="G15" s="329"/>
      <c r="H15" s="329"/>
      <c r="I15" s="329"/>
      <c r="J15" s="329"/>
      <c r="K15" s="29"/>
      <c r="L15" s="29"/>
      <c r="M15" s="29"/>
      <c r="N15"/>
      <c r="O15"/>
      <c r="P15"/>
      <c r="Q15"/>
    </row>
    <row r="16" spans="1:17" ht="13" thickBot="1">
      <c r="A16" s="167" t="s">
        <v>89</v>
      </c>
      <c r="B16" s="157">
        <f>SUM(B17,B19,B22)</f>
        <v>0</v>
      </c>
      <c r="C16" s="142">
        <f>SUM(C17,C19,C22)</f>
        <v>0</v>
      </c>
      <c r="D16" s="142">
        <f>SUM('[1]Event 3a Ledger'!J25:J36)</f>
        <v>0</v>
      </c>
      <c r="E16" s="142">
        <f t="shared" ref="E16:E24" si="1">C16-D16</f>
        <v>0</v>
      </c>
      <c r="F16" s="264"/>
      <c r="G16" s="265"/>
      <c r="H16" s="265"/>
      <c r="I16" s="265"/>
      <c r="J16" s="266"/>
      <c r="K16" s="29"/>
      <c r="L16" s="29"/>
      <c r="M16" s="29"/>
      <c r="N16"/>
      <c r="O16"/>
      <c r="P16"/>
      <c r="Q16"/>
    </row>
    <row r="17" spans="1:17">
      <c r="A17" s="168" t="s">
        <v>136</v>
      </c>
      <c r="B17" s="135">
        <f>B18*13</f>
        <v>0</v>
      </c>
      <c r="C17" s="135">
        <f>C18*13</f>
        <v>0</v>
      </c>
      <c r="D17" s="135">
        <f>D18*13</f>
        <v>0</v>
      </c>
      <c r="E17" s="135">
        <f t="shared" si="1"/>
        <v>0</v>
      </c>
      <c r="F17" s="267"/>
      <c r="G17" s="268"/>
      <c r="H17" s="268"/>
      <c r="I17" s="268"/>
      <c r="J17" s="269"/>
      <c r="K17" s="29"/>
      <c r="L17" s="29"/>
      <c r="M17" s="29"/>
      <c r="N17"/>
      <c r="O17"/>
      <c r="P17"/>
      <c r="Q17"/>
    </row>
    <row r="18" spans="1:17">
      <c r="A18" s="162" t="s">
        <v>87</v>
      </c>
      <c r="B18" s="169"/>
      <c r="C18" s="136"/>
      <c r="D18" s="136"/>
      <c r="E18" s="136">
        <f t="shared" si="1"/>
        <v>0</v>
      </c>
      <c r="F18" s="267"/>
      <c r="G18" s="268"/>
      <c r="H18" s="268"/>
      <c r="I18" s="268"/>
      <c r="J18" s="269"/>
      <c r="K18" s="29"/>
      <c r="L18" s="29"/>
      <c r="M18" s="29"/>
      <c r="N18"/>
      <c r="O18"/>
      <c r="P18"/>
      <c r="Q18"/>
    </row>
    <row r="19" spans="1:17">
      <c r="A19" s="170" t="s">
        <v>105</v>
      </c>
      <c r="B19" s="145">
        <f>SUM(B20:B21)</f>
        <v>0</v>
      </c>
      <c r="C19" s="145">
        <f>SUM(C20:C21)</f>
        <v>0</v>
      </c>
      <c r="D19" s="145">
        <f>SUM(D20:D21)</f>
        <v>0</v>
      </c>
      <c r="E19" s="135">
        <f t="shared" si="1"/>
        <v>0</v>
      </c>
      <c r="F19" s="267"/>
      <c r="G19" s="268"/>
      <c r="H19" s="268"/>
      <c r="I19" s="268"/>
      <c r="J19" s="269"/>
      <c r="K19" s="29"/>
      <c r="L19" s="29"/>
      <c r="M19" s="29"/>
      <c r="N19"/>
      <c r="O19"/>
      <c r="P19"/>
      <c r="Q19"/>
    </row>
    <row r="20" spans="1:17">
      <c r="A20" s="162" t="s">
        <v>122</v>
      </c>
      <c r="B20" s="169"/>
      <c r="C20" s="136"/>
      <c r="D20" s="136"/>
      <c r="E20" s="136">
        <f t="shared" si="1"/>
        <v>0</v>
      </c>
      <c r="F20" s="267"/>
      <c r="G20" s="268"/>
      <c r="H20" s="268"/>
      <c r="I20" s="268"/>
      <c r="J20" s="269"/>
      <c r="K20" s="29"/>
      <c r="L20" s="29"/>
      <c r="M20" s="29"/>
      <c r="N20"/>
      <c r="O20"/>
      <c r="P20"/>
      <c r="Q20"/>
    </row>
    <row r="21" spans="1:17">
      <c r="A21" s="171" t="s">
        <v>57</v>
      </c>
      <c r="B21" s="137">
        <f>B20*0.125</f>
        <v>0</v>
      </c>
      <c r="C21" s="137">
        <f>C20*0.125</f>
        <v>0</v>
      </c>
      <c r="D21" s="137">
        <f>D20*0.1375</f>
        <v>0</v>
      </c>
      <c r="E21" s="137">
        <f t="shared" si="1"/>
        <v>0</v>
      </c>
      <c r="F21" s="267"/>
      <c r="G21" s="268"/>
      <c r="H21" s="268"/>
      <c r="I21" s="268"/>
      <c r="J21" s="269"/>
      <c r="K21" s="29"/>
      <c r="L21" s="29"/>
      <c r="M21" s="29"/>
      <c r="N21"/>
      <c r="O21"/>
      <c r="P21"/>
      <c r="Q21"/>
    </row>
    <row r="22" spans="1:17">
      <c r="A22" s="168" t="s">
        <v>106</v>
      </c>
      <c r="B22" s="145">
        <f>SUM(B23:B24)</f>
        <v>0</v>
      </c>
      <c r="C22" s="145">
        <f>SUM(C23:C24)</f>
        <v>0</v>
      </c>
      <c r="D22" s="145">
        <f>SUM(D23:D24)</f>
        <v>0</v>
      </c>
      <c r="E22" s="135">
        <f t="shared" si="1"/>
        <v>0</v>
      </c>
      <c r="F22" s="267"/>
      <c r="G22" s="268"/>
      <c r="H22" s="268"/>
      <c r="I22" s="268"/>
      <c r="J22" s="269"/>
      <c r="K22" s="29"/>
      <c r="L22" s="29"/>
      <c r="M22" s="29"/>
      <c r="N22"/>
      <c r="O22"/>
      <c r="P22"/>
      <c r="Q22"/>
    </row>
    <row r="23" spans="1:17">
      <c r="A23" s="162" t="s">
        <v>122</v>
      </c>
      <c r="B23" s="163"/>
      <c r="C23" s="137"/>
      <c r="D23" s="137"/>
      <c r="E23" s="136">
        <f t="shared" si="1"/>
        <v>0</v>
      </c>
      <c r="F23" s="267"/>
      <c r="G23" s="268"/>
      <c r="H23" s="268"/>
      <c r="I23" s="268"/>
      <c r="J23" s="269"/>
      <c r="K23" s="29"/>
      <c r="L23" s="29"/>
      <c r="M23" s="29"/>
      <c r="N23"/>
      <c r="O23"/>
      <c r="P23"/>
      <c r="Q23"/>
    </row>
    <row r="24" spans="1:17" ht="13" thickBot="1">
      <c r="A24" s="171" t="s">
        <v>56</v>
      </c>
      <c r="B24" s="137">
        <f>B23*0.315</f>
        <v>0</v>
      </c>
      <c r="C24" s="137">
        <f>C23*0.315</f>
        <v>0</v>
      </c>
      <c r="D24" s="137">
        <f>D23*0.3025</f>
        <v>0</v>
      </c>
      <c r="E24" s="137">
        <f t="shared" si="1"/>
        <v>0</v>
      </c>
      <c r="F24" s="270"/>
      <c r="G24" s="271"/>
      <c r="H24" s="271"/>
      <c r="I24" s="271"/>
      <c r="J24" s="272"/>
      <c r="K24" s="29"/>
      <c r="L24" s="29"/>
      <c r="M24" s="29"/>
      <c r="N24"/>
      <c r="O24"/>
      <c r="P24"/>
      <c r="Q24"/>
    </row>
    <row r="25" spans="1:17" ht="13" thickBot="1">
      <c r="A25" s="75"/>
      <c r="B25" s="76"/>
      <c r="C25" s="76"/>
      <c r="D25" s="76"/>
      <c r="E25" s="76"/>
      <c r="F25" s="77"/>
      <c r="G25" s="77"/>
      <c r="H25" s="77"/>
      <c r="I25" s="77"/>
      <c r="J25" s="77"/>
      <c r="K25" s="29"/>
      <c r="L25" s="29"/>
      <c r="M25" s="24"/>
      <c r="N25"/>
      <c r="O25"/>
      <c r="P25"/>
      <c r="Q25"/>
    </row>
    <row r="26" spans="1:17" ht="13" thickBot="1">
      <c r="A26" s="156" t="s">
        <v>61</v>
      </c>
      <c r="B26" s="157">
        <f>SUM(B28,B31,B34,B38,B52)</f>
        <v>0</v>
      </c>
      <c r="C26" s="142">
        <f>SUM(C28,C31,C34,C38,C52)</f>
        <v>0</v>
      </c>
      <c r="D26" s="142">
        <f>SUM('[1]Event 3a Ledger'!F6:F41)</f>
        <v>0</v>
      </c>
      <c r="E26" s="142">
        <f>C26-D26</f>
        <v>0</v>
      </c>
      <c r="F26" s="172"/>
      <c r="G26" s="173"/>
      <c r="H26" s="173"/>
      <c r="I26" s="173"/>
      <c r="J26" s="173"/>
      <c r="K26" s="29"/>
      <c r="L26" s="29"/>
      <c r="M26" s="24"/>
      <c r="N26"/>
      <c r="O26"/>
      <c r="P26"/>
      <c r="Q26"/>
    </row>
    <row r="27" spans="1:17" ht="13" thickBot="1">
      <c r="A27" s="158" t="s">
        <v>0</v>
      </c>
      <c r="B27" s="174">
        <f>B28</f>
        <v>0</v>
      </c>
      <c r="C27" s="146">
        <f>C28</f>
        <v>0</v>
      </c>
      <c r="D27" s="146">
        <f>D28</f>
        <v>0</v>
      </c>
      <c r="E27" s="135">
        <f>C27-D27</f>
        <v>0</v>
      </c>
      <c r="F27" s="320" t="s">
        <v>2</v>
      </c>
      <c r="G27" s="321"/>
      <c r="H27" s="321"/>
      <c r="I27" s="321"/>
      <c r="J27" s="321"/>
      <c r="K27" s="13"/>
      <c r="L27" s="13"/>
      <c r="M27"/>
      <c r="N27"/>
      <c r="O27"/>
      <c r="P27"/>
      <c r="Q27"/>
    </row>
    <row r="28" spans="1:17">
      <c r="A28" s="219" t="s">
        <v>137</v>
      </c>
      <c r="B28" s="136">
        <f>B29*0.05</f>
        <v>0</v>
      </c>
      <c r="C28" s="136">
        <f>C29*0.05</f>
        <v>0</v>
      </c>
      <c r="D28" s="136">
        <f>D29*0.05</f>
        <v>0</v>
      </c>
      <c r="E28" s="136">
        <f>C28-D28</f>
        <v>0</v>
      </c>
      <c r="F28" s="264"/>
      <c r="G28" s="265"/>
      <c r="H28" s="265"/>
      <c r="I28" s="265"/>
      <c r="J28" s="266"/>
      <c r="K28" s="13"/>
      <c r="L28" s="13"/>
      <c r="M28"/>
      <c r="N28"/>
      <c r="O28"/>
      <c r="P28"/>
      <c r="Q28"/>
    </row>
    <row r="29" spans="1:17">
      <c r="A29" s="171" t="s">
        <v>63</v>
      </c>
      <c r="B29" s="163"/>
      <c r="C29" s="137"/>
      <c r="D29" s="137"/>
      <c r="E29" s="136">
        <f>C29-D29</f>
        <v>0</v>
      </c>
      <c r="F29" s="267"/>
      <c r="G29" s="268"/>
      <c r="H29" s="268"/>
      <c r="I29" s="268"/>
      <c r="J29" s="269"/>
      <c r="K29" s="13"/>
      <c r="L29" s="13"/>
      <c r="M29"/>
      <c r="N29"/>
      <c r="O29"/>
      <c r="P29"/>
      <c r="Q29"/>
    </row>
    <row r="30" spans="1:17">
      <c r="A30" s="175" t="s">
        <v>90</v>
      </c>
      <c r="B30" s="176"/>
      <c r="C30" s="147"/>
      <c r="D30" s="147"/>
      <c r="E30" s="147"/>
      <c r="F30" s="267"/>
      <c r="G30" s="268"/>
      <c r="H30" s="268"/>
      <c r="I30" s="268"/>
      <c r="J30" s="269"/>
      <c r="K30" s="13"/>
      <c r="L30" s="13"/>
      <c r="M30"/>
      <c r="N30"/>
      <c r="O30"/>
      <c r="P30"/>
      <c r="Q30"/>
    </row>
    <row r="31" spans="1:17" ht="15" customHeight="1">
      <c r="A31" s="158" t="s">
        <v>1</v>
      </c>
      <c r="B31" s="177">
        <f>SUM(B32:B33)</f>
        <v>0</v>
      </c>
      <c r="C31" s="135">
        <f>SUM(C32:C33)</f>
        <v>0</v>
      </c>
      <c r="D31" s="135">
        <f>SUM(D32:D33)</f>
        <v>0</v>
      </c>
      <c r="E31" s="135">
        <f>C31-D31</f>
        <v>0</v>
      </c>
      <c r="F31" s="267"/>
      <c r="G31" s="268"/>
      <c r="H31" s="268"/>
      <c r="I31" s="268"/>
      <c r="J31" s="269"/>
      <c r="K31" s="13"/>
      <c r="L31" s="13"/>
      <c r="M31"/>
      <c r="N31"/>
      <c r="O31"/>
      <c r="P31"/>
      <c r="Q31"/>
    </row>
    <row r="32" spans="1:17">
      <c r="A32" s="220" t="s">
        <v>138</v>
      </c>
      <c r="B32" s="169"/>
      <c r="C32" s="136"/>
      <c r="D32" s="136"/>
      <c r="E32" s="136">
        <f>C32-D32</f>
        <v>0</v>
      </c>
      <c r="F32" s="267"/>
      <c r="G32" s="268"/>
      <c r="H32" s="268"/>
      <c r="I32" s="268"/>
      <c r="J32" s="269"/>
      <c r="K32" s="13"/>
      <c r="L32" s="13"/>
      <c r="M32"/>
      <c r="N32"/>
      <c r="O32"/>
      <c r="P32"/>
      <c r="Q32"/>
    </row>
    <row r="33" spans="1:17" ht="13" thickBot="1">
      <c r="A33" s="162" t="s">
        <v>65</v>
      </c>
      <c r="B33" s="169"/>
      <c r="C33" s="136"/>
      <c r="D33" s="136"/>
      <c r="E33" s="136">
        <f>C33-D33</f>
        <v>0</v>
      </c>
      <c r="F33" s="270"/>
      <c r="G33" s="271"/>
      <c r="H33" s="271"/>
      <c r="I33" s="271"/>
      <c r="J33" s="272"/>
      <c r="K33" s="13"/>
      <c r="L33" s="13"/>
      <c r="M33"/>
      <c r="N33"/>
      <c r="O33"/>
      <c r="P33"/>
      <c r="Q33"/>
    </row>
    <row r="34" spans="1:17" ht="13" thickBot="1">
      <c r="A34" s="158" t="s">
        <v>66</v>
      </c>
      <c r="B34" s="178">
        <f>B35</f>
        <v>0</v>
      </c>
      <c r="C34" s="145">
        <f>C35</f>
        <v>0</v>
      </c>
      <c r="D34" s="145">
        <f>D35</f>
        <v>0</v>
      </c>
      <c r="E34" s="135">
        <f>C34-D34</f>
        <v>0</v>
      </c>
      <c r="F34" s="340" t="s">
        <v>3</v>
      </c>
      <c r="G34" s="341"/>
      <c r="H34" s="341"/>
      <c r="I34" s="341"/>
      <c r="J34" s="341"/>
      <c r="K34" s="13"/>
      <c r="L34" s="13"/>
      <c r="M34"/>
      <c r="N34"/>
      <c r="O34"/>
      <c r="P34"/>
      <c r="Q34"/>
    </row>
    <row r="35" spans="1:17">
      <c r="A35" s="162" t="s">
        <v>95</v>
      </c>
      <c r="B35" s="179"/>
      <c r="C35" s="148"/>
      <c r="D35" s="148"/>
      <c r="E35" s="136">
        <f>C35-D35</f>
        <v>0</v>
      </c>
      <c r="F35" s="264"/>
      <c r="G35" s="265"/>
      <c r="H35" s="265"/>
      <c r="I35" s="265"/>
      <c r="J35" s="266"/>
      <c r="K35" s="13"/>
      <c r="L35" s="13"/>
      <c r="M35"/>
      <c r="N35"/>
      <c r="O35"/>
      <c r="P35"/>
      <c r="Q35"/>
    </row>
    <row r="36" spans="1:17" ht="13" thickBot="1">
      <c r="A36" s="175"/>
      <c r="B36" s="140"/>
      <c r="C36" s="140"/>
      <c r="D36" s="133"/>
      <c r="E36" s="133"/>
      <c r="F36" s="270"/>
      <c r="G36" s="271"/>
      <c r="H36" s="271"/>
      <c r="I36" s="271"/>
      <c r="J36" s="272"/>
      <c r="K36" s="13"/>
      <c r="L36" s="13"/>
      <c r="M36"/>
      <c r="N36"/>
      <c r="O36"/>
      <c r="P36"/>
      <c r="Q36"/>
    </row>
    <row r="37" spans="1:17" ht="53.25" customHeight="1">
      <c r="A37" s="156"/>
      <c r="B37" s="134" t="s">
        <v>85</v>
      </c>
      <c r="C37" s="134" t="s">
        <v>86</v>
      </c>
      <c r="D37" s="134" t="s">
        <v>58</v>
      </c>
      <c r="E37" s="134" t="s">
        <v>59</v>
      </c>
      <c r="F37" s="70"/>
      <c r="G37" s="134" t="s">
        <v>85</v>
      </c>
      <c r="H37" s="134" t="s">
        <v>86</v>
      </c>
      <c r="I37" s="134" t="s">
        <v>58</v>
      </c>
      <c r="J37" s="134" t="s">
        <v>59</v>
      </c>
      <c r="K37" s="29"/>
      <c r="L37" s="29"/>
      <c r="M37" s="29"/>
      <c r="N37"/>
      <c r="O37"/>
      <c r="P37"/>
      <c r="Q37"/>
    </row>
    <row r="38" spans="1:17" ht="15" customHeight="1">
      <c r="A38" s="180" t="s">
        <v>107</v>
      </c>
      <c r="B38" s="135">
        <f>SUM(B39,B44,G39)</f>
        <v>0</v>
      </c>
      <c r="C38" s="135">
        <f>SUM(C39,C44,H39)</f>
        <v>0</v>
      </c>
      <c r="D38" s="135">
        <f>SUM(D39,D44,I39)</f>
        <v>0</v>
      </c>
      <c r="E38" s="135">
        <f t="shared" ref="E38:E48" si="2">C38-D38</f>
        <v>0</v>
      </c>
      <c r="F38" s="80"/>
      <c r="G38" s="80"/>
      <c r="H38" s="80"/>
      <c r="I38" s="80"/>
      <c r="J38" s="80"/>
      <c r="K38" s="13"/>
      <c r="L38" s="13"/>
      <c r="M38"/>
      <c r="N38"/>
      <c r="O38"/>
      <c r="P38"/>
      <c r="Q38"/>
    </row>
    <row r="39" spans="1:17" ht="12" customHeight="1">
      <c r="A39" s="175" t="s">
        <v>96</v>
      </c>
      <c r="B39" s="136">
        <f>SUM(B40,B42)</f>
        <v>0</v>
      </c>
      <c r="C39" s="136">
        <f>SUM(C40,C42)</f>
        <v>0</v>
      </c>
      <c r="D39" s="136">
        <f>SUM(D40,D42)</f>
        <v>0</v>
      </c>
      <c r="E39" s="136">
        <f t="shared" si="2"/>
        <v>0</v>
      </c>
      <c r="F39" s="175" t="s">
        <v>97</v>
      </c>
      <c r="G39" s="181">
        <f>SUM(G40,G41,G44,G47)</f>
        <v>0</v>
      </c>
      <c r="H39" s="181">
        <f>SUM(H40,H41,H44,H47)</f>
        <v>0</v>
      </c>
      <c r="I39" s="181">
        <f>SUM(I40,I41,I44,I47)</f>
        <v>0</v>
      </c>
      <c r="J39" s="181">
        <f>SUM(J40,J41,J44,J47)</f>
        <v>0</v>
      </c>
      <c r="K39" s="13"/>
      <c r="L39" s="13"/>
      <c r="M39"/>
      <c r="N39"/>
      <c r="O39"/>
      <c r="P39"/>
      <c r="Q39"/>
    </row>
    <row r="40" spans="1:17" ht="12" customHeight="1">
      <c r="A40" s="171" t="s">
        <v>135</v>
      </c>
      <c r="B40" s="182">
        <f>B41*17</f>
        <v>0</v>
      </c>
      <c r="C40" s="137">
        <f>C41*17</f>
        <v>0</v>
      </c>
      <c r="D40" s="137">
        <f>D41*17</f>
        <v>0</v>
      </c>
      <c r="E40" s="137">
        <f t="shared" si="2"/>
        <v>0</v>
      </c>
      <c r="F40" s="171" t="s">
        <v>116</v>
      </c>
      <c r="G40" s="182">
        <f>IF(SUM(G41,G44,G47)&gt;0,40,0)</f>
        <v>0</v>
      </c>
      <c r="H40" s="183"/>
      <c r="I40" s="183"/>
      <c r="J40" s="183"/>
      <c r="K40" s="13"/>
      <c r="L40" s="13"/>
      <c r="M40"/>
      <c r="N40"/>
      <c r="O40"/>
      <c r="P40"/>
      <c r="Q40"/>
    </row>
    <row r="41" spans="1:17" ht="12" customHeight="1">
      <c r="A41" s="171" t="s">
        <v>93</v>
      </c>
      <c r="B41" s="163"/>
      <c r="C41" s="137"/>
      <c r="D41" s="137"/>
      <c r="E41" s="136">
        <f t="shared" si="2"/>
        <v>0</v>
      </c>
      <c r="F41" s="171" t="s">
        <v>117</v>
      </c>
      <c r="G41" s="182">
        <f>G42*0.85*G43</f>
        <v>0</v>
      </c>
      <c r="H41" s="183">
        <f>H42*0.85*H43</f>
        <v>0</v>
      </c>
      <c r="I41" s="183">
        <f>I42*0.85*I43</f>
        <v>0</v>
      </c>
      <c r="J41" s="183">
        <f>J42*0.85*J43</f>
        <v>0</v>
      </c>
      <c r="K41" s="13"/>
      <c r="L41" s="13"/>
      <c r="M41"/>
      <c r="N41"/>
      <c r="O41"/>
      <c r="P41"/>
      <c r="Q41"/>
    </row>
    <row r="42" spans="1:17" ht="12" customHeight="1">
      <c r="A42" s="171" t="s">
        <v>141</v>
      </c>
      <c r="B42" s="182">
        <f>B43*41</f>
        <v>0</v>
      </c>
      <c r="C42" s="137">
        <f>C43*41</f>
        <v>0</v>
      </c>
      <c r="D42" s="137">
        <f>D43*123</f>
        <v>0</v>
      </c>
      <c r="E42" s="137">
        <f t="shared" si="2"/>
        <v>0</v>
      </c>
      <c r="F42" s="171" t="s">
        <v>118</v>
      </c>
      <c r="G42" s="184"/>
      <c r="H42" s="183"/>
      <c r="I42" s="183"/>
      <c r="J42" s="183"/>
      <c r="K42" s="13"/>
      <c r="L42" s="13"/>
      <c r="M42"/>
      <c r="N42"/>
      <c r="O42"/>
      <c r="P42"/>
      <c r="Q42"/>
    </row>
    <row r="43" spans="1:17" ht="12" customHeight="1">
      <c r="A43" s="171" t="s">
        <v>142</v>
      </c>
      <c r="B43" s="163"/>
      <c r="C43" s="137"/>
      <c r="D43" s="137"/>
      <c r="E43" s="136">
        <f t="shared" si="2"/>
        <v>0</v>
      </c>
      <c r="F43" s="171" t="s">
        <v>99</v>
      </c>
      <c r="G43" s="184"/>
      <c r="H43" s="183"/>
      <c r="I43" s="183"/>
      <c r="J43" s="183"/>
      <c r="K43" s="13"/>
      <c r="L43" s="13"/>
      <c r="M43"/>
      <c r="N43"/>
      <c r="O43"/>
      <c r="P43"/>
      <c r="Q43"/>
    </row>
    <row r="44" spans="1:17" ht="12" customHeight="1">
      <c r="A44" s="175" t="s">
        <v>94</v>
      </c>
      <c r="B44" s="136">
        <f>SUM(B45,B47,B49)</f>
        <v>0</v>
      </c>
      <c r="C44" s="136">
        <f>SUM(C45,C47)</f>
        <v>0</v>
      </c>
      <c r="D44" s="136">
        <f>SUM(D45,D47)</f>
        <v>0</v>
      </c>
      <c r="E44" s="136">
        <f t="shared" si="2"/>
        <v>0</v>
      </c>
      <c r="F44" s="171" t="s">
        <v>119</v>
      </c>
      <c r="G44" s="182">
        <f>G45*3.5*G46</f>
        <v>0</v>
      </c>
      <c r="H44" s="183">
        <f>H45*3.5*H46</f>
        <v>0</v>
      </c>
      <c r="I44" s="183">
        <f>I45*3.5*I46</f>
        <v>0</v>
      </c>
      <c r="J44" s="183">
        <f>J45*3.5*J46</f>
        <v>0</v>
      </c>
      <c r="K44" s="13"/>
      <c r="L44" s="13"/>
      <c r="M44"/>
      <c r="N44"/>
      <c r="O44"/>
      <c r="P44"/>
      <c r="Q44"/>
    </row>
    <row r="45" spans="1:17" ht="12" customHeight="1">
      <c r="A45" s="171" t="s">
        <v>148</v>
      </c>
      <c r="B45" s="182">
        <f>B46*45*4</f>
        <v>0</v>
      </c>
      <c r="C45" s="182">
        <f>C46*45*1</f>
        <v>0</v>
      </c>
      <c r="D45" s="137">
        <f>D46*18.75</f>
        <v>0</v>
      </c>
      <c r="E45" s="137">
        <f t="shared" si="2"/>
        <v>0</v>
      </c>
      <c r="F45" s="171" t="s">
        <v>98</v>
      </c>
      <c r="G45" s="184"/>
      <c r="H45" s="183"/>
      <c r="I45" s="183"/>
      <c r="J45" s="183"/>
      <c r="K45" s="13"/>
      <c r="L45" s="13"/>
      <c r="M45"/>
      <c r="N45"/>
      <c r="O45"/>
      <c r="P45"/>
      <c r="Q45"/>
    </row>
    <row r="46" spans="1:17" ht="12" customHeight="1">
      <c r="A46" s="171" t="s">
        <v>87</v>
      </c>
      <c r="B46" s="163"/>
      <c r="C46" s="137"/>
      <c r="D46" s="137"/>
      <c r="E46" s="136">
        <f t="shared" si="2"/>
        <v>0</v>
      </c>
      <c r="F46" s="171" t="s">
        <v>99</v>
      </c>
      <c r="G46" s="184"/>
      <c r="H46" s="183"/>
      <c r="I46" s="183"/>
      <c r="J46" s="183"/>
      <c r="K46" s="13"/>
      <c r="L46" s="13"/>
      <c r="M46"/>
      <c r="N46"/>
      <c r="O46"/>
      <c r="P46"/>
      <c r="Q46"/>
    </row>
    <row r="47" spans="1:17" ht="12" customHeight="1">
      <c r="A47" s="171" t="s">
        <v>146</v>
      </c>
      <c r="B47" s="182">
        <f>B48*45</f>
        <v>0</v>
      </c>
      <c r="C47" s="182">
        <f>C48*45</f>
        <v>0</v>
      </c>
      <c r="D47" s="137">
        <f>D48*50</f>
        <v>0</v>
      </c>
      <c r="E47" s="137">
        <f t="shared" si="2"/>
        <v>0</v>
      </c>
      <c r="F47" s="185" t="s">
        <v>120</v>
      </c>
      <c r="G47" s="182">
        <f>G48*6.5*G50</f>
        <v>0</v>
      </c>
      <c r="H47" s="183">
        <f>H48*6.5*H50</f>
        <v>0</v>
      </c>
      <c r="I47" s="183">
        <f>I48*6.5*I50</f>
        <v>0</v>
      </c>
      <c r="J47" s="183">
        <f>J48*6.5*J50</f>
        <v>0</v>
      </c>
      <c r="K47" s="13"/>
      <c r="L47" s="13"/>
      <c r="M47"/>
      <c r="N47"/>
      <c r="O47"/>
      <c r="P47"/>
      <c r="Q47"/>
    </row>
    <row r="48" spans="1:17" ht="12" customHeight="1">
      <c r="A48" s="171" t="s">
        <v>140</v>
      </c>
      <c r="B48" s="163"/>
      <c r="C48" s="137"/>
      <c r="D48" s="137"/>
      <c r="E48" s="136">
        <f t="shared" si="2"/>
        <v>0</v>
      </c>
      <c r="F48" s="171" t="s">
        <v>121</v>
      </c>
      <c r="G48" s="184"/>
      <c r="H48" s="183"/>
      <c r="I48" s="183"/>
      <c r="J48" s="183"/>
      <c r="K48" s="13"/>
      <c r="L48" s="13"/>
      <c r="M48"/>
      <c r="N48"/>
      <c r="O48"/>
      <c r="P48"/>
      <c r="Q48"/>
    </row>
    <row r="49" spans="1:17" ht="12" customHeight="1">
      <c r="A49" s="221" t="s">
        <v>144</v>
      </c>
      <c r="B49" s="222"/>
      <c r="C49" s="223"/>
      <c r="D49" s="223"/>
      <c r="E49" s="224"/>
      <c r="F49" s="171"/>
      <c r="G49" s="184"/>
      <c r="H49" s="183"/>
      <c r="I49" s="183"/>
      <c r="J49" s="183"/>
      <c r="K49" s="13"/>
      <c r="L49" s="13"/>
      <c r="M49"/>
      <c r="N49"/>
      <c r="O49"/>
      <c r="P49"/>
      <c r="Q49"/>
    </row>
    <row r="50" spans="1:17" ht="12" customHeight="1">
      <c r="A50" s="186"/>
      <c r="B50" s="319"/>
      <c r="C50" s="293"/>
      <c r="D50" s="293"/>
      <c r="E50" s="293"/>
      <c r="F50" s="187" t="s">
        <v>99</v>
      </c>
      <c r="G50" s="184"/>
      <c r="H50" s="183"/>
      <c r="I50" s="183"/>
      <c r="J50" s="183"/>
      <c r="K50" s="13"/>
      <c r="L50" s="13"/>
      <c r="M50"/>
      <c r="N50"/>
      <c r="O50"/>
      <c r="P50"/>
      <c r="Q50"/>
    </row>
    <row r="51" spans="1:17" customFormat="1" ht="12.75" customHeight="1" thickBot="1">
      <c r="A51" s="73"/>
      <c r="B51" s="294"/>
      <c r="C51" s="294"/>
      <c r="D51" s="294"/>
      <c r="E51" s="294"/>
      <c r="F51" s="320" t="s">
        <v>115</v>
      </c>
      <c r="G51" s="321"/>
      <c r="H51" s="321"/>
      <c r="I51" s="321"/>
      <c r="J51" s="321"/>
    </row>
    <row r="52" spans="1:17">
      <c r="A52" s="188" t="s">
        <v>67</v>
      </c>
      <c r="B52" s="177">
        <f>SUM(B53:B56)</f>
        <v>0</v>
      </c>
      <c r="C52" s="135">
        <f>SUM(C53:C56)</f>
        <v>0</v>
      </c>
      <c r="D52" s="135">
        <f>SUM(D53:D56)</f>
        <v>0</v>
      </c>
      <c r="E52" s="135">
        <f>C52-D52</f>
        <v>0</v>
      </c>
      <c r="F52" s="264"/>
      <c r="G52" s="265"/>
      <c r="H52" s="265"/>
      <c r="I52" s="265"/>
      <c r="J52" s="266"/>
      <c r="K52" s="13"/>
      <c r="L52" s="13"/>
      <c r="M52"/>
      <c r="N52"/>
      <c r="O52"/>
      <c r="P52"/>
      <c r="Q52"/>
    </row>
    <row r="53" spans="1:17">
      <c r="A53" s="189" t="s">
        <v>68</v>
      </c>
      <c r="B53" s="169"/>
      <c r="C53" s="136"/>
      <c r="D53" s="136"/>
      <c r="E53" s="136">
        <f>C53-D53</f>
        <v>0</v>
      </c>
      <c r="F53" s="267"/>
      <c r="G53" s="268"/>
      <c r="H53" s="268"/>
      <c r="I53" s="268"/>
      <c r="J53" s="269"/>
      <c r="K53" s="13"/>
      <c r="L53" s="13"/>
      <c r="M53"/>
      <c r="N53"/>
      <c r="O53"/>
      <c r="P53"/>
      <c r="Q53"/>
    </row>
    <row r="54" spans="1:17" ht="17" customHeight="1">
      <c r="A54" s="220" t="s">
        <v>139</v>
      </c>
      <c r="B54" s="169"/>
      <c r="C54" s="136"/>
      <c r="D54" s="136"/>
      <c r="E54" s="136">
        <f>C54-D54</f>
        <v>0</v>
      </c>
      <c r="F54" s="267"/>
      <c r="G54" s="268"/>
      <c r="H54" s="268"/>
      <c r="I54" s="268"/>
      <c r="J54" s="269"/>
      <c r="K54" s="13"/>
      <c r="L54" s="13"/>
      <c r="M54"/>
      <c r="N54"/>
      <c r="O54"/>
      <c r="P54"/>
      <c r="Q54"/>
    </row>
    <row r="55" spans="1:17">
      <c r="A55" s="189" t="s">
        <v>132</v>
      </c>
      <c r="B55" s="169"/>
      <c r="C55" s="136"/>
      <c r="D55" s="136"/>
      <c r="E55" s="136">
        <f>C55-D55</f>
        <v>0</v>
      </c>
      <c r="F55" s="267"/>
      <c r="G55" s="268"/>
      <c r="H55" s="268"/>
      <c r="I55" s="268"/>
      <c r="J55" s="269"/>
      <c r="K55" s="13"/>
      <c r="L55" s="13"/>
      <c r="M55"/>
      <c r="N55"/>
      <c r="O55"/>
      <c r="P55"/>
      <c r="Q55"/>
    </row>
    <row r="56" spans="1:17" ht="13" thickBot="1">
      <c r="A56" s="189" t="s">
        <v>69</v>
      </c>
      <c r="B56" s="169"/>
      <c r="C56" s="136"/>
      <c r="D56" s="136"/>
      <c r="E56" s="136">
        <f>C56-D56</f>
        <v>0</v>
      </c>
      <c r="F56" s="270"/>
      <c r="G56" s="271"/>
      <c r="H56" s="271"/>
      <c r="I56" s="271"/>
      <c r="J56" s="272"/>
      <c r="K56" s="13"/>
      <c r="L56" s="13"/>
      <c r="M56"/>
      <c r="N56"/>
      <c r="O56"/>
      <c r="P56"/>
      <c r="Q56"/>
    </row>
    <row r="57" spans="1:17" ht="13" thickBot="1">
      <c r="A57" s="190"/>
      <c r="B57" s="191"/>
      <c r="C57" s="121"/>
      <c r="D57" s="139"/>
      <c r="E57" s="139"/>
      <c r="F57" s="320" t="s">
        <v>126</v>
      </c>
      <c r="G57" s="321"/>
      <c r="H57" s="321"/>
      <c r="I57" s="321"/>
      <c r="J57" s="321"/>
      <c r="K57" s="13"/>
      <c r="L57" s="13"/>
      <c r="M57"/>
      <c r="N57"/>
      <c r="O57"/>
      <c r="P57"/>
      <c r="Q57"/>
    </row>
    <row r="58" spans="1:17" ht="13" thickBot="1">
      <c r="A58" s="191" t="s">
        <v>111</v>
      </c>
      <c r="B58" s="157">
        <f>B59</f>
        <v>0</v>
      </c>
      <c r="C58" s="142">
        <f>C59</f>
        <v>0</v>
      </c>
      <c r="D58" s="142">
        <f>SUM('[1]Event 3a Ledger'!J6:J21)</f>
        <v>0</v>
      </c>
      <c r="E58" s="142">
        <f>C58-D58</f>
        <v>0</v>
      </c>
      <c r="F58" s="342"/>
      <c r="G58" s="265"/>
      <c r="H58" s="265"/>
      <c r="I58" s="265"/>
      <c r="J58" s="266"/>
      <c r="K58" s="13"/>
      <c r="L58" s="13"/>
      <c r="M58"/>
      <c r="N58"/>
      <c r="O58"/>
      <c r="P58"/>
      <c r="Q58"/>
    </row>
    <row r="59" spans="1:17" ht="13" thickBot="1">
      <c r="A59" s="192" t="s">
        <v>124</v>
      </c>
      <c r="B59" s="193"/>
      <c r="C59" s="135"/>
      <c r="D59" s="135"/>
      <c r="E59" s="135">
        <f>C59-D59</f>
        <v>0</v>
      </c>
      <c r="F59" s="270"/>
      <c r="G59" s="271"/>
      <c r="H59" s="271"/>
      <c r="I59" s="271"/>
      <c r="J59" s="272"/>
      <c r="K59" s="13"/>
      <c r="L59" s="13"/>
      <c r="M59"/>
      <c r="N59"/>
      <c r="O59"/>
      <c r="P59"/>
      <c r="Q59"/>
    </row>
    <row r="60" spans="1:17" ht="12.75" customHeight="1" thickBot="1">
      <c r="A60" s="73"/>
      <c r="B60" s="194" t="s">
        <v>125</v>
      </c>
      <c r="C60" s="88"/>
      <c r="D60" s="88"/>
      <c r="E60" s="70"/>
      <c r="F60" s="320" t="s">
        <v>127</v>
      </c>
      <c r="G60" s="321"/>
      <c r="H60" s="321"/>
      <c r="I60" s="321"/>
      <c r="J60" s="321"/>
      <c r="K60" s="195"/>
      <c r="L60" s="195"/>
    </row>
    <row r="61" spans="1:17" ht="13" thickBot="1">
      <c r="A61" s="140" t="s">
        <v>70</v>
      </c>
      <c r="B61" s="196">
        <f>SUM(B62:B64)</f>
        <v>0</v>
      </c>
      <c r="C61" s="149">
        <f>SUM(C62:C64)</f>
        <v>0</v>
      </c>
      <c r="D61" s="149">
        <f>SUM('[1]Event 3a Ledger'!N6:N21)</f>
        <v>0</v>
      </c>
      <c r="E61" s="142">
        <f>C61-D61</f>
        <v>0</v>
      </c>
      <c r="F61" s="264"/>
      <c r="G61" s="265"/>
      <c r="H61" s="265"/>
      <c r="I61" s="265"/>
      <c r="J61" s="266"/>
      <c r="K61" s="195"/>
      <c r="L61" s="195"/>
    </row>
    <row r="62" spans="1:17">
      <c r="A62" s="188" t="s">
        <v>110</v>
      </c>
      <c r="B62" s="193"/>
      <c r="C62" s="135"/>
      <c r="D62" s="135"/>
      <c r="E62" s="135">
        <f>C62-D62</f>
        <v>0</v>
      </c>
      <c r="F62" s="267"/>
      <c r="G62" s="268"/>
      <c r="H62" s="268"/>
      <c r="I62" s="268"/>
      <c r="J62" s="269"/>
      <c r="K62" s="195"/>
      <c r="L62" s="195"/>
    </row>
    <row r="63" spans="1:17">
      <c r="A63" s="188" t="s">
        <v>128</v>
      </c>
      <c r="B63" s="197"/>
      <c r="C63" s="145"/>
      <c r="D63" s="145"/>
      <c r="E63" s="135">
        <f>C63-D63</f>
        <v>0</v>
      </c>
      <c r="F63" s="267"/>
      <c r="G63" s="268"/>
      <c r="H63" s="268"/>
      <c r="I63" s="268"/>
      <c r="J63" s="269"/>
      <c r="K63" s="195"/>
      <c r="L63" s="195"/>
    </row>
    <row r="64" spans="1:17" ht="13" thickBot="1">
      <c r="A64" s="188" t="s">
        <v>143</v>
      </c>
      <c r="B64" s="197"/>
      <c r="C64" s="145"/>
      <c r="D64" s="145"/>
      <c r="E64" s="135">
        <f>C64-D64</f>
        <v>0</v>
      </c>
      <c r="F64" s="270"/>
      <c r="G64" s="271"/>
      <c r="H64" s="271"/>
      <c r="I64" s="271"/>
      <c r="J64" s="272"/>
      <c r="K64" s="195"/>
      <c r="L64" s="195"/>
    </row>
    <row r="65" spans="1:12">
      <c r="A65" s="198"/>
      <c r="B65" s="121"/>
      <c r="C65" s="78"/>
      <c r="D65" s="78"/>
      <c r="E65" s="78"/>
      <c r="F65" s="80"/>
      <c r="G65" s="80"/>
      <c r="H65" s="199"/>
      <c r="I65" s="199"/>
      <c r="J65" s="199"/>
      <c r="K65" s="195"/>
      <c r="L65" s="195"/>
    </row>
    <row r="66" spans="1:12" ht="13" thickBot="1">
      <c r="A66" s="200" t="s">
        <v>41</v>
      </c>
      <c r="B66" s="140"/>
      <c r="C66" s="140"/>
      <c r="D66" s="140"/>
      <c r="E66" s="140"/>
      <c r="F66" s="320" t="s">
        <v>4</v>
      </c>
      <c r="G66" s="303"/>
      <c r="H66" s="303"/>
      <c r="I66" s="303"/>
      <c r="J66" s="303"/>
      <c r="K66" s="195"/>
      <c r="L66" s="195"/>
    </row>
    <row r="67" spans="1:12" ht="13" thickBot="1">
      <c r="A67" s="200" t="s">
        <v>130</v>
      </c>
      <c r="B67" s="142">
        <f>SUM(B68:B72)</f>
        <v>0</v>
      </c>
      <c r="C67" s="142">
        <f>SUM(C68:C72)</f>
        <v>0</v>
      </c>
      <c r="D67" s="142">
        <f>SUM('[1]Event 3a Ledger'!N25:N36)</f>
        <v>0</v>
      </c>
      <c r="E67" s="142">
        <f t="shared" ref="E67:E77" si="3">C67-D67</f>
        <v>0</v>
      </c>
      <c r="F67" s="264"/>
      <c r="G67" s="265"/>
      <c r="H67" s="265"/>
      <c r="I67" s="265"/>
      <c r="J67" s="266"/>
      <c r="K67" s="195"/>
      <c r="L67" s="195"/>
    </row>
    <row r="68" spans="1:12">
      <c r="A68" s="188" t="s">
        <v>72</v>
      </c>
      <c r="B68" s="201"/>
      <c r="C68" s="150"/>
      <c r="D68" s="150"/>
      <c r="E68" s="135">
        <f t="shared" si="3"/>
        <v>0</v>
      </c>
      <c r="F68" s="267"/>
      <c r="G68" s="268"/>
      <c r="H68" s="268"/>
      <c r="I68" s="268"/>
      <c r="J68" s="269"/>
      <c r="K68" s="195"/>
      <c r="L68" s="195"/>
    </row>
    <row r="69" spans="1:12">
      <c r="A69" s="188" t="s">
        <v>73</v>
      </c>
      <c r="B69" s="202"/>
      <c r="C69" s="151"/>
      <c r="D69" s="151"/>
      <c r="E69" s="135">
        <f t="shared" si="3"/>
        <v>0</v>
      </c>
      <c r="F69" s="267"/>
      <c r="G69" s="268"/>
      <c r="H69" s="268"/>
      <c r="I69" s="268"/>
      <c r="J69" s="269"/>
      <c r="K69" s="195"/>
      <c r="L69" s="195"/>
    </row>
    <row r="70" spans="1:12">
      <c r="A70" s="188" t="s">
        <v>123</v>
      </c>
      <c r="B70" s="202"/>
      <c r="C70" s="151"/>
      <c r="D70" s="151"/>
      <c r="E70" s="135">
        <f t="shared" si="3"/>
        <v>0</v>
      </c>
      <c r="F70" s="267"/>
      <c r="G70" s="268"/>
      <c r="H70" s="268"/>
      <c r="I70" s="268"/>
      <c r="J70" s="269"/>
      <c r="K70" s="195"/>
      <c r="L70" s="195"/>
    </row>
    <row r="71" spans="1:12" ht="12.75" customHeight="1">
      <c r="A71" s="188" t="s">
        <v>8</v>
      </c>
      <c r="B71" s="202"/>
      <c r="C71" s="151"/>
      <c r="D71" s="151"/>
      <c r="E71" s="135">
        <f t="shared" si="3"/>
        <v>0</v>
      </c>
      <c r="F71" s="267"/>
      <c r="G71" s="268"/>
      <c r="H71" s="268"/>
      <c r="I71" s="268"/>
      <c r="J71" s="269"/>
      <c r="K71" s="195"/>
      <c r="L71" s="195"/>
    </row>
    <row r="72" spans="1:12" ht="12.75" customHeight="1" thickBot="1">
      <c r="A72" s="188" t="s">
        <v>75</v>
      </c>
      <c r="B72" s="151">
        <f>(B76*G76)+G77</f>
        <v>0</v>
      </c>
      <c r="C72" s="151">
        <f>(C76*H76)+H77</f>
        <v>0</v>
      </c>
      <c r="D72" s="151"/>
      <c r="E72" s="135">
        <f t="shared" si="3"/>
        <v>0</v>
      </c>
      <c r="F72" s="270"/>
      <c r="G72" s="271"/>
      <c r="H72" s="271"/>
      <c r="I72" s="271"/>
      <c r="J72" s="272"/>
      <c r="K72" s="195"/>
      <c r="L72" s="195"/>
    </row>
    <row r="73" spans="1:12" ht="12.75" customHeight="1">
      <c r="A73" s="59" t="s">
        <v>76</v>
      </c>
      <c r="B73" s="169"/>
      <c r="C73" s="136"/>
      <c r="D73" s="136"/>
      <c r="E73" s="136">
        <f t="shared" si="3"/>
        <v>0</v>
      </c>
      <c r="F73" s="172"/>
      <c r="G73" s="203" t="s">
        <v>85</v>
      </c>
      <c r="H73" s="203" t="s">
        <v>86</v>
      </c>
      <c r="I73" s="203" t="s">
        <v>58</v>
      </c>
      <c r="J73" s="204" t="s">
        <v>59</v>
      </c>
      <c r="K73" s="195"/>
      <c r="L73" s="195"/>
    </row>
    <row r="74" spans="1:12" ht="12.75" customHeight="1">
      <c r="A74" s="59" t="s">
        <v>78</v>
      </c>
      <c r="B74" s="169"/>
      <c r="C74" s="136"/>
      <c r="D74" s="136"/>
      <c r="E74" s="136">
        <f t="shared" si="3"/>
        <v>0</v>
      </c>
      <c r="F74" s="59" t="s">
        <v>83</v>
      </c>
      <c r="G74" s="169"/>
      <c r="H74" s="136"/>
      <c r="I74" s="136"/>
      <c r="J74" s="136">
        <f>H74-I74</f>
        <v>0</v>
      </c>
      <c r="K74" s="195"/>
      <c r="L74" s="195"/>
    </row>
    <row r="75" spans="1:12" ht="12.75" customHeight="1">
      <c r="A75" s="59" t="s">
        <v>80</v>
      </c>
      <c r="B75" s="205"/>
      <c r="C75" s="136"/>
      <c r="D75" s="136"/>
      <c r="E75" s="136">
        <f t="shared" si="3"/>
        <v>0</v>
      </c>
      <c r="F75" s="59" t="s">
        <v>77</v>
      </c>
      <c r="G75" s="206"/>
      <c r="H75" s="207"/>
      <c r="I75" s="207"/>
      <c r="J75" s="136">
        <f>H75-I75</f>
        <v>0</v>
      </c>
      <c r="K75" s="195"/>
      <c r="L75" s="195"/>
    </row>
    <row r="76" spans="1:12" ht="12.75" customHeight="1">
      <c r="A76" s="60" t="s">
        <v>81</v>
      </c>
      <c r="B76" s="117">
        <f>IF(B75&gt;0,SUM(B73:B75)/3,IF(B74:B74&gt;0,SUM(B73:B74)/2,B73))</f>
        <v>0</v>
      </c>
      <c r="C76" s="117">
        <f>IF(C75&gt;0,SUM(C73:C75)/3,IF(C74:C74&gt;0,SUM(C73:C74)/2,C73))</f>
        <v>0</v>
      </c>
      <c r="D76" s="136">
        <f>SUM(D73:D75)/3</f>
        <v>0</v>
      </c>
      <c r="E76" s="136">
        <f t="shared" si="3"/>
        <v>0</v>
      </c>
      <c r="F76" s="60" t="s">
        <v>79</v>
      </c>
      <c r="G76" s="136">
        <f>B77*G74*G75</f>
        <v>0</v>
      </c>
      <c r="H76" s="136">
        <f>C77*H74*H75</f>
        <v>0</v>
      </c>
      <c r="I76" s="136">
        <f>D77*I74*I75</f>
        <v>0</v>
      </c>
      <c r="J76" s="136">
        <f>H76-I76</f>
        <v>0</v>
      </c>
      <c r="K76" s="195"/>
      <c r="L76" s="195"/>
    </row>
    <row r="77" spans="1:12" s="209" customFormat="1">
      <c r="A77" s="60" t="s">
        <v>82</v>
      </c>
      <c r="B77" s="208"/>
      <c r="C77" s="136"/>
      <c r="D77" s="136"/>
      <c r="E77" s="136">
        <f t="shared" si="3"/>
        <v>0</v>
      </c>
      <c r="F77" s="59" t="s">
        <v>131</v>
      </c>
      <c r="G77" s="136">
        <f>-((G76*B76)*0.1)</f>
        <v>0</v>
      </c>
      <c r="H77" s="136">
        <f>-((H76*C76)*0.1)</f>
        <v>0</v>
      </c>
      <c r="I77" s="136">
        <f>-((I76*D76)*0.1)</f>
        <v>0</v>
      </c>
      <c r="J77" s="136">
        <f>H77-I77</f>
        <v>0</v>
      </c>
      <c r="K77" s="195"/>
      <c r="L77" s="195"/>
    </row>
    <row r="78" spans="1:12" ht="13" thickBot="1">
      <c r="A78" s="210" t="s">
        <v>9</v>
      </c>
      <c r="B78" s="90"/>
      <c r="C78" s="90"/>
      <c r="D78" s="90"/>
      <c r="E78" s="90"/>
      <c r="F78" s="91"/>
      <c r="G78" s="91"/>
      <c r="H78" s="211"/>
      <c r="I78" s="211"/>
      <c r="J78" s="211"/>
    </row>
    <row r="79" spans="1:12" ht="13" thickBot="1">
      <c r="A79" s="212" t="s">
        <v>5</v>
      </c>
      <c r="B79" s="213">
        <f>SUM(B8,B16,B26,B52, B58,B61)</f>
        <v>0</v>
      </c>
      <c r="C79" s="213">
        <f>SUM(C8,C16,C26,C52,C58,C61)</f>
        <v>0</v>
      </c>
      <c r="D79" s="213">
        <f>SUM(D8,D16,D26,D58,D61)</f>
        <v>0</v>
      </c>
      <c r="E79" s="214">
        <f>C79-D79</f>
        <v>0</v>
      </c>
      <c r="F79" s="215"/>
      <c r="G79" s="199"/>
      <c r="H79" s="199"/>
      <c r="I79" s="199"/>
      <c r="J79" s="199"/>
    </row>
    <row r="80" spans="1:12" ht="13" thickBot="1">
      <c r="A80" s="212" t="s">
        <v>6</v>
      </c>
      <c r="B80" s="213">
        <f>B67</f>
        <v>0</v>
      </c>
      <c r="C80" s="213">
        <f>C67</f>
        <v>0</v>
      </c>
      <c r="D80" s="213">
        <f>D67</f>
        <v>0</v>
      </c>
      <c r="E80" s="214">
        <f>C80-D80</f>
        <v>0</v>
      </c>
      <c r="F80" s="212" t="s">
        <v>7</v>
      </c>
      <c r="G80" s="213">
        <f>B79-B80</f>
        <v>0</v>
      </c>
      <c r="H80" s="213">
        <f>C79-C80</f>
        <v>0</v>
      </c>
      <c r="I80" s="213">
        <f>D79-D80</f>
        <v>0</v>
      </c>
      <c r="J80" s="214">
        <f>H80-I80</f>
        <v>0</v>
      </c>
    </row>
    <row r="81" spans="1:5">
      <c r="A81" s="154"/>
      <c r="B81" s="154"/>
      <c r="D81" s="154"/>
      <c r="E81" s="154"/>
    </row>
    <row r="82" spans="1:5">
      <c r="A82" s="22"/>
      <c r="B82"/>
      <c r="C82"/>
      <c r="D82"/>
      <c r="E82"/>
    </row>
    <row r="83" spans="1:5">
      <c r="A83" s="22"/>
      <c r="B83"/>
      <c r="C83"/>
      <c r="D83"/>
      <c r="E83"/>
    </row>
  </sheetData>
  <sheetProtection selectLockedCells="1"/>
  <mergeCells count="21">
    <mergeCell ref="F66:J66"/>
    <mergeCell ref="F67:J72"/>
    <mergeCell ref="F61:J64"/>
    <mergeCell ref="F58:J59"/>
    <mergeCell ref="F51:J51"/>
    <mergeCell ref="B50:E51"/>
    <mergeCell ref="F57:J57"/>
    <mergeCell ref="F60:J60"/>
    <mergeCell ref="F52:J56"/>
    <mergeCell ref="I1:J4"/>
    <mergeCell ref="F7:J7"/>
    <mergeCell ref="F15:J15"/>
    <mergeCell ref="B6:J6"/>
    <mergeCell ref="F8:J14"/>
    <mergeCell ref="B3:H3"/>
    <mergeCell ref="B4:H4"/>
    <mergeCell ref="F35:J36"/>
    <mergeCell ref="F28:J33"/>
    <mergeCell ref="F16:J24"/>
    <mergeCell ref="F27:J27"/>
    <mergeCell ref="F34:J3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Q83"/>
  <sheetViews>
    <sheetView showGridLines="0" showZeros="0" zoomScale="150" zoomScaleNormal="150" zoomScalePageLayoutView="150" workbookViewId="0">
      <selection activeCell="B4" sqref="B4:H4"/>
    </sheetView>
  </sheetViews>
  <sheetFormatPr baseColWidth="10" defaultColWidth="9.1640625" defaultRowHeight="12" x14ac:dyDescent="0"/>
  <cols>
    <col min="1" max="1" width="34" style="152" customWidth="1"/>
    <col min="2" max="2" width="7.83203125" style="217" customWidth="1"/>
    <col min="3" max="3" width="7.83203125" style="154" customWidth="1"/>
    <col min="4" max="5" width="7.83203125" style="218" customWidth="1"/>
    <col min="6" max="6" width="31.33203125" style="216" customWidth="1"/>
    <col min="7" max="7" width="10.83203125" style="154" customWidth="1"/>
    <col min="8" max="8" width="9.5" style="154" customWidth="1"/>
    <col min="9" max="9" width="7.83203125" style="154" customWidth="1"/>
    <col min="10" max="10" width="10" style="154" customWidth="1"/>
    <col min="11" max="16384" width="9.1640625" style="154"/>
  </cols>
  <sheetData>
    <row r="1" spans="1:17" ht="17">
      <c r="B1" s="28"/>
      <c r="C1" s="28"/>
      <c r="D1" s="28"/>
      <c r="E1" s="26" t="s">
        <v>108</v>
      </c>
      <c r="F1" s="29"/>
      <c r="G1" s="153"/>
      <c r="H1" s="153"/>
      <c r="I1" s="322" t="s">
        <v>46</v>
      </c>
      <c r="J1" s="323"/>
      <c r="M1" s="153"/>
    </row>
    <row r="2" spans="1:17" ht="17">
      <c r="B2" s="25"/>
      <c r="C2" s="25"/>
      <c r="D2" s="25"/>
      <c r="E2" s="26" t="s">
        <v>152</v>
      </c>
      <c r="F2" s="29"/>
      <c r="G2" s="153"/>
      <c r="H2" s="153"/>
      <c r="I2" s="324"/>
      <c r="J2" s="325"/>
      <c r="M2" s="153"/>
    </row>
    <row r="3" spans="1:17" ht="18" thickBot="1">
      <c r="A3" s="31" t="s">
        <v>84</v>
      </c>
      <c r="B3" s="334"/>
      <c r="C3" s="335"/>
      <c r="D3" s="335"/>
      <c r="E3" s="335"/>
      <c r="F3" s="335"/>
      <c r="G3" s="335"/>
      <c r="H3" s="336"/>
      <c r="I3" s="324"/>
      <c r="J3" s="325"/>
      <c r="M3" s="153"/>
    </row>
    <row r="4" spans="1:17" ht="18" thickBot="1">
      <c r="A4" s="31" t="s">
        <v>91</v>
      </c>
      <c r="B4" s="337"/>
      <c r="C4" s="338"/>
      <c r="D4" s="338"/>
      <c r="E4" s="338"/>
      <c r="F4" s="338"/>
      <c r="G4" s="338"/>
      <c r="H4" s="339"/>
      <c r="I4" s="326"/>
      <c r="J4" s="327"/>
      <c r="M4" s="153"/>
    </row>
    <row r="5" spans="1:17" ht="12" customHeight="1" thickBot="1">
      <c r="A5" s="27"/>
      <c r="B5" s="25"/>
      <c r="C5" s="25"/>
      <c r="D5" s="25"/>
      <c r="E5" s="25"/>
      <c r="F5" s="29"/>
      <c r="G5" s="153"/>
      <c r="I5" s="153"/>
      <c r="J5" s="153"/>
      <c r="K5" s="153"/>
      <c r="L5" s="153"/>
      <c r="M5" s="153"/>
    </row>
    <row r="6" spans="1:17" ht="31.5" customHeight="1" thickBot="1">
      <c r="A6" s="155" t="s">
        <v>112</v>
      </c>
      <c r="B6" s="352"/>
      <c r="C6" s="331"/>
      <c r="D6" s="331"/>
      <c r="E6" s="331"/>
      <c r="F6" s="331"/>
      <c r="G6" s="331"/>
      <c r="H6" s="331"/>
      <c r="I6" s="331"/>
      <c r="J6" s="332"/>
      <c r="K6" s="153"/>
      <c r="L6" s="153"/>
      <c r="M6" s="153"/>
    </row>
    <row r="7" spans="1:17" ht="62.25" customHeight="1" thickBot="1">
      <c r="A7" s="156" t="s">
        <v>60</v>
      </c>
      <c r="B7" s="134" t="s">
        <v>85</v>
      </c>
      <c r="C7" s="134" t="s">
        <v>86</v>
      </c>
      <c r="D7" s="134" t="s">
        <v>58</v>
      </c>
      <c r="E7" s="134" t="s">
        <v>59</v>
      </c>
      <c r="F7" s="328" t="s">
        <v>114</v>
      </c>
      <c r="G7" s="329"/>
      <c r="H7" s="329"/>
      <c r="I7" s="329"/>
      <c r="J7" s="329"/>
      <c r="K7" s="29"/>
      <c r="L7" s="29"/>
      <c r="M7" s="29"/>
      <c r="N7"/>
      <c r="O7"/>
      <c r="P7"/>
      <c r="Q7"/>
    </row>
    <row r="8" spans="1:17" ht="13" thickBot="1">
      <c r="A8" s="156" t="s">
        <v>88</v>
      </c>
      <c r="B8" s="142">
        <f>B9</f>
        <v>0</v>
      </c>
      <c r="C8" s="142">
        <f>C9</f>
        <v>0</v>
      </c>
      <c r="D8" s="142">
        <f>SUM('[1]Event 3a Ledger'!B6:B41)</f>
        <v>0</v>
      </c>
      <c r="E8" s="142">
        <f t="shared" ref="E8:E14" si="0">C8-D8</f>
        <v>0</v>
      </c>
      <c r="F8" s="264"/>
      <c r="G8" s="265"/>
      <c r="H8" s="265"/>
      <c r="I8" s="265"/>
      <c r="J8" s="266"/>
      <c r="K8" s="29"/>
      <c r="L8" s="29"/>
      <c r="M8" s="29"/>
      <c r="N8"/>
      <c r="O8"/>
      <c r="P8"/>
      <c r="Q8"/>
    </row>
    <row r="9" spans="1:17" ht="12.75" customHeight="1">
      <c r="A9" s="158" t="s">
        <v>74</v>
      </c>
      <c r="B9" s="159">
        <f>SUM(B10:B14)</f>
        <v>0</v>
      </c>
      <c r="C9" s="160">
        <f>SUM(C10:C14)</f>
        <v>0</v>
      </c>
      <c r="D9" s="143">
        <f>SUM(D10:D14)</f>
        <v>0</v>
      </c>
      <c r="E9" s="161">
        <f t="shared" si="0"/>
        <v>0</v>
      </c>
      <c r="F9" s="267"/>
      <c r="G9" s="333"/>
      <c r="H9" s="333"/>
      <c r="I9" s="333"/>
      <c r="J9" s="269"/>
      <c r="K9" s="29"/>
      <c r="L9" s="29"/>
      <c r="M9" s="29"/>
      <c r="N9"/>
      <c r="O9"/>
      <c r="P9"/>
      <c r="Q9"/>
    </row>
    <row r="10" spans="1:17" ht="14.25" customHeight="1">
      <c r="A10" s="162" t="s">
        <v>100</v>
      </c>
      <c r="B10" s="163"/>
      <c r="C10" s="137"/>
      <c r="D10" s="137"/>
      <c r="E10" s="164">
        <f t="shared" si="0"/>
        <v>0</v>
      </c>
      <c r="F10" s="267"/>
      <c r="G10" s="333"/>
      <c r="H10" s="333"/>
      <c r="I10" s="333"/>
      <c r="J10" s="269"/>
      <c r="K10" s="29"/>
      <c r="L10" s="29"/>
      <c r="M10" s="29"/>
      <c r="N10"/>
      <c r="O10"/>
      <c r="P10"/>
      <c r="Q10"/>
    </row>
    <row r="11" spans="1:17">
      <c r="A11" s="162" t="s">
        <v>101</v>
      </c>
      <c r="B11" s="163"/>
      <c r="C11" s="137"/>
      <c r="D11" s="137"/>
      <c r="E11" s="164">
        <f t="shared" si="0"/>
        <v>0</v>
      </c>
      <c r="F11" s="267"/>
      <c r="G11" s="333"/>
      <c r="H11" s="333"/>
      <c r="I11" s="333"/>
      <c r="J11" s="269"/>
      <c r="K11" s="29"/>
      <c r="L11" s="29"/>
      <c r="M11" s="29"/>
      <c r="N11"/>
      <c r="O11"/>
      <c r="P11"/>
      <c r="Q11"/>
    </row>
    <row r="12" spans="1:17">
      <c r="A12" s="162" t="s">
        <v>102</v>
      </c>
      <c r="B12" s="163"/>
      <c r="C12" s="137"/>
      <c r="D12" s="137"/>
      <c r="E12" s="164">
        <f t="shared" si="0"/>
        <v>0</v>
      </c>
      <c r="F12" s="267"/>
      <c r="G12" s="333"/>
      <c r="H12" s="333"/>
      <c r="I12" s="333"/>
      <c r="J12" s="269"/>
      <c r="K12" s="29"/>
      <c r="L12" s="29"/>
      <c r="M12" s="29"/>
      <c r="N12"/>
      <c r="O12"/>
      <c r="P12"/>
      <c r="Q12"/>
    </row>
    <row r="13" spans="1:17">
      <c r="A13" s="162" t="s">
        <v>103</v>
      </c>
      <c r="B13" s="163"/>
      <c r="C13" s="137"/>
      <c r="D13" s="137"/>
      <c r="E13" s="164">
        <f t="shared" si="0"/>
        <v>0</v>
      </c>
      <c r="F13" s="267"/>
      <c r="G13" s="333"/>
      <c r="H13" s="333"/>
      <c r="I13" s="333"/>
      <c r="J13" s="269"/>
      <c r="K13" s="29"/>
      <c r="L13" s="29"/>
      <c r="M13" s="29"/>
      <c r="N13"/>
      <c r="O13"/>
      <c r="P13"/>
      <c r="Q13"/>
    </row>
    <row r="14" spans="1:17" ht="13" thickBot="1">
      <c r="A14" s="162" t="s">
        <v>104</v>
      </c>
      <c r="B14" s="163"/>
      <c r="C14" s="137"/>
      <c r="D14" s="137"/>
      <c r="E14" s="164">
        <f t="shared" si="0"/>
        <v>0</v>
      </c>
      <c r="F14" s="270"/>
      <c r="G14" s="271"/>
      <c r="H14" s="271"/>
      <c r="I14" s="271"/>
      <c r="J14" s="272"/>
      <c r="K14" s="29"/>
      <c r="L14" s="29"/>
      <c r="M14" s="29"/>
      <c r="N14"/>
      <c r="O14"/>
      <c r="P14"/>
      <c r="Q14"/>
    </row>
    <row r="15" spans="1:17" ht="13" thickBot="1">
      <c r="A15" s="165"/>
      <c r="B15" s="144"/>
      <c r="C15" s="144"/>
      <c r="D15" s="144"/>
      <c r="E15" s="166"/>
      <c r="F15" s="328" t="s">
        <v>113</v>
      </c>
      <c r="G15" s="329"/>
      <c r="H15" s="329"/>
      <c r="I15" s="329"/>
      <c r="J15" s="329"/>
      <c r="K15" s="29"/>
      <c r="L15" s="29"/>
      <c r="M15" s="29"/>
      <c r="N15"/>
      <c r="O15"/>
      <c r="P15"/>
      <c r="Q15"/>
    </row>
    <row r="16" spans="1:17" ht="13" thickBot="1">
      <c r="A16" s="167" t="s">
        <v>89</v>
      </c>
      <c r="B16" s="157">
        <f>SUM(B17,B19,B22)</f>
        <v>0</v>
      </c>
      <c r="C16" s="142">
        <f>SUM(C17,C19,C22)</f>
        <v>0</v>
      </c>
      <c r="D16" s="142">
        <f>SUM('[1]Event 3a Ledger'!J25:J36)</f>
        <v>0</v>
      </c>
      <c r="E16" s="142">
        <f t="shared" ref="E16:E24" si="1">C16-D16</f>
        <v>0</v>
      </c>
      <c r="F16" s="264"/>
      <c r="G16" s="265"/>
      <c r="H16" s="265"/>
      <c r="I16" s="265"/>
      <c r="J16" s="266"/>
      <c r="K16" s="29"/>
      <c r="L16" s="29"/>
      <c r="M16" s="29"/>
      <c r="N16"/>
      <c r="O16"/>
      <c r="P16"/>
      <c r="Q16"/>
    </row>
    <row r="17" spans="1:17">
      <c r="A17" s="168" t="s">
        <v>136</v>
      </c>
      <c r="B17" s="135">
        <f>B18*13</f>
        <v>0</v>
      </c>
      <c r="C17" s="135">
        <f>C18*13</f>
        <v>0</v>
      </c>
      <c r="D17" s="135">
        <f>D18*13</f>
        <v>0</v>
      </c>
      <c r="E17" s="135">
        <f t="shared" si="1"/>
        <v>0</v>
      </c>
      <c r="F17" s="267"/>
      <c r="G17" s="268"/>
      <c r="H17" s="268"/>
      <c r="I17" s="268"/>
      <c r="J17" s="269"/>
      <c r="K17" s="29"/>
      <c r="L17" s="29"/>
      <c r="M17" s="29"/>
      <c r="N17"/>
      <c r="O17"/>
      <c r="P17"/>
      <c r="Q17"/>
    </row>
    <row r="18" spans="1:17">
      <c r="A18" s="162" t="s">
        <v>87</v>
      </c>
      <c r="B18" s="169"/>
      <c r="C18" s="136"/>
      <c r="D18" s="136"/>
      <c r="E18" s="136">
        <f t="shared" si="1"/>
        <v>0</v>
      </c>
      <c r="F18" s="267"/>
      <c r="G18" s="268"/>
      <c r="H18" s="268"/>
      <c r="I18" s="268"/>
      <c r="J18" s="269"/>
      <c r="K18" s="29"/>
      <c r="L18" s="29"/>
      <c r="M18" s="29"/>
      <c r="N18"/>
      <c r="O18"/>
      <c r="P18"/>
      <c r="Q18"/>
    </row>
    <row r="19" spans="1:17">
      <c r="A19" s="170" t="s">
        <v>105</v>
      </c>
      <c r="B19" s="145">
        <f>SUM(B20:B21)</f>
        <v>0</v>
      </c>
      <c r="C19" s="145">
        <f>SUM(C20:C21)</f>
        <v>0</v>
      </c>
      <c r="D19" s="145">
        <f>SUM(D20:D21)</f>
        <v>0</v>
      </c>
      <c r="E19" s="135">
        <f t="shared" si="1"/>
        <v>0</v>
      </c>
      <c r="F19" s="267"/>
      <c r="G19" s="268"/>
      <c r="H19" s="268"/>
      <c r="I19" s="268"/>
      <c r="J19" s="269"/>
      <c r="K19" s="29"/>
      <c r="L19" s="29"/>
      <c r="M19" s="29"/>
      <c r="N19"/>
      <c r="O19"/>
      <c r="P19"/>
      <c r="Q19"/>
    </row>
    <row r="20" spans="1:17">
      <c r="A20" s="162" t="s">
        <v>122</v>
      </c>
      <c r="B20" s="169"/>
      <c r="C20" s="136"/>
      <c r="D20" s="136"/>
      <c r="E20" s="136">
        <f t="shared" si="1"/>
        <v>0</v>
      </c>
      <c r="F20" s="267"/>
      <c r="G20" s="268"/>
      <c r="H20" s="268"/>
      <c r="I20" s="268"/>
      <c r="J20" s="269"/>
      <c r="K20" s="29"/>
      <c r="L20" s="29"/>
      <c r="M20" s="29"/>
      <c r="N20"/>
      <c r="O20"/>
      <c r="P20"/>
      <c r="Q20"/>
    </row>
    <row r="21" spans="1:17">
      <c r="A21" s="171" t="s">
        <v>57</v>
      </c>
      <c r="B21" s="137">
        <f>B20*0.125</f>
        <v>0</v>
      </c>
      <c r="C21" s="137">
        <f>C20*0.125</f>
        <v>0</v>
      </c>
      <c r="D21" s="137">
        <f>D20*0.1375</f>
        <v>0</v>
      </c>
      <c r="E21" s="137">
        <f t="shared" si="1"/>
        <v>0</v>
      </c>
      <c r="F21" s="267"/>
      <c r="G21" s="268"/>
      <c r="H21" s="268"/>
      <c r="I21" s="268"/>
      <c r="J21" s="269"/>
      <c r="K21" s="29"/>
      <c r="L21" s="29"/>
      <c r="M21" s="29"/>
      <c r="N21"/>
      <c r="O21"/>
      <c r="P21"/>
      <c r="Q21"/>
    </row>
    <row r="22" spans="1:17">
      <c r="A22" s="168" t="s">
        <v>106</v>
      </c>
      <c r="B22" s="145">
        <f>SUM(B23:B24)</f>
        <v>0</v>
      </c>
      <c r="C22" s="145">
        <f>SUM(C23:C24)</f>
        <v>0</v>
      </c>
      <c r="D22" s="145">
        <f>SUM(D23:D24)</f>
        <v>0</v>
      </c>
      <c r="E22" s="135">
        <f t="shared" si="1"/>
        <v>0</v>
      </c>
      <c r="F22" s="267"/>
      <c r="G22" s="268"/>
      <c r="H22" s="268"/>
      <c r="I22" s="268"/>
      <c r="J22" s="269"/>
      <c r="K22" s="29"/>
      <c r="L22" s="29"/>
      <c r="M22" s="29"/>
      <c r="N22"/>
      <c r="O22"/>
      <c r="P22"/>
      <c r="Q22"/>
    </row>
    <row r="23" spans="1:17">
      <c r="A23" s="162" t="s">
        <v>122</v>
      </c>
      <c r="B23" s="163"/>
      <c r="C23" s="137"/>
      <c r="D23" s="137"/>
      <c r="E23" s="136">
        <f t="shared" si="1"/>
        <v>0</v>
      </c>
      <c r="F23" s="267"/>
      <c r="G23" s="268"/>
      <c r="H23" s="268"/>
      <c r="I23" s="268"/>
      <c r="J23" s="269"/>
      <c r="K23" s="29"/>
      <c r="L23" s="29"/>
      <c r="M23" s="29"/>
      <c r="N23"/>
      <c r="O23"/>
      <c r="P23"/>
      <c r="Q23"/>
    </row>
    <row r="24" spans="1:17" ht="13" thickBot="1">
      <c r="A24" s="171" t="s">
        <v>56</v>
      </c>
      <c r="B24" s="137">
        <f>B23*0.315</f>
        <v>0</v>
      </c>
      <c r="C24" s="137">
        <f>C23*0.315</f>
        <v>0</v>
      </c>
      <c r="D24" s="137">
        <f>D23*0.3025</f>
        <v>0</v>
      </c>
      <c r="E24" s="137">
        <f t="shared" si="1"/>
        <v>0</v>
      </c>
      <c r="F24" s="270"/>
      <c r="G24" s="271"/>
      <c r="H24" s="271"/>
      <c r="I24" s="271"/>
      <c r="J24" s="272"/>
      <c r="K24" s="29"/>
      <c r="L24" s="29"/>
      <c r="M24" s="29"/>
      <c r="N24"/>
      <c r="O24"/>
      <c r="P24"/>
      <c r="Q24"/>
    </row>
    <row r="25" spans="1:17" ht="13" thickBot="1">
      <c r="A25" s="75"/>
      <c r="B25" s="76"/>
      <c r="C25" s="76"/>
      <c r="D25" s="76"/>
      <c r="E25" s="76"/>
      <c r="F25" s="77"/>
      <c r="G25" s="77"/>
      <c r="H25" s="77"/>
      <c r="I25" s="77"/>
      <c r="J25" s="77"/>
      <c r="K25" s="29"/>
      <c r="L25" s="29"/>
      <c r="M25" s="24"/>
      <c r="N25"/>
      <c r="O25"/>
      <c r="P25"/>
      <c r="Q25"/>
    </row>
    <row r="26" spans="1:17" ht="13" thickBot="1">
      <c r="A26" s="156" t="s">
        <v>61</v>
      </c>
      <c r="B26" s="157">
        <f>SUM(B28,B31,B34,B38,B52)</f>
        <v>0</v>
      </c>
      <c r="C26" s="142">
        <f>SUM(C28,C31,C34,C38,C52)</f>
        <v>0</v>
      </c>
      <c r="D26" s="142">
        <f>SUM('[1]Event 3a Ledger'!F6:F41)</f>
        <v>0</v>
      </c>
      <c r="E26" s="142">
        <f>C26-D26</f>
        <v>0</v>
      </c>
      <c r="F26" s="172"/>
      <c r="G26" s="173"/>
      <c r="H26" s="173"/>
      <c r="I26" s="173"/>
      <c r="J26" s="173"/>
      <c r="K26" s="29"/>
      <c r="L26" s="29"/>
      <c r="M26" s="24"/>
      <c r="N26"/>
      <c r="O26"/>
      <c r="P26"/>
      <c r="Q26"/>
    </row>
    <row r="27" spans="1:17" ht="13" thickBot="1">
      <c r="A27" s="158" t="s">
        <v>0</v>
      </c>
      <c r="B27" s="174">
        <f>B28</f>
        <v>0</v>
      </c>
      <c r="C27" s="146">
        <f>C28</f>
        <v>0</v>
      </c>
      <c r="D27" s="146">
        <f>D28</f>
        <v>0</v>
      </c>
      <c r="E27" s="135">
        <f>C27-D27</f>
        <v>0</v>
      </c>
      <c r="F27" s="320" t="s">
        <v>2</v>
      </c>
      <c r="G27" s="321"/>
      <c r="H27" s="321"/>
      <c r="I27" s="321"/>
      <c r="J27" s="321"/>
      <c r="K27" s="13"/>
      <c r="L27" s="13"/>
      <c r="M27"/>
      <c r="N27"/>
      <c r="O27"/>
      <c r="P27"/>
      <c r="Q27"/>
    </row>
    <row r="28" spans="1:17">
      <c r="A28" s="219" t="s">
        <v>137</v>
      </c>
      <c r="B28" s="136">
        <f>B29*0.05</f>
        <v>0</v>
      </c>
      <c r="C28" s="136">
        <f>C29*0.05</f>
        <v>0</v>
      </c>
      <c r="D28" s="136">
        <f>D29*0.05</f>
        <v>0</v>
      </c>
      <c r="E28" s="136">
        <f>C28-D28</f>
        <v>0</v>
      </c>
      <c r="F28" s="264"/>
      <c r="G28" s="265"/>
      <c r="H28" s="265"/>
      <c r="I28" s="265"/>
      <c r="J28" s="266"/>
      <c r="K28" s="13"/>
      <c r="L28" s="13"/>
      <c r="M28"/>
      <c r="N28"/>
      <c r="O28"/>
      <c r="P28"/>
      <c r="Q28"/>
    </row>
    <row r="29" spans="1:17">
      <c r="A29" s="171" t="s">
        <v>63</v>
      </c>
      <c r="B29" s="163"/>
      <c r="C29" s="137"/>
      <c r="D29" s="137"/>
      <c r="E29" s="136">
        <f>C29-D29</f>
        <v>0</v>
      </c>
      <c r="F29" s="267"/>
      <c r="G29" s="268"/>
      <c r="H29" s="268"/>
      <c r="I29" s="268"/>
      <c r="J29" s="269"/>
      <c r="K29" s="13"/>
      <c r="L29" s="13"/>
      <c r="M29"/>
      <c r="N29"/>
      <c r="O29"/>
      <c r="P29"/>
      <c r="Q29"/>
    </row>
    <row r="30" spans="1:17">
      <c r="A30" s="175" t="s">
        <v>90</v>
      </c>
      <c r="B30" s="176"/>
      <c r="C30" s="147"/>
      <c r="D30" s="147"/>
      <c r="E30" s="147"/>
      <c r="F30" s="267"/>
      <c r="G30" s="268"/>
      <c r="H30" s="268"/>
      <c r="I30" s="268"/>
      <c r="J30" s="269"/>
      <c r="K30" s="13"/>
      <c r="L30" s="13"/>
      <c r="M30"/>
      <c r="N30"/>
      <c r="O30"/>
      <c r="P30"/>
      <c r="Q30"/>
    </row>
    <row r="31" spans="1:17" ht="15" customHeight="1">
      <c r="A31" s="158" t="s">
        <v>1</v>
      </c>
      <c r="B31" s="177">
        <f>SUM(B32:B33)</f>
        <v>0</v>
      </c>
      <c r="C31" s="135">
        <f>SUM(C32:C33)</f>
        <v>0</v>
      </c>
      <c r="D31" s="135">
        <f>SUM(D32:D33)</f>
        <v>0</v>
      </c>
      <c r="E31" s="135">
        <f>C31-D31</f>
        <v>0</v>
      </c>
      <c r="F31" s="267"/>
      <c r="G31" s="268"/>
      <c r="H31" s="268"/>
      <c r="I31" s="268"/>
      <c r="J31" s="269"/>
      <c r="K31" s="13"/>
      <c r="L31" s="13"/>
      <c r="M31"/>
      <c r="N31"/>
      <c r="O31"/>
      <c r="P31"/>
      <c r="Q31"/>
    </row>
    <row r="32" spans="1:17">
      <c r="A32" s="220" t="s">
        <v>138</v>
      </c>
      <c r="B32" s="169"/>
      <c r="C32" s="136"/>
      <c r="D32" s="136"/>
      <c r="E32" s="136">
        <f>C32-D32</f>
        <v>0</v>
      </c>
      <c r="F32" s="267"/>
      <c r="G32" s="268"/>
      <c r="H32" s="268"/>
      <c r="I32" s="268"/>
      <c r="J32" s="269"/>
      <c r="K32" s="13"/>
      <c r="L32" s="13"/>
      <c r="M32"/>
      <c r="N32"/>
      <c r="O32"/>
      <c r="P32"/>
      <c r="Q32"/>
    </row>
    <row r="33" spans="1:17" ht="13" thickBot="1">
      <c r="A33" s="162" t="s">
        <v>65</v>
      </c>
      <c r="B33" s="169"/>
      <c r="C33" s="136"/>
      <c r="D33" s="136"/>
      <c r="E33" s="136">
        <f>C33-D33</f>
        <v>0</v>
      </c>
      <c r="F33" s="270"/>
      <c r="G33" s="271"/>
      <c r="H33" s="271"/>
      <c r="I33" s="271"/>
      <c r="J33" s="272"/>
      <c r="K33" s="13"/>
      <c r="L33" s="13"/>
      <c r="M33"/>
      <c r="N33"/>
      <c r="O33"/>
      <c r="P33"/>
      <c r="Q33"/>
    </row>
    <row r="34" spans="1:17" ht="13" thickBot="1">
      <c r="A34" s="158" t="s">
        <v>66</v>
      </c>
      <c r="B34" s="178">
        <f>B35</f>
        <v>0</v>
      </c>
      <c r="C34" s="145">
        <f>C35</f>
        <v>0</v>
      </c>
      <c r="D34" s="145">
        <f>D35</f>
        <v>0</v>
      </c>
      <c r="E34" s="135">
        <f>C34-D34</f>
        <v>0</v>
      </c>
      <c r="F34" s="340" t="s">
        <v>3</v>
      </c>
      <c r="G34" s="341"/>
      <c r="H34" s="341"/>
      <c r="I34" s="341"/>
      <c r="J34" s="341"/>
      <c r="K34" s="13"/>
      <c r="L34" s="13"/>
      <c r="M34"/>
      <c r="N34"/>
      <c r="O34"/>
      <c r="P34"/>
      <c r="Q34"/>
    </row>
    <row r="35" spans="1:17">
      <c r="A35" s="162" t="s">
        <v>95</v>
      </c>
      <c r="B35" s="179"/>
      <c r="C35" s="148"/>
      <c r="D35" s="148"/>
      <c r="E35" s="136">
        <f>C35-D35</f>
        <v>0</v>
      </c>
      <c r="F35" s="264"/>
      <c r="G35" s="265"/>
      <c r="H35" s="265"/>
      <c r="I35" s="265"/>
      <c r="J35" s="266"/>
      <c r="K35" s="13"/>
      <c r="L35" s="13"/>
      <c r="M35"/>
      <c r="N35"/>
      <c r="O35"/>
      <c r="P35"/>
      <c r="Q35"/>
    </row>
    <row r="36" spans="1:17" ht="13" thickBot="1">
      <c r="A36" s="175"/>
      <c r="B36" s="140"/>
      <c r="C36" s="140"/>
      <c r="D36" s="133"/>
      <c r="E36" s="133"/>
      <c r="F36" s="270"/>
      <c r="G36" s="271"/>
      <c r="H36" s="271"/>
      <c r="I36" s="271"/>
      <c r="J36" s="272"/>
      <c r="K36" s="13"/>
      <c r="L36" s="13"/>
      <c r="M36"/>
      <c r="N36"/>
      <c r="O36"/>
      <c r="P36"/>
      <c r="Q36"/>
    </row>
    <row r="37" spans="1:17" ht="53.25" customHeight="1">
      <c r="A37" s="156"/>
      <c r="B37" s="134" t="s">
        <v>85</v>
      </c>
      <c r="C37" s="134" t="s">
        <v>86</v>
      </c>
      <c r="D37" s="134" t="s">
        <v>58</v>
      </c>
      <c r="E37" s="134" t="s">
        <v>59</v>
      </c>
      <c r="F37" s="70"/>
      <c r="G37" s="134" t="s">
        <v>85</v>
      </c>
      <c r="H37" s="134" t="s">
        <v>86</v>
      </c>
      <c r="I37" s="134" t="s">
        <v>58</v>
      </c>
      <c r="J37" s="134" t="s">
        <v>59</v>
      </c>
      <c r="K37" s="29"/>
      <c r="L37" s="29"/>
      <c r="M37" s="29"/>
      <c r="N37"/>
      <c r="O37"/>
      <c r="P37"/>
      <c r="Q37"/>
    </row>
    <row r="38" spans="1:17" ht="15" customHeight="1">
      <c r="A38" s="180" t="s">
        <v>107</v>
      </c>
      <c r="B38" s="135">
        <f>SUM(B39,B44,G39)</f>
        <v>0</v>
      </c>
      <c r="C38" s="135">
        <f>SUM(C39,C44,H39)</f>
        <v>0</v>
      </c>
      <c r="D38" s="135">
        <f>SUM(D39,D44,I39)</f>
        <v>0</v>
      </c>
      <c r="E38" s="135">
        <f t="shared" ref="E38:E48" si="2">C38-D38</f>
        <v>0</v>
      </c>
      <c r="F38" s="80"/>
      <c r="G38" s="80"/>
      <c r="H38" s="80"/>
      <c r="I38" s="80"/>
      <c r="J38" s="80"/>
      <c r="K38" s="13"/>
      <c r="L38" s="13"/>
      <c r="M38"/>
      <c r="N38"/>
      <c r="O38"/>
      <c r="P38"/>
      <c r="Q38"/>
    </row>
    <row r="39" spans="1:17" ht="12" customHeight="1">
      <c r="A39" s="175" t="s">
        <v>96</v>
      </c>
      <c r="B39" s="136">
        <f>SUM(B40,B42)</f>
        <v>0</v>
      </c>
      <c r="C39" s="136">
        <f>SUM(C40,C42)</f>
        <v>0</v>
      </c>
      <c r="D39" s="136">
        <f>SUM(D40,D42)</f>
        <v>0</v>
      </c>
      <c r="E39" s="136">
        <f t="shared" si="2"/>
        <v>0</v>
      </c>
      <c r="F39" s="175" t="s">
        <v>97</v>
      </c>
      <c r="G39" s="181">
        <f>SUM(G40,G41,G44,G47)</f>
        <v>0</v>
      </c>
      <c r="H39" s="181">
        <f>SUM(H40,H41,H44,H47)</f>
        <v>0</v>
      </c>
      <c r="I39" s="181">
        <f>SUM(I40,I41,I44,I47)</f>
        <v>0</v>
      </c>
      <c r="J39" s="181">
        <f>SUM(J40,J41,J44,J47)</f>
        <v>0</v>
      </c>
      <c r="K39" s="13"/>
      <c r="L39" s="13"/>
      <c r="M39"/>
      <c r="N39"/>
      <c r="O39"/>
      <c r="P39"/>
      <c r="Q39"/>
    </row>
    <row r="40" spans="1:17" ht="12" customHeight="1">
      <c r="A40" s="171" t="s">
        <v>135</v>
      </c>
      <c r="B40" s="182">
        <f>B41*17</f>
        <v>0</v>
      </c>
      <c r="C40" s="137">
        <f>C41*17</f>
        <v>0</v>
      </c>
      <c r="D40" s="137">
        <f>D41*17</f>
        <v>0</v>
      </c>
      <c r="E40" s="137">
        <f t="shared" si="2"/>
        <v>0</v>
      </c>
      <c r="F40" s="171" t="s">
        <v>116</v>
      </c>
      <c r="G40" s="182">
        <f>IF(SUM(G41,G44,G47)&gt;0,40,0)</f>
        <v>0</v>
      </c>
      <c r="H40" s="183"/>
      <c r="I40" s="183"/>
      <c r="J40" s="183"/>
      <c r="K40" s="13"/>
      <c r="L40" s="13"/>
      <c r="M40"/>
      <c r="N40"/>
      <c r="O40"/>
      <c r="P40"/>
      <c r="Q40"/>
    </row>
    <row r="41" spans="1:17" ht="12" customHeight="1">
      <c r="A41" s="171" t="s">
        <v>93</v>
      </c>
      <c r="B41" s="163"/>
      <c r="C41" s="137"/>
      <c r="D41" s="137"/>
      <c r="E41" s="136">
        <f t="shared" si="2"/>
        <v>0</v>
      </c>
      <c r="F41" s="171" t="s">
        <v>117</v>
      </c>
      <c r="G41" s="182">
        <f>G42*0.85*G43</f>
        <v>0</v>
      </c>
      <c r="H41" s="183">
        <f>H42*0.85*H43</f>
        <v>0</v>
      </c>
      <c r="I41" s="183">
        <f>I42*0.85*I43</f>
        <v>0</v>
      </c>
      <c r="J41" s="183">
        <f>J42*0.85*J43</f>
        <v>0</v>
      </c>
      <c r="K41" s="13"/>
      <c r="L41" s="13"/>
      <c r="M41"/>
      <c r="N41"/>
      <c r="O41"/>
      <c r="P41"/>
      <c r="Q41"/>
    </row>
    <row r="42" spans="1:17" ht="12" customHeight="1">
      <c r="A42" s="171" t="s">
        <v>141</v>
      </c>
      <c r="B42" s="182">
        <f>B43*41</f>
        <v>0</v>
      </c>
      <c r="C42" s="137">
        <f>C43*41</f>
        <v>0</v>
      </c>
      <c r="D42" s="137">
        <f>D43*123</f>
        <v>0</v>
      </c>
      <c r="E42" s="137">
        <f t="shared" si="2"/>
        <v>0</v>
      </c>
      <c r="F42" s="171" t="s">
        <v>118</v>
      </c>
      <c r="G42" s="184"/>
      <c r="H42" s="183"/>
      <c r="I42" s="183"/>
      <c r="J42" s="183"/>
      <c r="K42" s="13"/>
      <c r="L42" s="13"/>
      <c r="M42"/>
      <c r="N42"/>
      <c r="O42"/>
      <c r="P42"/>
      <c r="Q42"/>
    </row>
    <row r="43" spans="1:17" ht="12" customHeight="1">
      <c r="A43" s="171" t="s">
        <v>142</v>
      </c>
      <c r="B43" s="163"/>
      <c r="C43" s="137"/>
      <c r="D43" s="137"/>
      <c r="E43" s="136">
        <f t="shared" si="2"/>
        <v>0</v>
      </c>
      <c r="F43" s="171" t="s">
        <v>99</v>
      </c>
      <c r="G43" s="184"/>
      <c r="H43" s="183"/>
      <c r="I43" s="183"/>
      <c r="J43" s="183"/>
      <c r="K43" s="13"/>
      <c r="L43" s="13"/>
      <c r="M43"/>
      <c r="N43"/>
      <c r="O43"/>
      <c r="P43"/>
      <c r="Q43"/>
    </row>
    <row r="44" spans="1:17" ht="12" customHeight="1">
      <c r="A44" s="175" t="s">
        <v>94</v>
      </c>
      <c r="B44" s="136">
        <f>SUM(B45,B47,B49)</f>
        <v>0</v>
      </c>
      <c r="C44" s="136">
        <f>SUM(C45,C47)</f>
        <v>0</v>
      </c>
      <c r="D44" s="136">
        <f>SUM(D45,D47)</f>
        <v>0</v>
      </c>
      <c r="E44" s="136">
        <f t="shared" si="2"/>
        <v>0</v>
      </c>
      <c r="F44" s="171" t="s">
        <v>119</v>
      </c>
      <c r="G44" s="182">
        <f>G45*3.5*G46</f>
        <v>0</v>
      </c>
      <c r="H44" s="183">
        <f>H45*3.5*H46</f>
        <v>0</v>
      </c>
      <c r="I44" s="183">
        <f>I45*3.5*I46</f>
        <v>0</v>
      </c>
      <c r="J44" s="183">
        <f>J45*3.5*J46</f>
        <v>0</v>
      </c>
      <c r="K44" s="13"/>
      <c r="L44" s="13"/>
      <c r="M44"/>
      <c r="N44"/>
      <c r="O44"/>
      <c r="P44"/>
      <c r="Q44"/>
    </row>
    <row r="45" spans="1:17" ht="12" customHeight="1">
      <c r="A45" s="171" t="s">
        <v>148</v>
      </c>
      <c r="B45" s="182">
        <f>B46*45*4</f>
        <v>0</v>
      </c>
      <c r="C45" s="182">
        <f>C46*45*1</f>
        <v>0</v>
      </c>
      <c r="D45" s="137">
        <f>D46*18.75</f>
        <v>0</v>
      </c>
      <c r="E45" s="137">
        <f t="shared" si="2"/>
        <v>0</v>
      </c>
      <c r="F45" s="171" t="s">
        <v>98</v>
      </c>
      <c r="G45" s="184"/>
      <c r="H45" s="183"/>
      <c r="I45" s="183"/>
      <c r="J45" s="183"/>
      <c r="K45" s="13"/>
      <c r="L45" s="13"/>
      <c r="M45"/>
      <c r="N45"/>
      <c r="O45"/>
      <c r="P45"/>
      <c r="Q45"/>
    </row>
    <row r="46" spans="1:17" ht="12" customHeight="1">
      <c r="A46" s="171" t="s">
        <v>87</v>
      </c>
      <c r="B46" s="163"/>
      <c r="C46" s="137"/>
      <c r="D46" s="137"/>
      <c r="E46" s="136">
        <f t="shared" si="2"/>
        <v>0</v>
      </c>
      <c r="F46" s="171" t="s">
        <v>99</v>
      </c>
      <c r="G46" s="184"/>
      <c r="H46" s="183"/>
      <c r="I46" s="183"/>
      <c r="J46" s="183"/>
      <c r="K46" s="13"/>
      <c r="L46" s="13"/>
      <c r="M46"/>
      <c r="N46"/>
      <c r="O46"/>
      <c r="P46"/>
      <c r="Q46"/>
    </row>
    <row r="47" spans="1:17" ht="12" customHeight="1">
      <c r="A47" s="171" t="s">
        <v>146</v>
      </c>
      <c r="B47" s="182">
        <f>B48*45</f>
        <v>0</v>
      </c>
      <c r="C47" s="182">
        <f>C48*45</f>
        <v>0</v>
      </c>
      <c r="D47" s="137">
        <f>D48*50</f>
        <v>0</v>
      </c>
      <c r="E47" s="137">
        <f t="shared" si="2"/>
        <v>0</v>
      </c>
      <c r="F47" s="185" t="s">
        <v>120</v>
      </c>
      <c r="G47" s="182">
        <f>G48*6.5*G50</f>
        <v>0</v>
      </c>
      <c r="H47" s="183">
        <f>H48*6.5*H50</f>
        <v>0</v>
      </c>
      <c r="I47" s="183">
        <f>I48*6.5*I50</f>
        <v>0</v>
      </c>
      <c r="J47" s="183">
        <f>J48*6.5*J50</f>
        <v>0</v>
      </c>
      <c r="K47" s="13"/>
      <c r="L47" s="13"/>
      <c r="M47"/>
      <c r="N47"/>
      <c r="O47"/>
      <c r="P47"/>
      <c r="Q47"/>
    </row>
    <row r="48" spans="1:17" ht="12" customHeight="1">
      <c r="A48" s="171" t="s">
        <v>140</v>
      </c>
      <c r="B48" s="163"/>
      <c r="C48" s="137"/>
      <c r="D48" s="137"/>
      <c r="E48" s="136">
        <f t="shared" si="2"/>
        <v>0</v>
      </c>
      <c r="F48" s="171" t="s">
        <v>121</v>
      </c>
      <c r="G48" s="184"/>
      <c r="H48" s="183"/>
      <c r="I48" s="183"/>
      <c r="J48" s="183"/>
      <c r="K48" s="13"/>
      <c r="L48" s="13"/>
      <c r="M48"/>
      <c r="N48"/>
      <c r="O48"/>
      <c r="P48"/>
      <c r="Q48"/>
    </row>
    <row r="49" spans="1:17" ht="12" customHeight="1">
      <c r="A49" s="221" t="s">
        <v>144</v>
      </c>
      <c r="B49" s="222"/>
      <c r="C49" s="223"/>
      <c r="D49" s="223"/>
      <c r="E49" s="224"/>
      <c r="F49" s="171"/>
      <c r="G49" s="184"/>
      <c r="H49" s="183"/>
      <c r="I49" s="183"/>
      <c r="J49" s="183"/>
      <c r="K49" s="13"/>
      <c r="L49" s="13"/>
      <c r="M49"/>
      <c r="N49"/>
      <c r="O49"/>
      <c r="P49"/>
      <c r="Q49"/>
    </row>
    <row r="50" spans="1:17" ht="12" customHeight="1">
      <c r="A50" s="186"/>
      <c r="B50" s="319"/>
      <c r="C50" s="293"/>
      <c r="D50" s="293"/>
      <c r="E50" s="293"/>
      <c r="F50" s="187" t="s">
        <v>99</v>
      </c>
      <c r="G50" s="184"/>
      <c r="H50" s="183"/>
      <c r="I50" s="183"/>
      <c r="J50" s="183"/>
      <c r="K50" s="13"/>
      <c r="L50" s="13"/>
      <c r="M50"/>
      <c r="N50"/>
      <c r="O50"/>
      <c r="P50"/>
      <c r="Q50"/>
    </row>
    <row r="51" spans="1:17" customFormat="1" ht="12.75" customHeight="1" thickBot="1">
      <c r="A51" s="73"/>
      <c r="B51" s="294"/>
      <c r="C51" s="294"/>
      <c r="D51" s="294"/>
      <c r="E51" s="294"/>
      <c r="F51" s="320" t="s">
        <v>115</v>
      </c>
      <c r="G51" s="321"/>
      <c r="H51" s="321"/>
      <c r="I51" s="321"/>
      <c r="J51" s="321"/>
    </row>
    <row r="52" spans="1:17">
      <c r="A52" s="188" t="s">
        <v>67</v>
      </c>
      <c r="B52" s="177">
        <f>SUM(B53:B56)</f>
        <v>0</v>
      </c>
      <c r="C52" s="135">
        <f>SUM(C53:C56)</f>
        <v>0</v>
      </c>
      <c r="D52" s="135">
        <f>SUM(D53:D56)</f>
        <v>0</v>
      </c>
      <c r="E52" s="135">
        <f>C52-D52</f>
        <v>0</v>
      </c>
      <c r="F52" s="264"/>
      <c r="G52" s="265"/>
      <c r="H52" s="265"/>
      <c r="I52" s="265"/>
      <c r="J52" s="266"/>
      <c r="K52" s="13"/>
      <c r="L52" s="13"/>
      <c r="M52"/>
      <c r="N52"/>
      <c r="O52"/>
      <c r="P52"/>
      <c r="Q52"/>
    </row>
    <row r="53" spans="1:17">
      <c r="A53" s="189" t="s">
        <v>68</v>
      </c>
      <c r="B53" s="169"/>
      <c r="C53" s="136"/>
      <c r="D53" s="136"/>
      <c r="E53" s="136">
        <f>C53-D53</f>
        <v>0</v>
      </c>
      <c r="F53" s="267"/>
      <c r="G53" s="268"/>
      <c r="H53" s="268"/>
      <c r="I53" s="268"/>
      <c r="J53" s="269"/>
      <c r="K53" s="13"/>
      <c r="L53" s="13"/>
      <c r="M53"/>
      <c r="N53"/>
      <c r="O53"/>
      <c r="P53"/>
      <c r="Q53"/>
    </row>
    <row r="54" spans="1:17" ht="17" customHeight="1">
      <c r="A54" s="220" t="s">
        <v>139</v>
      </c>
      <c r="B54" s="169"/>
      <c r="C54" s="136"/>
      <c r="D54" s="136"/>
      <c r="E54" s="136">
        <f>C54-D54</f>
        <v>0</v>
      </c>
      <c r="F54" s="267"/>
      <c r="G54" s="268"/>
      <c r="H54" s="268"/>
      <c r="I54" s="268"/>
      <c r="J54" s="269"/>
      <c r="K54" s="13"/>
      <c r="L54" s="13"/>
      <c r="M54"/>
      <c r="N54"/>
      <c r="O54"/>
      <c r="P54"/>
      <c r="Q54"/>
    </row>
    <row r="55" spans="1:17">
      <c r="A55" s="189" t="s">
        <v>132</v>
      </c>
      <c r="B55" s="169"/>
      <c r="C55" s="136"/>
      <c r="D55" s="136"/>
      <c r="E55" s="136">
        <f>C55-D55</f>
        <v>0</v>
      </c>
      <c r="F55" s="267"/>
      <c r="G55" s="268"/>
      <c r="H55" s="268"/>
      <c r="I55" s="268"/>
      <c r="J55" s="269"/>
      <c r="K55" s="13"/>
      <c r="L55" s="13"/>
      <c r="M55"/>
      <c r="N55"/>
      <c r="O55"/>
      <c r="P55"/>
      <c r="Q55"/>
    </row>
    <row r="56" spans="1:17" ht="13" thickBot="1">
      <c r="A56" s="189" t="s">
        <v>69</v>
      </c>
      <c r="B56" s="169"/>
      <c r="C56" s="136"/>
      <c r="D56" s="136"/>
      <c r="E56" s="136">
        <f>C56-D56</f>
        <v>0</v>
      </c>
      <c r="F56" s="270"/>
      <c r="G56" s="271"/>
      <c r="H56" s="271"/>
      <c r="I56" s="271"/>
      <c r="J56" s="272"/>
      <c r="K56" s="13"/>
      <c r="L56" s="13"/>
      <c r="M56"/>
      <c r="N56"/>
      <c r="O56"/>
      <c r="P56"/>
      <c r="Q56"/>
    </row>
    <row r="57" spans="1:17" ht="13" thickBot="1">
      <c r="A57" s="190"/>
      <c r="B57" s="191"/>
      <c r="C57" s="121"/>
      <c r="D57" s="139"/>
      <c r="E57" s="139"/>
      <c r="F57" s="320" t="s">
        <v>126</v>
      </c>
      <c r="G57" s="321"/>
      <c r="H57" s="321"/>
      <c r="I57" s="321"/>
      <c r="J57" s="321"/>
      <c r="K57" s="13"/>
      <c r="L57" s="13"/>
      <c r="M57"/>
      <c r="N57"/>
      <c r="O57"/>
      <c r="P57"/>
      <c r="Q57"/>
    </row>
    <row r="58" spans="1:17" ht="13" thickBot="1">
      <c r="A58" s="191" t="s">
        <v>111</v>
      </c>
      <c r="B58" s="157">
        <f>B59</f>
        <v>0</v>
      </c>
      <c r="C58" s="142">
        <f>C59</f>
        <v>0</v>
      </c>
      <c r="D58" s="142">
        <f>SUM('[1]Event 3a Ledger'!J6:J21)</f>
        <v>0</v>
      </c>
      <c r="E58" s="142">
        <f>C58-D58</f>
        <v>0</v>
      </c>
      <c r="F58" s="342"/>
      <c r="G58" s="265"/>
      <c r="H58" s="265"/>
      <c r="I58" s="265"/>
      <c r="J58" s="266"/>
      <c r="K58" s="13"/>
      <c r="L58" s="13"/>
      <c r="M58"/>
      <c r="N58"/>
      <c r="O58"/>
      <c r="P58"/>
      <c r="Q58"/>
    </row>
    <row r="59" spans="1:17" ht="13" thickBot="1">
      <c r="A59" s="192" t="s">
        <v>124</v>
      </c>
      <c r="B59" s="193"/>
      <c r="C59" s="135"/>
      <c r="D59" s="135"/>
      <c r="E59" s="135">
        <f>C59-D59</f>
        <v>0</v>
      </c>
      <c r="F59" s="270"/>
      <c r="G59" s="271"/>
      <c r="H59" s="271"/>
      <c r="I59" s="271"/>
      <c r="J59" s="272"/>
      <c r="K59" s="13"/>
      <c r="L59" s="13"/>
      <c r="M59"/>
      <c r="N59"/>
      <c r="O59"/>
      <c r="P59"/>
      <c r="Q59"/>
    </row>
    <row r="60" spans="1:17" ht="12.75" customHeight="1" thickBot="1">
      <c r="A60" s="73"/>
      <c r="B60" s="194" t="s">
        <v>125</v>
      </c>
      <c r="C60" s="88"/>
      <c r="D60" s="88"/>
      <c r="E60" s="70"/>
      <c r="F60" s="320" t="s">
        <v>127</v>
      </c>
      <c r="G60" s="321"/>
      <c r="H60" s="321"/>
      <c r="I60" s="321"/>
      <c r="J60" s="321"/>
      <c r="K60" s="195"/>
      <c r="L60" s="195"/>
    </row>
    <row r="61" spans="1:17" ht="13" thickBot="1">
      <c r="A61" s="140" t="s">
        <v>70</v>
      </c>
      <c r="B61" s="196">
        <f>SUM(B62:B64)</f>
        <v>0</v>
      </c>
      <c r="C61" s="149">
        <f>SUM(C62:C64)</f>
        <v>0</v>
      </c>
      <c r="D61" s="149">
        <f>SUM('[1]Event 3a Ledger'!N6:N21)</f>
        <v>0</v>
      </c>
      <c r="E61" s="142">
        <f>C61-D61</f>
        <v>0</v>
      </c>
      <c r="F61" s="264"/>
      <c r="G61" s="265"/>
      <c r="H61" s="265"/>
      <c r="I61" s="265"/>
      <c r="J61" s="266"/>
      <c r="K61" s="195"/>
      <c r="L61" s="195"/>
    </row>
    <row r="62" spans="1:17">
      <c r="A62" s="188" t="s">
        <v>110</v>
      </c>
      <c r="B62" s="193"/>
      <c r="C62" s="135"/>
      <c r="D62" s="135"/>
      <c r="E62" s="135">
        <f>C62-D62</f>
        <v>0</v>
      </c>
      <c r="F62" s="267"/>
      <c r="G62" s="268"/>
      <c r="H62" s="268"/>
      <c r="I62" s="268"/>
      <c r="J62" s="269"/>
      <c r="K62" s="195"/>
      <c r="L62" s="195"/>
    </row>
    <row r="63" spans="1:17">
      <c r="A63" s="188" t="s">
        <v>128</v>
      </c>
      <c r="B63" s="197"/>
      <c r="C63" s="145"/>
      <c r="D63" s="145"/>
      <c r="E63" s="135">
        <f>C63-D63</f>
        <v>0</v>
      </c>
      <c r="F63" s="267"/>
      <c r="G63" s="268"/>
      <c r="H63" s="268"/>
      <c r="I63" s="268"/>
      <c r="J63" s="269"/>
      <c r="K63" s="195"/>
      <c r="L63" s="195"/>
    </row>
    <row r="64" spans="1:17" ht="13" thickBot="1">
      <c r="A64" s="188" t="s">
        <v>143</v>
      </c>
      <c r="B64" s="197"/>
      <c r="C64" s="145"/>
      <c r="D64" s="145"/>
      <c r="E64" s="135">
        <f>C64-D64</f>
        <v>0</v>
      </c>
      <c r="F64" s="270"/>
      <c r="G64" s="271"/>
      <c r="H64" s="271"/>
      <c r="I64" s="271"/>
      <c r="J64" s="272"/>
      <c r="K64" s="195"/>
      <c r="L64" s="195"/>
    </row>
    <row r="65" spans="1:12">
      <c r="A65" s="198"/>
      <c r="B65" s="121"/>
      <c r="C65" s="78"/>
      <c r="D65" s="78"/>
      <c r="E65" s="78"/>
      <c r="F65" s="80"/>
      <c r="G65" s="80"/>
      <c r="H65" s="199"/>
      <c r="I65" s="199"/>
      <c r="J65" s="199"/>
      <c r="K65" s="195"/>
      <c r="L65" s="195"/>
    </row>
    <row r="66" spans="1:12" ht="13" thickBot="1">
      <c r="A66" s="200" t="s">
        <v>41</v>
      </c>
      <c r="B66" s="140"/>
      <c r="C66" s="140"/>
      <c r="D66" s="140"/>
      <c r="E66" s="140"/>
      <c r="F66" s="320" t="s">
        <v>4</v>
      </c>
      <c r="G66" s="303"/>
      <c r="H66" s="303"/>
      <c r="I66" s="303"/>
      <c r="J66" s="303"/>
      <c r="K66" s="195"/>
      <c r="L66" s="195"/>
    </row>
    <row r="67" spans="1:12" ht="13" thickBot="1">
      <c r="A67" s="200" t="s">
        <v>130</v>
      </c>
      <c r="B67" s="142">
        <f>SUM(B68:B72)</f>
        <v>0</v>
      </c>
      <c r="C67" s="142">
        <f>SUM(C68:C72)</f>
        <v>0</v>
      </c>
      <c r="D67" s="142">
        <f>SUM('[1]Event 3a Ledger'!N25:N36)</f>
        <v>0</v>
      </c>
      <c r="E67" s="142">
        <f t="shared" ref="E67:E77" si="3">C67-D67</f>
        <v>0</v>
      </c>
      <c r="F67" s="264"/>
      <c r="G67" s="265"/>
      <c r="H67" s="265"/>
      <c r="I67" s="265"/>
      <c r="J67" s="266"/>
      <c r="K67" s="195"/>
      <c r="L67" s="195"/>
    </row>
    <row r="68" spans="1:12">
      <c r="A68" s="188" t="s">
        <v>72</v>
      </c>
      <c r="B68" s="201"/>
      <c r="C68" s="150"/>
      <c r="D68" s="150"/>
      <c r="E68" s="135">
        <f t="shared" si="3"/>
        <v>0</v>
      </c>
      <c r="F68" s="267"/>
      <c r="G68" s="268"/>
      <c r="H68" s="268"/>
      <c r="I68" s="268"/>
      <c r="J68" s="269"/>
      <c r="K68" s="195"/>
      <c r="L68" s="195"/>
    </row>
    <row r="69" spans="1:12">
      <c r="A69" s="188" t="s">
        <v>73</v>
      </c>
      <c r="B69" s="202"/>
      <c r="C69" s="151"/>
      <c r="D69" s="151"/>
      <c r="E69" s="135">
        <f t="shared" si="3"/>
        <v>0</v>
      </c>
      <c r="F69" s="267"/>
      <c r="G69" s="268"/>
      <c r="H69" s="268"/>
      <c r="I69" s="268"/>
      <c r="J69" s="269"/>
      <c r="K69" s="195"/>
      <c r="L69" s="195"/>
    </row>
    <row r="70" spans="1:12">
      <c r="A70" s="188" t="s">
        <v>123</v>
      </c>
      <c r="B70" s="202"/>
      <c r="C70" s="151"/>
      <c r="D70" s="151"/>
      <c r="E70" s="135">
        <f t="shared" si="3"/>
        <v>0</v>
      </c>
      <c r="F70" s="267"/>
      <c r="G70" s="268"/>
      <c r="H70" s="268"/>
      <c r="I70" s="268"/>
      <c r="J70" s="269"/>
      <c r="K70" s="195"/>
      <c r="L70" s="195"/>
    </row>
    <row r="71" spans="1:12" ht="12.75" customHeight="1">
      <c r="A71" s="188" t="s">
        <v>8</v>
      </c>
      <c r="B71" s="202"/>
      <c r="C71" s="151"/>
      <c r="D71" s="151"/>
      <c r="E71" s="135">
        <f t="shared" si="3"/>
        <v>0</v>
      </c>
      <c r="F71" s="267"/>
      <c r="G71" s="268"/>
      <c r="H71" s="268"/>
      <c r="I71" s="268"/>
      <c r="J71" s="269"/>
      <c r="K71" s="195"/>
      <c r="L71" s="195"/>
    </row>
    <row r="72" spans="1:12" ht="12.75" customHeight="1" thickBot="1">
      <c r="A72" s="188" t="s">
        <v>75</v>
      </c>
      <c r="B72" s="151">
        <f>(B76*G76)+G77</f>
        <v>0</v>
      </c>
      <c r="C72" s="151">
        <f>(C76*H76)+H77</f>
        <v>0</v>
      </c>
      <c r="D72" s="151"/>
      <c r="E72" s="135">
        <f t="shared" si="3"/>
        <v>0</v>
      </c>
      <c r="F72" s="270"/>
      <c r="G72" s="271"/>
      <c r="H72" s="271"/>
      <c r="I72" s="271"/>
      <c r="J72" s="272"/>
      <c r="K72" s="195"/>
      <c r="L72" s="195"/>
    </row>
    <row r="73" spans="1:12" ht="12.75" customHeight="1">
      <c r="A73" s="59" t="s">
        <v>76</v>
      </c>
      <c r="B73" s="169"/>
      <c r="C73" s="136"/>
      <c r="D73" s="136"/>
      <c r="E73" s="136">
        <f t="shared" si="3"/>
        <v>0</v>
      </c>
      <c r="F73" s="172"/>
      <c r="G73" s="203" t="s">
        <v>85</v>
      </c>
      <c r="H73" s="203" t="s">
        <v>86</v>
      </c>
      <c r="I73" s="203" t="s">
        <v>58</v>
      </c>
      <c r="J73" s="204" t="s">
        <v>59</v>
      </c>
      <c r="K73" s="195"/>
      <c r="L73" s="195"/>
    </row>
    <row r="74" spans="1:12" ht="12.75" customHeight="1">
      <c r="A74" s="59" t="s">
        <v>78</v>
      </c>
      <c r="B74" s="169"/>
      <c r="C74" s="136"/>
      <c r="D74" s="136"/>
      <c r="E74" s="136">
        <f t="shared" si="3"/>
        <v>0</v>
      </c>
      <c r="F74" s="59" t="s">
        <v>83</v>
      </c>
      <c r="G74" s="169"/>
      <c r="H74" s="136"/>
      <c r="I74" s="136"/>
      <c r="J74" s="136">
        <f>H74-I74</f>
        <v>0</v>
      </c>
      <c r="K74" s="195"/>
      <c r="L74" s="195"/>
    </row>
    <row r="75" spans="1:12" ht="12.75" customHeight="1">
      <c r="A75" s="59" t="s">
        <v>80</v>
      </c>
      <c r="B75" s="205"/>
      <c r="C75" s="136"/>
      <c r="D75" s="136"/>
      <c r="E75" s="136">
        <f t="shared" si="3"/>
        <v>0</v>
      </c>
      <c r="F75" s="59" t="s">
        <v>77</v>
      </c>
      <c r="G75" s="206"/>
      <c r="H75" s="207"/>
      <c r="I75" s="207"/>
      <c r="J75" s="136">
        <f>H75-I75</f>
        <v>0</v>
      </c>
      <c r="K75" s="195"/>
      <c r="L75" s="195"/>
    </row>
    <row r="76" spans="1:12" ht="12.75" customHeight="1">
      <c r="A76" s="60" t="s">
        <v>81</v>
      </c>
      <c r="B76" s="117">
        <f>IF(B75&gt;0,SUM(B73:B75)/3,IF(B74:B74&gt;0,SUM(B73:B74)/2,B73))</f>
        <v>0</v>
      </c>
      <c r="C76" s="117">
        <f>IF(C75&gt;0,SUM(C73:C75)/3,IF(C74:C74&gt;0,SUM(C73:C74)/2,C73))</f>
        <v>0</v>
      </c>
      <c r="D76" s="136">
        <f>SUM(D73:D75)/3</f>
        <v>0</v>
      </c>
      <c r="E76" s="136">
        <f t="shared" si="3"/>
        <v>0</v>
      </c>
      <c r="F76" s="60" t="s">
        <v>79</v>
      </c>
      <c r="G76" s="136">
        <f>B77*G74*G75</f>
        <v>0</v>
      </c>
      <c r="H76" s="136">
        <f>C77*H74*H75</f>
        <v>0</v>
      </c>
      <c r="I76" s="136">
        <f>D77*I74*I75</f>
        <v>0</v>
      </c>
      <c r="J76" s="136">
        <f>H76-I76</f>
        <v>0</v>
      </c>
      <c r="K76" s="195"/>
      <c r="L76" s="195"/>
    </row>
    <row r="77" spans="1:12" s="209" customFormat="1">
      <c r="A77" s="60" t="s">
        <v>82</v>
      </c>
      <c r="B77" s="208"/>
      <c r="C77" s="136"/>
      <c r="D77" s="136"/>
      <c r="E77" s="136">
        <f t="shared" si="3"/>
        <v>0</v>
      </c>
      <c r="F77" s="59" t="s">
        <v>131</v>
      </c>
      <c r="G77" s="136">
        <f>-((G76*B76)*0.1)</f>
        <v>0</v>
      </c>
      <c r="H77" s="136">
        <f>-((H76*C76)*0.1)</f>
        <v>0</v>
      </c>
      <c r="I77" s="136">
        <f>-((I76*D76)*0.1)</f>
        <v>0</v>
      </c>
      <c r="J77" s="136">
        <f>H77-I77</f>
        <v>0</v>
      </c>
      <c r="K77" s="195"/>
      <c r="L77" s="195"/>
    </row>
    <row r="78" spans="1:12" ht="13" thickBot="1">
      <c r="A78" s="210" t="s">
        <v>9</v>
      </c>
      <c r="B78" s="90"/>
      <c r="C78" s="90"/>
      <c r="D78" s="90"/>
      <c r="E78" s="90"/>
      <c r="F78" s="91"/>
      <c r="G78" s="91"/>
      <c r="H78" s="211"/>
      <c r="I78" s="211"/>
      <c r="J78" s="211"/>
    </row>
    <row r="79" spans="1:12" ht="13" thickBot="1">
      <c r="A79" s="212" t="s">
        <v>5</v>
      </c>
      <c r="B79" s="213">
        <f>SUM(B8,B16,B26,B58,B61)</f>
        <v>0</v>
      </c>
      <c r="C79" s="213">
        <f>SUM(C8,C16,C26,C52,C58,C61)</f>
        <v>0</v>
      </c>
      <c r="D79" s="213">
        <f>SUM(D8,D16,D26,D58,D61)</f>
        <v>0</v>
      </c>
      <c r="E79" s="214">
        <f>C79-D79</f>
        <v>0</v>
      </c>
      <c r="F79" s="215"/>
      <c r="G79" s="199"/>
      <c r="H79" s="199"/>
      <c r="I79" s="199"/>
      <c r="J79" s="199"/>
    </row>
    <row r="80" spans="1:12" ht="13" thickBot="1">
      <c r="A80" s="212" t="s">
        <v>6</v>
      </c>
      <c r="B80" s="213">
        <f>B67</f>
        <v>0</v>
      </c>
      <c r="C80" s="213">
        <f>C67</f>
        <v>0</v>
      </c>
      <c r="D80" s="213">
        <f>D67</f>
        <v>0</v>
      </c>
      <c r="E80" s="214">
        <f>C80-D80</f>
        <v>0</v>
      </c>
      <c r="F80" s="212" t="s">
        <v>7</v>
      </c>
      <c r="G80" s="213">
        <f>B79-B80</f>
        <v>0</v>
      </c>
      <c r="H80" s="213">
        <f>C79-C80</f>
        <v>0</v>
      </c>
      <c r="I80" s="213">
        <f>D79-D80</f>
        <v>0</v>
      </c>
      <c r="J80" s="214">
        <f>H80-I80</f>
        <v>0</v>
      </c>
    </row>
    <row r="81" spans="1:5">
      <c r="A81" s="154"/>
      <c r="B81" s="154"/>
      <c r="D81" s="154"/>
      <c r="E81" s="154"/>
    </row>
    <row r="82" spans="1:5">
      <c r="A82" s="22"/>
      <c r="B82"/>
      <c r="C82"/>
      <c r="D82"/>
      <c r="E82"/>
    </row>
    <row r="83" spans="1:5">
      <c r="A83" s="22"/>
      <c r="B83"/>
      <c r="C83"/>
      <c r="D83"/>
      <c r="E83"/>
    </row>
  </sheetData>
  <sheetProtection selectLockedCells="1"/>
  <mergeCells count="21">
    <mergeCell ref="F67:J72"/>
    <mergeCell ref="F61:J64"/>
    <mergeCell ref="F58:J59"/>
    <mergeCell ref="F35:J36"/>
    <mergeCell ref="F28:J33"/>
    <mergeCell ref="F60:J60"/>
    <mergeCell ref="F57:J57"/>
    <mergeCell ref="F52:J56"/>
    <mergeCell ref="F51:J51"/>
    <mergeCell ref="F34:J34"/>
    <mergeCell ref="F66:J66"/>
    <mergeCell ref="B3:H3"/>
    <mergeCell ref="B4:H4"/>
    <mergeCell ref="B50:E51"/>
    <mergeCell ref="I1:J4"/>
    <mergeCell ref="F7:J7"/>
    <mergeCell ref="B6:J6"/>
    <mergeCell ref="F15:J15"/>
    <mergeCell ref="F16:J24"/>
    <mergeCell ref="F27:J27"/>
    <mergeCell ref="F8:J14"/>
  </mergeCells>
  <phoneticPr fontId="5" type="noConversion"/>
  <pageMargins left="0" right="0" top="0" bottom="0" header="0.5" footer="0.5"/>
  <pageSetup scale="90" orientation="landscape"/>
  <rowBreaks count="1" manualBreakCount="1">
    <brk id="36" max="9" man="1"/>
  </rowBreaks>
  <colBreaks count="1" manualBreakCount="1">
    <brk id="10" max="1048575" man="1"/>
  </colBreaks>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 Letter</vt:lpstr>
      <vt:lpstr>SUMMARY</vt:lpstr>
      <vt:lpstr>Operating Budget</vt:lpstr>
      <vt:lpstr>Event 3a</vt:lpstr>
      <vt:lpstr>Event 3b</vt:lpstr>
      <vt:lpstr>Event 3c</vt:lpstr>
      <vt:lpstr>Event 3d</vt:lpstr>
      <vt:lpstr>Event 3e</vt:lpstr>
      <vt:lpstr>Event 3f</vt:lpstr>
      <vt:lpstr>Event 3g</vt:lpstr>
      <vt:lpstr>Event 3h</vt:lpstr>
    </vt:vector>
  </TitlesOfParts>
  <Company>Georgetown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UIS</dc:creator>
  <cp:lastModifiedBy>Ronald Lignelli</cp:lastModifiedBy>
  <cp:lastPrinted>2017-02-23T19:59:04Z</cp:lastPrinted>
  <dcterms:created xsi:type="dcterms:W3CDTF">2008-02-04T20:37:03Z</dcterms:created>
  <dcterms:modified xsi:type="dcterms:W3CDTF">2018-01-23T15:27:17Z</dcterms:modified>
</cp:coreProperties>
</file>