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0.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pivotTables/pivotTable11.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3.xml" ContentType="application/vnd.openxmlformats-officedocument.drawingml.chart+xml"/>
  <Override PartName="/xl/pivotTables/pivotTable12.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4.xml" ContentType="application/vnd.openxmlformats-officedocument.drawingml.chart+xml"/>
  <Override PartName="/xl/pivotTables/pivotTable13.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14.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pivotTables/pivotTable15.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pivotTables/pivotTable16.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37686b2041266833/Desktop/NFL/"/>
    </mc:Choice>
  </mc:AlternateContent>
  <xr:revisionPtr revIDLastSave="12" documentId="13_ncr:1_{0B5C34B4-7584-4135-AA1B-3EF13187D5C9}" xr6:coauthVersionLast="47" xr6:coauthVersionMax="47" xr10:uidLastSave="{09373774-2A97-4095-8061-006A12F33DE0}"/>
  <bookViews>
    <workbookView xWindow="-110" yWindow="-110" windowWidth="25820" windowHeight="15500" xr2:uid="{97DD066E-28B5-4A5B-B8F4-F154E5BCDD1E}"/>
  </bookViews>
  <sheets>
    <sheet name="Home Dashboard" sheetId="7" r:id="rId1"/>
    <sheet name="Calc" sheetId="12" state="hidden" r:id="rId2"/>
    <sheet name="League Overview" sheetId="8" r:id="rId3"/>
    <sheet name="Team Efficiency" sheetId="17" r:id="rId4"/>
    <sheet name="Offense Detail" sheetId="18" r:id="rId5"/>
    <sheet name="Defense Detail" sheetId="19" r:id="rId6"/>
    <sheet name="Quarterbacks" sheetId="1" r:id="rId7"/>
    <sheet name="Running Backs" sheetId="3" r:id="rId8"/>
    <sheet name="Wide Receivers" sheetId="5" r:id="rId9"/>
    <sheet name="Tight Ends" sheetId="6" r:id="rId10"/>
    <sheet name="Key Findings" sheetId="16" r:id="rId11"/>
  </sheets>
  <definedNames>
    <definedName name="Slicer_season">#N/A</definedName>
    <definedName name="Slicer_season1">#N/A</definedName>
    <definedName name="Slicer_season11">#N/A</definedName>
    <definedName name="Slicer_season111">#N/A</definedName>
    <definedName name="Slicer_team_abbr">#N/A</definedName>
    <definedName name="Slicer_team_abbr1">#N/A</definedName>
    <definedName name="Slicer_team_abbr11">#N/A</definedName>
    <definedName name="Slicer_team_abbr111">#N/A</definedName>
    <definedName name="Slicer_team_conf">#N/A</definedName>
    <definedName name="Slicer_team_conf1">#N/A</definedName>
    <definedName name="Slicer_team_conf2">#N/A</definedName>
    <definedName name="Slicer_team_conf3">#N/A</definedName>
    <definedName name="Slicer_team_division">#N/A</definedName>
    <definedName name="Slicer_team_division1">#N/A</definedName>
    <definedName name="Slicer_team_division2">#N/A</definedName>
    <definedName name="Slicer_team_division3">#N/A</definedName>
    <definedName name="Slicer_week">#N/A</definedName>
    <definedName name="Slicer_week1">#N/A</definedName>
    <definedName name="Slicer_week11">#N/A</definedName>
    <definedName name="Slicer_week111">#N/A</definedName>
    <definedName name="Slicer_week2">#N/A</definedName>
    <definedName name="Slicer_week21">#N/A</definedName>
    <definedName name="Slicer_week22">#N/A</definedName>
    <definedName name="Slicer_week23">#N/A</definedName>
  </definedNames>
  <calcPr calcId="191029"/>
  <pivotCaches>
    <pivotCache cacheId="0" r:id="rId12"/>
    <pivotCache cacheId="1" r:id="rId13"/>
    <pivotCache cacheId="2" r:id="rId14"/>
    <pivotCache cacheId="3" r:id="rId15"/>
    <pivotCache cacheId="4" r:id="rId16"/>
    <pivotCache cacheId="5" r:id="rId17"/>
    <pivotCache cacheId="6" r:id="rId18"/>
    <pivotCache cacheId="7" r:id="rId19"/>
    <pivotCache cacheId="8" r:id="rId20"/>
    <pivotCache cacheId="9" r:id="rId21"/>
    <pivotCache cacheId="10" r:id="rId22"/>
    <pivotCache cacheId="11" r:id="rId23"/>
    <pivotCache cacheId="12" r:id="rId24"/>
    <pivotCache cacheId="13" r:id="rId25"/>
    <pivotCache cacheId="14" r:id="rId26"/>
    <pivotCache cacheId="15" r:id="rId27"/>
    <pivotCache cacheId="16" r:id="rId28"/>
  </pivotCaches>
  <extLst>
    <ext xmlns:x14="http://schemas.microsoft.com/office/spreadsheetml/2009/9/main" uri="{876F7934-8845-4945-9796-88D515C7AA90}">
      <x14:pivotCaches>
        <pivotCache cacheId="17" r:id="rId29"/>
        <pivotCache cacheId="18" r:id="rId30"/>
        <pivotCache cacheId="19" r:id="rId31"/>
        <pivotCache cacheId="20" r:id="rId32"/>
        <pivotCache cacheId="21" r:id="rId33"/>
      </x14:pivotCaches>
    </ext>
    <ext xmlns:x14="http://schemas.microsoft.com/office/spreadsheetml/2009/9/main" uri="{BBE1A952-AA13-448e-AADC-164F8A28A991}">
      <x14:slicerCaches>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Player_4becba32-2a42-47bd-9b3e-673cc13ddbed" name="DimPlayer" connection="Query - DimPlayer"/>
          <x15:modelTable id="stats_player_week_2026_2d2e45c7-846c-4a76-9903-adf6f238758d" name="stats_player_week_2026" connection="Query - stats_player_week_2026"/>
          <x15:modelTable id="DimTeam_1f800260-2b92-43da-aa9a-38bdf3bb67fa" name="DimTeam" connection="Query - DimTeam"/>
          <x15:modelTable id="ngs_passing_df540845-160d-4b0a-8ea3-c98acd895fc1" name="ngs_passing" connection="Query - ngs_passing"/>
          <x15:modelTable id="ngs_receiving_4b918dd1-6428-4875-bdea-cc7563213242" name="ngs_receiving" connection="Query - ngs_receiving"/>
          <x15:modelTable id="ngs_rushing_1d929225-4216-4ee9-84e8-e5d71112666d" name="ngs_rushing" connection="Query - ngs_rushing"/>
          <x15:modelTable id="injuries_2026_9f7d4bd0-9d77-437d-b7ea-c83df78693b8" name="injuries_2026" connection="Query - injuries_2026"/>
          <x15:modelTable id="snap_counts_2026_942dbb4e-809f-4f4d-852c-b93925e54e79" name="snap_counts_2026" connection="Query - snap_counts_2026"/>
          <x15:modelTable id="depth_charts_2026_2f58fefe-6c37-47dd-9040-45849b6727fb" name="depth_charts_2026" connection="Query - depth_charts_2026"/>
          <x15:modelTable id="ftn_charting_2026_0e18d4a1-66de-47ba-ab71-0de92672c41f" name="ftn_charting_2026" connection="Query - ftn_charting_2026"/>
          <x15:modelTable id="play_by_play_2026_2d044860-a9cd-4d9d-80d1-d7955a029b29" name="play_by_play_2026" connection="Query - play_by_play_2026"/>
          <x15:modelTable id="stats_team_reg_2026_fb406d2d-b0e5-47a5-abf6-d47dad7adb79" name="stats_team_reg_2026" connection="Query - stats_team_reg_2026"/>
          <x15:modelTable id="DimWeek_f2e3a7e4-e6dd-4953-a58a-7f6c5a7f77db" name="DimWeek" connection="Query - DimWeek"/>
          <x15:modelTable id="schedules_0582ad12-b023-401c-9ced-b1dbdb415dac" name="schedules" connection="Query - schedules"/>
          <x15:modelTable id="stats_team_week_2026_700a6466-60ee-4b7d-894d-a82926c7cb9c" name="stats_team_week_2026" connection="Query - stats_team_week_2026"/>
          <x15:modelTable id="Defense_Weekly_b08d7b23-1762-4e41-b89d-35308c93de81" name="Defense_Weekly" connection="Query - Defense_Weekly"/>
          <x15:modelTable id="TeamGames_4ec4b77e-357e-48a6-ab13-94b51526545c" name="TeamGames" connection="Query - TeamGames"/>
        </x15:modelTables>
        <x15:modelRelationships>
          <x15:modelRelationship fromTable="stats_player_week_2026" fromColumn="player_id" toTable="DimPlayer" toColumn="gsis_id"/>
          <x15:modelRelationship fromTable="stats_player_week_2026" fromColumn="team" toTable="DimTeam" toColumn="team_abbr"/>
          <x15:modelRelationship fromTable="stats_player_week_2026" fromColumn="season_week" toTable="DimWeek" toColumn="season_week"/>
          <x15:modelRelationship fromTable="ngs_passing" fromColumn="player_gsis_id" toTable="DimPlayer" toColumn="gsis_id"/>
          <x15:modelRelationship fromTable="ngs_passing" fromColumn="season_week" toTable="DimWeek" toColumn="season_week"/>
          <x15:modelRelationship fromTable="ngs_receiving" fromColumn="player_gsis_id" toTable="DimPlayer" toColumn="gsis_id"/>
          <x15:modelRelationship fromTable="ngs_receiving" fromColumn="season_week" toTable="DimWeek" toColumn="season_week"/>
          <x15:modelRelationship fromTable="ngs_rushing" fromColumn="player_gsis_id" toTable="DimPlayer" toColumn="gsis_id"/>
          <x15:modelRelationship fromTable="ngs_rushing" fromColumn="season_week" toTable="DimWeek" toColumn="season_week"/>
          <x15:modelRelationship fromTable="injuries_2026" fromColumn="gsis_id" toTable="DimPlayer" toColumn="gsis_id"/>
          <x15:modelRelationship fromTable="injuries_2026" fromColumn="team" toTable="DimTeam" toColumn="team_abbr"/>
          <x15:modelRelationship fromTable="injuries_2026" fromColumn="season_week" toTable="DimWeek" toColumn="season_week"/>
          <x15:modelRelationship fromTable="snap_counts_2026" fromColumn="gsis_id" toTable="DimPlayer" toColumn="gsis_id"/>
          <x15:modelRelationship fromTable="snap_counts_2026" fromColumn="season_week" toTable="DimWeek" toColumn="season_week"/>
          <x15:modelRelationship fromTable="depth_charts_2026" fromColumn="gsis_id" toTable="DimPlayer" toColumn="gsis_id"/>
          <x15:modelRelationship fromTable="depth_charts_2026" fromColumn="team" toTable="DimTeam" toColumn="team_abbr"/>
          <x15:modelRelationship fromTable="ftn_charting_2026" fromColumn="play_key" toTable="play_by_play_2026" toColumn="play_key"/>
          <x15:modelRelationship fromTable="play_by_play_2026" fromColumn="posteam" toTable="DimTeam" toColumn="team_abbr"/>
          <x15:modelRelationship fromTable="play_by_play_2026" fromColumn="season_week" toTable="DimWeek" toColumn="season_week"/>
          <x15:modelRelationship fromTable="stats_team_reg_2026" fromColumn="team" toTable="DimTeam" toColumn="team_abbr"/>
          <x15:modelRelationship fromTable="stats_team_week_2026" fromColumn="team" toTable="DimTeam" toColumn="team_abbr"/>
          <x15:modelRelationship fromTable="stats_team_week_2026" fromColumn="week" toTable="DimWeek" toColumn="week"/>
          <x15:modelRelationship fromTable="Defense_Weekly" fromColumn="defense_team" toTable="DimTeam" toColumn="team_abbr"/>
          <x15:modelRelationship fromTable="Defense_Weekly" fromColumn="week" toTable="DimWeek" toColumn="week"/>
          <x15:modelRelationship fromTable="TeamGames" fromColumn="team" toTable="DimTeam" toColumn="team_abbr"/>
          <x15:modelRelationship fromTable="TeamGames" fromColumn="week" toTable="DimWeek" toColumn="week"/>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3" i="6" l="1"/>
  <c r="B3" i="5"/>
  <c r="B3" i="3"/>
  <c r="B3" i="1"/>
  <c r="N21" i="16"/>
  <c r="AK20" i="12"/>
  <c r="AK19" i="12"/>
  <c r="AK18" i="12"/>
  <c r="AK17" i="12"/>
  <c r="N22" i="16" s="1"/>
  <c r="AK16" i="12"/>
  <c r="N20" i="16" s="1"/>
  <c r="AK15" i="12"/>
  <c r="AK14" i="12"/>
  <c r="AK13" i="12"/>
  <c r="H21" i="16" s="1"/>
  <c r="AK12" i="12"/>
  <c r="AK11" i="12"/>
  <c r="AK10" i="12"/>
  <c r="B21" i="16" s="1"/>
  <c r="AK9" i="12"/>
  <c r="AK8" i="12"/>
  <c r="N11" i="16" s="1"/>
  <c r="AK7" i="12"/>
  <c r="AK6" i="12"/>
  <c r="AK5" i="12"/>
  <c r="H11" i="16" s="1"/>
  <c r="AK4" i="12"/>
  <c r="AK3" i="12"/>
  <c r="B10" i="16" s="1"/>
  <c r="AK2" i="12"/>
  <c r="AH4" i="12"/>
  <c r="AH3" i="12"/>
  <c r="AG4" i="12"/>
  <c r="AG3" i="12"/>
  <c r="AF4" i="12"/>
  <c r="AF3" i="12"/>
  <c r="AE4" i="12"/>
  <c r="AE3" i="12"/>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AC4" i="12"/>
  <c r="AC3" i="12"/>
  <c r="AB4" i="12"/>
  <c r="AB3" i="12"/>
  <c r="AA4" i="12"/>
  <c r="AA3" i="12"/>
  <c r="Z4" i="12"/>
  <c r="Z3" i="12"/>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X4" i="12"/>
  <c r="X3" i="12"/>
  <c r="W4" i="12"/>
  <c r="W3" i="12"/>
  <c r="V4" i="12"/>
  <c r="V3" i="12"/>
  <c r="U4" i="12"/>
  <c r="U3" i="12"/>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S4" i="12"/>
  <c r="S3" i="12"/>
  <c r="R3" i="12"/>
  <c r="R4" i="12"/>
  <c r="Q4" i="12"/>
  <c r="Q3" i="12"/>
  <c r="P5" i="12"/>
  <c r="P4" i="12"/>
  <c r="P3" i="12"/>
  <c r="B27" i="8"/>
  <c r="B28" i="8"/>
  <c r="B29" i="8"/>
  <c r="B30" i="8"/>
  <c r="B31" i="8"/>
  <c r="B32" i="8"/>
  <c r="B33" i="8"/>
  <c r="B34" i="8"/>
  <c r="B35" i="8"/>
  <c r="B36" i="8"/>
  <c r="B37" i="8"/>
  <c r="B38" i="8"/>
  <c r="B39" i="8"/>
  <c r="B40" i="8"/>
  <c r="B41" i="8"/>
  <c r="B42" i="8"/>
  <c r="B43" i="8"/>
  <c r="B44" i="8"/>
  <c r="B45" i="8"/>
  <c r="B46" i="8"/>
  <c r="B47" i="8"/>
  <c r="B48" i="8"/>
  <c r="B49" i="8"/>
  <c r="B50" i="8"/>
  <c r="B51" i="8"/>
  <c r="B52" i="8"/>
  <c r="B21" i="8"/>
  <c r="B22" i="8"/>
  <c r="B23" i="8"/>
  <c r="B24" i="8"/>
  <c r="B25" i="8"/>
  <c r="B26" i="8"/>
  <c r="AP12" i="7"/>
  <c r="AC12" i="7"/>
  <c r="P12" i="7"/>
  <c r="AP10" i="7"/>
  <c r="AP9" i="7"/>
  <c r="AC10" i="7"/>
  <c r="AC9" i="7"/>
  <c r="P10" i="7"/>
  <c r="P9" i="7"/>
  <c r="C12" i="7"/>
  <c r="C10" i="7"/>
  <c r="C9" i="7"/>
  <c r="B2" i="12"/>
  <c r="H22" i="16" l="1"/>
  <c r="H20" i="16"/>
  <c r="B22" i="16"/>
  <c r="B20" i="16"/>
  <c r="N12" i="16"/>
  <c r="N10" i="16"/>
  <c r="H12" i="16"/>
  <c r="H10" i="16"/>
  <c r="B12" i="16"/>
  <c r="B11" i="16"/>
  <c r="B3" i="8"/>
  <c r="B3" i="16"/>
  <c r="B3" i="19"/>
  <c r="B3" i="18"/>
  <c r="B3" i="17"/>
  <c r="B3"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9E6FB9-B27E-48AC-A962-5C20AE08ED20}" keepAlive="1" name="Query - advstats_week_pass_2026" description="Connection to the 'advstats_week_pass_2026' query in the workbook." type="5" refreshedVersion="0" background="1">
    <dbPr connection="Provider=Microsoft.Mashup.OleDb.1;Data Source=$Workbook$;Location=advstats_week_pass_2026;Extended Properties=&quot;&quot;" command="SELECT * FROM [advstats_week_pass_2026]"/>
  </connection>
  <connection id="2" xr16:uid="{73C3775F-86BE-45C6-991A-CB63627D6E3B}" keepAlive="1" name="Query - Away" description="Connection to the 'Away' query in the workbook." type="5" refreshedVersion="0" background="1" saveData="1">
    <dbPr connection="Provider=Microsoft.Mashup.OleDb.1;Data Source=$Workbook$;Location=Away;Extended Properties=&quot;&quot;" command="SELECT * FROM [Away]"/>
  </connection>
  <connection id="3" xr16:uid="{40ADC37B-A2E6-4CDB-844B-0A12D5886EFE}" keepAlive="1" name="Query - Away1" description="Connection to the 'Away' query in the workbook." type="5" refreshedVersion="8" background="1" saveData="1">
    <dbPr connection="Provider=Microsoft.Mashup.OleDb.1;Data Source=$Workbook$;Location=Away;Extended Properties=&quot;&quot;" command="SELECT * FROM [Away]"/>
  </connection>
  <connection id="4" xr16:uid="{23164522-C023-4640-9561-DFA6874052EE}" name="Query - Defense_Weekly" description="Connection to the 'Defense_Weekly' query in the workbook." type="100" refreshedVersion="8" minRefreshableVersion="5">
    <extLst>
      <ext xmlns:x15="http://schemas.microsoft.com/office/spreadsheetml/2010/11/main" uri="{DE250136-89BD-433C-8126-D09CA5730AF9}">
        <x15:connection id="b3b58928-7ffb-485e-b3bd-e8d96c3d9e9f"/>
      </ext>
    </extLst>
  </connection>
  <connection id="5" xr16:uid="{FB35BAC2-95FA-4BBA-9F36-84ACD8251115}" name="Query - depth_charts_2026" description="Connection to the 'depth_charts_2026' query in the workbook." type="100" refreshedVersion="8" minRefreshableVersion="5">
    <extLst>
      <ext xmlns:x15="http://schemas.microsoft.com/office/spreadsheetml/2010/11/main" uri="{DE250136-89BD-433C-8126-D09CA5730AF9}">
        <x15:connection id="2fdd1db5-4a46-4d09-8ae1-8a59ef3105de"/>
      </ext>
    </extLst>
  </connection>
  <connection id="6" xr16:uid="{56257161-39C9-453D-992B-79E31E99A4AD}" name="Query - DimPlayer" description="Connection to the 'DimPlayer' query in the workbook." type="100" refreshedVersion="8" minRefreshableVersion="5">
    <extLst>
      <ext xmlns:x15="http://schemas.microsoft.com/office/spreadsheetml/2010/11/main" uri="{DE250136-89BD-433C-8126-D09CA5730AF9}">
        <x15:connection id="1e3b4ba2-0cb9-4429-94f6-337194debb4d"/>
      </ext>
    </extLst>
  </connection>
  <connection id="7" xr16:uid="{F36E88CF-B1FE-43AF-9560-496F7D2BB8C1}" name="Query - DimTeam" description="Connection to the 'DimTeam' query in the workbook." type="100" refreshedVersion="8" minRefreshableVersion="5">
    <extLst>
      <ext xmlns:x15="http://schemas.microsoft.com/office/spreadsheetml/2010/11/main" uri="{DE250136-89BD-433C-8126-D09CA5730AF9}">
        <x15:connection id="b0178c1f-01fc-422f-ba28-5788726de4ea"/>
      </ext>
    </extLst>
  </connection>
  <connection id="8" xr16:uid="{0D4D1B8C-BD34-4833-8DCC-C28DCD6F268E}" name="Query - DimWeek" description="Connection to the 'DimWeek' query in the workbook." type="100" refreshedVersion="8" minRefreshableVersion="5">
    <extLst>
      <ext xmlns:x15="http://schemas.microsoft.com/office/spreadsheetml/2010/11/main" uri="{DE250136-89BD-433C-8126-D09CA5730AF9}">
        <x15:connection id="953f5879-b1f7-4b95-b7fd-cbee1626c8e4"/>
      </ext>
    </extLst>
  </connection>
  <connection id="9" xr16:uid="{90ED6DFD-FC2A-4B41-A194-6CF8E366DD3E}" name="Query - ftn_charting_2026" description="Connection to the 'ftn_charting_2026' query in the workbook." type="100" refreshedVersion="8" minRefreshableVersion="5">
    <extLst>
      <ext xmlns:x15="http://schemas.microsoft.com/office/spreadsheetml/2010/11/main" uri="{DE250136-89BD-433C-8126-D09CA5730AF9}">
        <x15:connection id="f3a98e6b-cc81-47af-9764-8430ac15582a"/>
      </ext>
    </extLst>
  </connection>
  <connection id="10" xr16:uid="{80EC1A15-8EF7-4BB7-ABD0-1D43418EF1F8}" keepAlive="1" name="Query - Home" description="Connection to the 'Home' query in the workbook." type="5" refreshedVersion="0" background="1" saveData="1">
    <dbPr connection="Provider=Microsoft.Mashup.OleDb.1;Data Source=$Workbook$;Location=Home;Extended Properties=&quot;&quot;" command="SELECT * FROM [Home]"/>
  </connection>
  <connection id="11" xr16:uid="{B9D88C1D-6EF2-43B5-AAE1-A603305E92C3}" keepAlive="1" name="Query - Home1" description="Connection to the 'Home' query in the workbook." type="5" refreshedVersion="8" background="1" saveData="1">
    <dbPr connection="Provider=Microsoft.Mashup.OleDb.1;Data Source=$Workbook$;Location=Home;Extended Properties=&quot;&quot;" command="SELECT * FROM [Home]"/>
  </connection>
  <connection id="12" xr16:uid="{C739B388-F5DB-46FB-9949-96951A3C31A6}" name="Query - injuries_2026" description="Connection to the 'injuries_2026' query in the workbook." type="100" refreshedVersion="8" minRefreshableVersion="5">
    <extLst>
      <ext xmlns:x15="http://schemas.microsoft.com/office/spreadsheetml/2010/11/main" uri="{DE250136-89BD-433C-8126-D09CA5730AF9}">
        <x15:connection id="4bb27a6a-baa4-49f8-8225-06ca53465eac"/>
      </ext>
    </extLst>
  </connection>
  <connection id="13" xr16:uid="{58155560-62E9-4EDB-A656-C25E94598540}" name="Query - ngs_passing" description="Connection to the 'ngs_passing' query in the workbook." type="100" refreshedVersion="8" minRefreshableVersion="5">
    <extLst>
      <ext xmlns:x15="http://schemas.microsoft.com/office/spreadsheetml/2010/11/main" uri="{DE250136-89BD-433C-8126-D09CA5730AF9}">
        <x15:connection id="c8855318-60a7-44ef-ba06-638094b624db"/>
      </ext>
    </extLst>
  </connection>
  <connection id="14" xr16:uid="{40796781-C125-40A1-8C3D-9DB2B533AFD9}" name="Query - ngs_receiving" description="Connection to the 'ngs_receiving' query in the workbook." type="100" refreshedVersion="8" minRefreshableVersion="5">
    <extLst>
      <ext xmlns:x15="http://schemas.microsoft.com/office/spreadsheetml/2010/11/main" uri="{DE250136-89BD-433C-8126-D09CA5730AF9}">
        <x15:connection id="232444b2-6422-49aa-a8b4-3b896ec0ee10"/>
      </ext>
    </extLst>
  </connection>
  <connection id="15" xr16:uid="{9EF01272-43E8-43C5-9930-CE37FC71274F}" name="Query - ngs_rushing" description="Connection to the 'ngs_rushing' query in the workbook." type="100" refreshedVersion="8" minRefreshableVersion="5">
    <extLst>
      <ext xmlns:x15="http://schemas.microsoft.com/office/spreadsheetml/2010/11/main" uri="{DE250136-89BD-433C-8126-D09CA5730AF9}">
        <x15:connection id="fd1967cc-c32a-4399-8b11-961e12db2e8e"/>
      </ext>
    </extLst>
  </connection>
  <connection id="16" xr16:uid="{0AC2BC37-E5C1-4D27-84E1-79C511D58DF1}" name="Query - play_by_play_2026" description="Connection to the 'play_by_play_2026' query in the workbook." type="100" refreshedVersion="8" minRefreshableVersion="5">
    <extLst>
      <ext xmlns:x15="http://schemas.microsoft.com/office/spreadsheetml/2010/11/main" uri="{DE250136-89BD-433C-8126-D09CA5730AF9}">
        <x15:connection id="c68cc49a-607c-409f-8593-8783d2998eaa"/>
      </ext>
    </extLst>
  </connection>
  <connection id="17" xr16:uid="{09D8939C-1507-4C71-81B7-77948255CE55}" keepAlive="1" name="Query - PlayerID_Crosswalk" description="Connection to the 'PlayerID_Crosswalk' query in the workbook." type="5" refreshedVersion="8" background="1" saveData="1">
    <dbPr connection="Provider=Microsoft.Mashup.OleDb.1;Data Source=$Workbook$;Location=PlayerID_Crosswalk;Extended Properties=&quot;&quot;" command="SELECT * FROM [PlayerID_Crosswalk]"/>
  </connection>
  <connection id="18" xr16:uid="{D606345A-6920-40DA-B7A9-2724BC6AEE35}" keepAlive="1" name="Query - players" description="Connection to the 'players' query in the workbook." type="5" refreshedVersion="0" background="1">
    <dbPr connection="Provider=Microsoft.Mashup.OleDb.1;Data Source=$Workbook$;Location=players;Extended Properties=&quot;&quot;" command="SELECT * FROM [players]"/>
  </connection>
  <connection id="19" xr16:uid="{C05AB670-22FF-464C-9140-EAD57B1389D7}" keepAlive="1" name="Query - QB_Stats" description="Connection to the 'QB_Stats' query in the workbook." type="5" refreshedVersion="0" background="1">
    <dbPr connection="Provider=Microsoft.Mashup.OleDb.1;Data Source=$Workbook$;Location=QB_Stats;Extended Properties=&quot;&quot;" command="SELECT * FROM [QB_Stats]"/>
  </connection>
  <connection id="20" xr16:uid="{376BF5E9-A9E1-402D-8E5D-3E97FB5A03AE}" keepAlive="1" name="Query - RB_Stats" description="Connection to the 'RB_Stats' query in the workbook." type="5" refreshedVersion="0" background="1">
    <dbPr connection="Provider=Microsoft.Mashup.OleDb.1;Data Source=$Workbook$;Location=RB_Stats;Extended Properties=&quot;&quot;" command="SELECT * FROM [RB_Stats]"/>
  </connection>
  <connection id="21" xr16:uid="{EDA9E8E4-BA26-434F-B0A5-4CFCD3263EA1}" name="Query - schedules" description="Connection to the 'schedules' query in the workbook." type="100" refreshedVersion="8" minRefreshableVersion="5">
    <extLst>
      <ext xmlns:x15="http://schemas.microsoft.com/office/spreadsheetml/2010/11/main" uri="{DE250136-89BD-433C-8126-D09CA5730AF9}">
        <x15:connection id="c72e59f7-69c6-479b-80c2-5f03a57bf760"/>
      </ext>
    </extLst>
  </connection>
  <connection id="22" xr16:uid="{F7A1EAED-BB46-4235-84B8-6DE3DC2CAFDF}" name="Query - snap_counts_2026" description="Connection to the 'snap_counts_2026' query in the workbook." type="100" refreshedVersion="8" minRefreshableVersion="5">
    <extLst>
      <ext xmlns:x15="http://schemas.microsoft.com/office/spreadsheetml/2010/11/main" uri="{DE250136-89BD-433C-8126-D09CA5730AF9}">
        <x15:connection id="5b223fd6-0034-481a-b298-70f2d7e52669"/>
      </ext>
    </extLst>
  </connection>
  <connection id="23" xr16:uid="{38071274-229F-4131-AC16-86A02F521BC5}" name="Query - stats_player_week_2026" description="Connection to the 'stats_player_week_2026' query in the workbook." type="100" refreshedVersion="8" minRefreshableVersion="5">
    <extLst>
      <ext xmlns:x15="http://schemas.microsoft.com/office/spreadsheetml/2010/11/main" uri="{DE250136-89BD-433C-8126-D09CA5730AF9}">
        <x15:connection id="c5d68a74-4e49-401e-b6c3-8614444812c1"/>
      </ext>
    </extLst>
  </connection>
  <connection id="24" xr16:uid="{FBC0F24F-4B7F-43FD-A138-DE1BC99A3726}" name="Query - stats_team_reg_2026" description="Connection to the 'stats_team_reg_2026' query in the workbook." type="100" refreshedVersion="8" minRefreshableVersion="5">
    <extLst>
      <ext xmlns:x15="http://schemas.microsoft.com/office/spreadsheetml/2010/11/main" uri="{DE250136-89BD-433C-8126-D09CA5730AF9}">
        <x15:connection id="881c98c0-2ddb-4679-87d9-dee5b082d779"/>
      </ext>
    </extLst>
  </connection>
  <connection id="25" xr16:uid="{E6002708-4BEE-49B8-AB71-19FACD46586F}" name="Query - stats_team_week_2026" description="Connection to the 'stats_team_week_2026' query in the workbook." type="100" refreshedVersion="8" minRefreshableVersion="5">
    <extLst>
      <ext xmlns:x15="http://schemas.microsoft.com/office/spreadsheetml/2010/11/main" uri="{DE250136-89BD-433C-8126-D09CA5730AF9}">
        <x15:connection id="6e7266d5-3091-4b7f-86ac-c9369b164bb3"/>
      </ext>
    </extLst>
  </connection>
  <connection id="26" xr16:uid="{0C5D1F1B-B8EC-4296-8585-C82E4902A9A3}" keepAlive="1" name="Query - TE_Stats" description="Connection to the 'TE_Stats' query in the workbook." type="5" refreshedVersion="0" background="1">
    <dbPr connection="Provider=Microsoft.Mashup.OleDb.1;Data Source=$Workbook$;Location=TE_Stats;Extended Properties=&quot;&quot;" command="SELECT * FROM [TE_Stats]"/>
  </connection>
  <connection id="27" xr16:uid="{08F00D96-2692-4B4E-8AF4-BE51F9CA95FC}" name="Query - TeamGames" description="Connection to the 'TeamGames' query in the workbook." type="100" refreshedVersion="8" minRefreshableVersion="5">
    <extLst>
      <ext xmlns:x15="http://schemas.microsoft.com/office/spreadsheetml/2010/11/main" uri="{DE250136-89BD-433C-8126-D09CA5730AF9}">
        <x15:connection id="d45e5ab5-d595-4683-9093-016a9b73ff67"/>
      </ext>
    </extLst>
  </connection>
  <connection id="28" xr16:uid="{C639F774-9A8F-41D9-B962-A942078F48B4}" keepAlive="1" name="Query - TeamGames1" description="Connection to the 'TeamGames' query in the workbook." type="5" refreshedVersion="8" background="1" saveData="1">
    <dbPr connection="Provider=Microsoft.Mashup.OleDb.1;Data Source=$Workbook$;Location=TeamGames;Extended Properties=&quot;&quot;" command="SELECT * FROM [TeamGames]"/>
  </connection>
  <connection id="29" xr16:uid="{9772BB45-3A56-4BAB-BA3F-C42D59498BD2}" keepAlive="1" name="Query - teams_colors_logos" description="Connection to the 'teams_colors_logos' query in the workbook." type="5" refreshedVersion="0" background="1">
    <dbPr connection="Provider=Microsoft.Mashup.OleDb.1;Data Source=$Workbook$;Location=teams_colors_logos;Extended Properties=&quot;&quot;" command="SELECT * FROM [teams_colors_logos]"/>
  </connection>
  <connection id="30" xr16:uid="{7831B80B-4F4A-4C26-AB6A-108CF8FAABE4}" keepAlive="1" name="Query - WR_Stats" description="Connection to the 'WR_Stats' query in the workbook." type="5" refreshedVersion="0" background="1">
    <dbPr connection="Provider=Microsoft.Mashup.OleDb.1;Data Source=$Workbook$;Location=WR_Stats;Extended Properties=&quot;&quot;" command="SELECT * FROM [WR_Stats]"/>
  </connection>
  <connection id="31" xr16:uid="{2C7E599F-75A1-4EAB-AE41-81F291D53A1C}"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5">
    <s v="ThisWorkbookDataModel"/>
    <s v="{[DimPlayer].[position].&amp;[QB]}"/>
    <s v="{[DimPlayer].[position].&amp;[RB]}"/>
    <s v="{[DimPlayer].[position].&amp;[WR]}"/>
    <s v="{[DimPlayer].[position].&amp;[TE]}"/>
    <s v="[Measures].[Latest Week]"/>
    <s v="{[DimTeam].[team_conf].[All]}"/>
    <s v="{[DimTeam].[team_division].[All]}"/>
    <s v="[Measures].[Lead Diff Team]"/>
    <s v="[Measures].[Lead Off Team]"/>
    <s v="[Measures].[Lead Def Team]"/>
    <s v="[Measures].[Lead TO Team]"/>
    <s v="[Measures].[Lead Diff Value]"/>
    <s v="[Measures].[Lead Off Value]"/>
    <s v="[Measures].[Lead Def Value]"/>
    <s v="[Measures].[Lead TO Value]"/>
    <s v="{[DimWeek].[week].[All]}"/>
    <s v="[Measures].[Lead Diff W-L]"/>
    <s v="[Measures].[Lead Success Value]"/>
    <s v="[Measures].[Lead Success Team]"/>
    <s v="[Measures].[Lead DefEPA Value]"/>
    <s v="[Measures].[Lead DefEPA Team]"/>
    <s v="[Measures].[Lead OffEPA Value]"/>
    <s v="[Measures].[Lead OffEPA Team]"/>
    <s v="[Measures].[Lead NetEPA Value]"/>
    <s v="[Measures].[Lead NetEPA Team]"/>
    <s v="[Measures].[Lead RZ Value]"/>
    <s v="[Measures].[Lead RZ Team]"/>
    <s v="[Measures].[Lead RushYds Value]"/>
    <s v="[Measures].[Lead RushYds Team]"/>
    <s v="[Measures].[Lead PassYds Value]"/>
    <s v="[Measures].[Lead Yds Team]"/>
    <s v="[Measures].[Lead PassYds Team]"/>
    <s v="[Measures].[Lead Yds Value]"/>
    <s v="[Measures].[Lead RZAllow Value]"/>
    <s v="[Measures].[Lead RZAllow Team]"/>
    <s v="[Measures].[Lead RushAllow Value]"/>
    <s v="[Measures].[Lead RushAllow Team]"/>
    <s v="[Measures].[Lead PassAllow Value]"/>
    <s v="[Measures].[Lead PassAllow Team]"/>
    <s v="[Measures].[Lead YdsAllow Value]"/>
    <s v="[Measures].[Lead YdsAllow Team]"/>
    <s v="[Measures].[Lead RunHeavy Value]"/>
    <s v="[Measures].[Lead RunHeavy Team]"/>
    <s v="[Measures].[Lead PassHeavy Value]"/>
    <s v="[Measures].[Lead PassHeavy Team]"/>
    <s v="[Measures].[Pass Rate]"/>
    <s v="0.0%;-0.0%;0.0%"/>
    <s v="[Measures].[RZ TD%]"/>
    <s v="[Measures].[Avg Explosive/G]"/>
    <s v="#,0.0"/>
    <s v="[Measures].[Lead Explosive Value]"/>
    <s v="[Measures].[Lead Explosive Team]"/>
    <s v="[Measures].[Lead NetEPA W-L]"/>
    <s v="{[DimWeek].[week].&amp;[7]}"/>
  </metadataStrings>
  <mdxMetadata count="56">
    <mdx n="0" f="s">
      <ms ns="1" c="0"/>
    </mdx>
    <mdx n="0" f="s">
      <ms ns="2" c="0"/>
    </mdx>
    <mdx n="0" f="s">
      <ms ns="3" c="0"/>
    </mdx>
    <mdx n="0" f="s">
      <ms ns="4" c="0"/>
    </mdx>
    <mdx n="0" f="v">
      <t c="1" fi="0">
        <n x="5"/>
      </t>
    </mdx>
    <mdx n="0" f="v">
      <t c="4" fi="0">
        <n x="8"/>
        <n x="16" s="1"/>
        <n x="6" s="1"/>
        <n x="7" s="1"/>
      </t>
    </mdx>
    <mdx n="0" f="v">
      <t c="4" fi="0">
        <n x="12"/>
        <n x="16" s="1"/>
        <n x="6" s="1"/>
        <n x="7" s="1"/>
      </t>
    </mdx>
    <mdx n="0" f="v">
      <t c="4" fi="0">
        <n x="9"/>
        <n x="16" s="1"/>
        <n x="6" s="1"/>
        <n x="7" s="1"/>
      </t>
    </mdx>
    <mdx n="0" f="v">
      <t c="4" fi="0">
        <n x="13"/>
        <n x="16" s="1"/>
        <n x="6" s="1"/>
        <n x="7" s="1"/>
      </t>
    </mdx>
    <mdx n="0" f="v">
      <t c="4" fi="0">
        <n x="14"/>
        <n x="16" s="1"/>
        <n x="6" s="1"/>
        <n x="7" s="1"/>
      </t>
    </mdx>
    <mdx n="0" f="v">
      <t c="4" fi="0">
        <n x="10"/>
        <n x="16" s="1"/>
        <n x="6" s="1"/>
        <n x="7" s="1"/>
      </t>
    </mdx>
    <mdx n="0" f="v">
      <t c="4" fi="0">
        <n x="11"/>
        <n x="16" s="1"/>
        <n x="6" s="1"/>
        <n x="7" s="1"/>
      </t>
    </mdx>
    <mdx n="0" f="v">
      <t c="4" fi="0">
        <n x="15"/>
        <n x="16" s="1"/>
        <n x="6" s="1"/>
        <n x="7" s="1"/>
      </t>
    </mdx>
    <mdx n="0" f="v">
      <t c="4" fi="0">
        <n x="34"/>
        <n x="16" s="1"/>
        <n x="6" s="1"/>
        <n x="7" s="1"/>
      </t>
    </mdx>
    <mdx n="0" f="v">
      <t c="4" fi="0">
        <n x="35"/>
        <n x="16" s="1"/>
        <n x="6" s="1"/>
        <n x="7" s="1"/>
      </t>
    </mdx>
    <mdx n="0" f="v">
      <t c="4" fi="0">
        <n x="36"/>
        <n x="16" s="1"/>
        <n x="6" s="1"/>
        <n x="7" s="1"/>
      </t>
    </mdx>
    <mdx n="0" f="v">
      <t c="4" fi="0">
        <n x="37"/>
        <n x="16" s="1"/>
        <n x="6" s="1"/>
        <n x="7" s="1"/>
      </t>
    </mdx>
    <mdx n="0" f="v">
      <t c="4" fi="0">
        <n x="38"/>
        <n x="16" s="1"/>
        <n x="6" s="1"/>
        <n x="7" s="1"/>
      </t>
    </mdx>
    <mdx n="0" f="v">
      <t c="4" fi="0">
        <n x="39"/>
        <n x="16" s="1"/>
        <n x="6" s="1"/>
        <n x="7" s="1"/>
      </t>
    </mdx>
    <mdx n="0" f="v">
      <t c="4" fi="0">
        <n x="40"/>
        <n x="16" s="1"/>
        <n x="6" s="1"/>
        <n x="7" s="1"/>
      </t>
    </mdx>
    <mdx n="0" f="v">
      <t c="4" fi="0">
        <n x="41"/>
        <n x="16" s="1"/>
        <n x="6" s="1"/>
        <n x="7" s="1"/>
      </t>
    </mdx>
    <mdx n="0" f="v">
      <t c="1" fi="0">
        <n x="15"/>
      </t>
    </mdx>
    <mdx n="0" f="v">
      <t c="1" fi="0">
        <n x="11"/>
      </t>
    </mdx>
    <mdx n="0" f="v">
      <t c="1" fi="0">
        <n x="17"/>
      </t>
    </mdx>
    <mdx n="0" f="v">
      <t c="1" fi="0">
        <n x="12"/>
      </t>
    </mdx>
    <mdx n="0" f="v">
      <t c="1" fi="0">
        <n x="8"/>
      </t>
    </mdx>
    <mdx n="0" f="v">
      <t c="1" fi="0">
        <n x="24"/>
      </t>
    </mdx>
    <mdx n="0" f="v">
      <t c="1" fi="0">
        <n x="25"/>
      </t>
    </mdx>
    <mdx n="0" f="v">
      <t c="1" fi="0">
        <n x="26"/>
      </t>
    </mdx>
    <mdx n="0" f="v">
      <t c="1" fi="0">
        <n x="27"/>
      </t>
    </mdx>
    <mdx n="0" f="v">
      <t c="1" fi="0">
        <n x="42"/>
      </t>
    </mdx>
    <mdx n="0" f="v">
      <t c="1" fi="0">
        <n x="43"/>
      </t>
    </mdx>
    <mdx n="0" f="v">
      <t c="1" fi="0">
        <n x="44"/>
      </t>
    </mdx>
    <mdx n="0" f="v">
      <t c="1" fi="0">
        <n x="45"/>
      </t>
    </mdx>
    <mdx n="0" f="v">
      <t c="1" si="47">
        <n x="46"/>
      </t>
    </mdx>
    <mdx n="0" f="v">
      <t c="1" si="47">
        <n x="48"/>
      </t>
    </mdx>
    <mdx n="0" f="v">
      <t c="1" si="50">
        <n x="49"/>
      </t>
    </mdx>
    <mdx n="0" f="v">
      <t c="1" fi="0">
        <n x="51"/>
      </t>
    </mdx>
    <mdx n="0" f="v">
      <t c="1" fi="0">
        <n x="52"/>
      </t>
    </mdx>
    <mdx n="0" f="v">
      <t c="1" fi="0">
        <n x="53"/>
      </t>
    </mdx>
    <mdx n="0" f="v">
      <t c="4" fi="0">
        <n x="18"/>
        <n x="54" s="1"/>
        <n x="6" s="1"/>
        <n x="7" s="1"/>
      </t>
    </mdx>
    <mdx n="0" f="v">
      <t c="4" fi="0">
        <n x="19"/>
        <n x="54" s="1"/>
        <n x="6" s="1"/>
        <n x="7" s="1"/>
      </t>
    </mdx>
    <mdx n="0" f="v">
      <t c="4" fi="0">
        <n x="20"/>
        <n x="54" s="1"/>
        <n x="6" s="1"/>
        <n x="7" s="1"/>
      </t>
    </mdx>
    <mdx n="0" f="v">
      <t c="4" fi="0">
        <n x="21"/>
        <n x="54" s="1"/>
        <n x="6" s="1"/>
        <n x="7" s="1"/>
      </t>
    </mdx>
    <mdx n="0" f="v">
      <t c="4" fi="0">
        <n x="22"/>
        <n x="54" s="1"/>
        <n x="6" s="1"/>
        <n x="7" s="1"/>
      </t>
    </mdx>
    <mdx n="0" f="v">
      <t c="4" fi="0">
        <n x="23"/>
        <n x="54" s="1"/>
        <n x="6" s="1"/>
        <n x="7" s="1"/>
      </t>
    </mdx>
    <mdx n="0" f="v">
      <t c="4" fi="0">
        <n x="24"/>
        <n x="54" s="1"/>
        <n x="6" s="1"/>
        <n x="7" s="1"/>
      </t>
    </mdx>
    <mdx n="0" f="v">
      <t c="4" fi="0">
        <n x="25"/>
        <n x="54" s="1"/>
        <n x="6" s="1"/>
        <n x="7" s="1"/>
      </t>
    </mdx>
    <mdx n="0" f="v">
      <t c="4" fi="0">
        <n x="26"/>
        <n x="54" s="1"/>
        <n x="6" s="1"/>
        <n x="7" s="1"/>
      </t>
    </mdx>
    <mdx n="0" f="v">
      <t c="4" fi="0">
        <n x="27"/>
        <n x="54" s="1"/>
        <n x="6" s="1"/>
        <n x="7" s="1"/>
      </t>
    </mdx>
    <mdx n="0" f="v">
      <t c="4" fi="0">
        <n x="28"/>
        <n x="54" s="1"/>
        <n x="6" s="1"/>
        <n x="7" s="1"/>
      </t>
    </mdx>
    <mdx n="0" f="v">
      <t c="4" fi="0">
        <n x="29"/>
        <n x="54" s="1"/>
        <n x="6" s="1"/>
        <n x="7" s="1"/>
      </t>
    </mdx>
    <mdx n="0" f="v">
      <t c="4" fi="0">
        <n x="30"/>
        <n x="54" s="1"/>
        <n x="6" s="1"/>
        <n x="7" s="1"/>
      </t>
    </mdx>
    <mdx n="0" f="v">
      <t c="4" fi="0">
        <n x="32"/>
        <n x="54" s="1"/>
        <n x="6" s="1"/>
        <n x="7" s="1"/>
      </t>
    </mdx>
    <mdx n="0" f="v">
      <t c="4" fi="0">
        <n x="33"/>
        <n x="54" s="1"/>
        <n x="6" s="1"/>
        <n x="7" s="1"/>
      </t>
    </mdx>
    <mdx n="0" f="v">
      <t c="4" fi="0">
        <n x="31"/>
        <n x="54" s="1"/>
        <n x="6" s="1"/>
        <n x="7" s="1"/>
      </t>
    </mdx>
  </mdxMetadata>
  <valueMetadata count="56">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valueMetadata>
</metadata>
</file>

<file path=xl/sharedStrings.xml><?xml version="1.0" encoding="utf-8"?>
<sst xmlns="http://schemas.openxmlformats.org/spreadsheetml/2006/main" count="1555" uniqueCount="761">
  <si>
    <t>Ameer Abdullah</t>
  </si>
  <si>
    <t>De'Von Achane</t>
  </si>
  <si>
    <t>Davante Adams</t>
  </si>
  <si>
    <t>Jordan Addison</t>
  </si>
  <si>
    <t>Nate Adkins</t>
  </si>
  <si>
    <t>Rasheen Ali</t>
  </si>
  <si>
    <t>Mo Alie-Cox</t>
  </si>
  <si>
    <t>Erick All</t>
  </si>
  <si>
    <t>Braelon Allen</t>
  </si>
  <si>
    <t>Cyrus Allen</t>
  </si>
  <si>
    <t>Davis Allen</t>
  </si>
  <si>
    <t>Josh Allen</t>
  </si>
  <si>
    <t>Kaytron Allen</t>
  </si>
  <si>
    <t>Keenan Allen</t>
  </si>
  <si>
    <t>LeQuint Allen Jr.</t>
  </si>
  <si>
    <t>Tyler Allgeier</t>
  </si>
  <si>
    <t>Mark Andrews</t>
  </si>
  <si>
    <t>Elijah Arroyo</t>
  </si>
  <si>
    <t>Tutu Atwell</t>
  </si>
  <si>
    <t>Kevin Austin Jr.</t>
  </si>
  <si>
    <t>Elic Ayomanor</t>
  </si>
  <si>
    <t>Alex Bachman</t>
  </si>
  <si>
    <t>Tyler Badie</t>
  </si>
  <si>
    <t>Saquon Barkley</t>
  </si>
  <si>
    <t>AJ Barner</t>
  </si>
  <si>
    <t>Gavin Bartholomew</t>
  </si>
  <si>
    <t>Rashod Bateman</t>
  </si>
  <si>
    <t>John Bates</t>
  </si>
  <si>
    <t>Jack Bech</t>
  </si>
  <si>
    <t>Odell Beckham Jr.</t>
  </si>
  <si>
    <t>Chris Bell</t>
  </si>
  <si>
    <t>Daniel Bellinger</t>
  </si>
  <si>
    <t>Malik Benson</t>
  </si>
  <si>
    <t>Germie Bernard</t>
  </si>
  <si>
    <t>Braxton Berrios</t>
  </si>
  <si>
    <t>Tank Bigsby</t>
  </si>
  <si>
    <t>Kaelon Black</t>
  </si>
  <si>
    <t>Chris Blair</t>
  </si>
  <si>
    <t>Nate Boerkircher</t>
  </si>
  <si>
    <t>Isaiah Bond</t>
  </si>
  <si>
    <t>Lewis Bond</t>
  </si>
  <si>
    <t>Denzel Boston</t>
  </si>
  <si>
    <t>Kendrick Bourne</t>
  </si>
  <si>
    <t>Kayshon Boutte</t>
  </si>
  <si>
    <t>Brock Bowers</t>
  </si>
  <si>
    <t>Zachariah Branch</t>
  </si>
  <si>
    <t>Max Bredeson</t>
  </si>
  <si>
    <t>Jake Briningstool</t>
  </si>
  <si>
    <t>Jacoby Brissett</t>
  </si>
  <si>
    <t>British Brooks</t>
  </si>
  <si>
    <t>Chris Brooks</t>
  </si>
  <si>
    <t>Jalen Brooks</t>
  </si>
  <si>
    <t>Jonathon Brooks</t>
  </si>
  <si>
    <t>Tahj Brooks</t>
  </si>
  <si>
    <t>A.J. Brown</t>
  </si>
  <si>
    <t>Barion Brown</t>
  </si>
  <si>
    <t>Chase Brown</t>
  </si>
  <si>
    <t>Dyami Brown</t>
  </si>
  <si>
    <t>Marquise Brown</t>
  </si>
  <si>
    <t>Pat Bryant</t>
  </si>
  <si>
    <t>Luther Burden III</t>
  </si>
  <si>
    <t>Deion Burks</t>
  </si>
  <si>
    <t>Treylon Burks</t>
  </si>
  <si>
    <t>Josh Cameron</t>
  </si>
  <si>
    <t>Ja'Marr Chase</t>
  </si>
  <si>
    <t>Julius Chestnut</t>
  </si>
  <si>
    <t>Efton Chism III</t>
  </si>
  <si>
    <t>Demond Claiborne</t>
  </si>
  <si>
    <t>Jalen Coker</t>
  </si>
  <si>
    <t>Jonah Coleman</t>
  </si>
  <si>
    <t>Keon Coleman</t>
  </si>
  <si>
    <t>Kevin Coleman Jr.</t>
  </si>
  <si>
    <t>Nico Collins</t>
  </si>
  <si>
    <t>KC Concepcion</t>
  </si>
  <si>
    <t>Dean Connors</t>
  </si>
  <si>
    <t>James Cook</t>
  </si>
  <si>
    <t>Brandin Cooks</t>
  </si>
  <si>
    <t>Darius Cooper</t>
  </si>
  <si>
    <t>Omar Cooper Jr.</t>
  </si>
  <si>
    <t>Malachi Corley</t>
  </si>
  <si>
    <t>Blake Corum</t>
  </si>
  <si>
    <t>Kirk Cousins</t>
  </si>
  <si>
    <t>Britain Covey</t>
  </si>
  <si>
    <t>Jacob Cowing</t>
  </si>
  <si>
    <t>Jalen Cropper</t>
  </si>
  <si>
    <t>Jacory Croskey-Merritt</t>
  </si>
  <si>
    <t>Josh Cuevas</t>
  </si>
  <si>
    <t>DeeJay Dallas</t>
  </si>
  <si>
    <t>Jalon Daniels</t>
  </si>
  <si>
    <t>Sam Darnold</t>
  </si>
  <si>
    <t>Derius Davis</t>
  </si>
  <si>
    <t>Isaiah Davis</t>
  </si>
  <si>
    <t>Kaden Davis</t>
  </si>
  <si>
    <t>Ray Davis</t>
  </si>
  <si>
    <t>Oscar Delp</t>
  </si>
  <si>
    <t>Emari Demercado</t>
  </si>
  <si>
    <t>Stefon Diggs</t>
  </si>
  <si>
    <t>Chimere Dike</t>
  </si>
  <si>
    <t>AJ Dillon</t>
  </si>
  <si>
    <t>J.K. Dobbins</t>
  </si>
  <si>
    <t>CJ Donaldson</t>
  </si>
  <si>
    <t>Greg Dortch</t>
  </si>
  <si>
    <t>Jahan Dotson</t>
  </si>
  <si>
    <t>Romeo Doubs</t>
  </si>
  <si>
    <t>Caleb Douglas</t>
  </si>
  <si>
    <t>DeMario Douglas</t>
  </si>
  <si>
    <t>Rico Dowdle</t>
  </si>
  <si>
    <t>Josh Downs</t>
  </si>
  <si>
    <t>Greg Dulcich</t>
  </si>
  <si>
    <t>Ashton Dulin</t>
  </si>
  <si>
    <t>Payne Durham</t>
  </si>
  <si>
    <t>Devin Duvernay</t>
  </si>
  <si>
    <t>Emeka Egbuka</t>
  </si>
  <si>
    <t>Austin Ekeler</t>
  </si>
  <si>
    <t>Evan Engram</t>
  </si>
  <si>
    <t>Zach Ertz</t>
  </si>
  <si>
    <t>Travis Etienne</t>
  </si>
  <si>
    <t>Mike Evans</t>
  </si>
  <si>
    <t>Mitchell Evans</t>
  </si>
  <si>
    <t>Harold Fannin Jr.</t>
  </si>
  <si>
    <t>Noah Fant</t>
  </si>
  <si>
    <t>Luke Farrell</t>
  </si>
  <si>
    <t>Simi Fehoko</t>
  </si>
  <si>
    <t>Tai Felton</t>
  </si>
  <si>
    <t>Jake Ferguson</t>
  </si>
  <si>
    <t>Terrance Ferguson</t>
  </si>
  <si>
    <t>Malachi Fields</t>
  </si>
  <si>
    <t>Ryan Flournoy</t>
  </si>
  <si>
    <t>Zay Flowers</t>
  </si>
  <si>
    <t>Montorie Foster Jr</t>
  </si>
  <si>
    <t>Troy Franklin</t>
  </si>
  <si>
    <t>Feleipe Franks</t>
  </si>
  <si>
    <t>Pat Freiermuth</t>
  </si>
  <si>
    <t>Oronde Gadsden II</t>
  </si>
  <si>
    <t>Kenny Gainwell</t>
  </si>
  <si>
    <t>Mike Gesicki</t>
  </si>
  <si>
    <t>Jahmyr Gibbs</t>
  </si>
  <si>
    <t>Reggie Gilliam</t>
  </si>
  <si>
    <t>Chris Godwin Jr.</t>
  </si>
  <si>
    <t>Dallas Goedert</t>
  </si>
  <si>
    <t>Matthew Golden</t>
  </si>
  <si>
    <t>Tyler Goodson</t>
  </si>
  <si>
    <t>Ollie Gordon II</t>
  </si>
  <si>
    <t>Frank Gore Jr.</t>
  </si>
  <si>
    <t>Anthony Gould</t>
  </si>
  <si>
    <t>Noah Gray</t>
  </si>
  <si>
    <t>Breece Hall</t>
  </si>
  <si>
    <t>Omarion Hampton</t>
  </si>
  <si>
    <t>Tre Harris</t>
  </si>
  <si>
    <t>Najee Harris</t>
  </si>
  <si>
    <t>Marvin Harrison Jr.</t>
  </si>
  <si>
    <t>RJ Harvey</t>
  </si>
  <si>
    <t>Jackson Hawes</t>
  </si>
  <si>
    <t>Eli Heidenreich</t>
  </si>
  <si>
    <t>Gunnar Helm</t>
  </si>
  <si>
    <t>TreVeyon Henderson</t>
  </si>
  <si>
    <t>Derrick Henry</t>
  </si>
  <si>
    <t>Hunter Henry</t>
  </si>
  <si>
    <t>Justin Herbert</t>
  </si>
  <si>
    <t>Patrick Herbert</t>
  </si>
  <si>
    <t>DJ Herman</t>
  </si>
  <si>
    <t>Matthew Hibner</t>
  </si>
  <si>
    <t>Tyler Higbee</t>
  </si>
  <si>
    <t>Elijah Higgins</t>
  </si>
  <si>
    <t>Tee Higgins</t>
  </si>
  <si>
    <t>Justice Hill</t>
  </si>
  <si>
    <t>T.J. Hockenson</t>
  </si>
  <si>
    <t>KhaDarel Hodge</t>
  </si>
  <si>
    <t>George Holani</t>
  </si>
  <si>
    <t>Mack Hollins</t>
  </si>
  <si>
    <t>Travis Homer</t>
  </si>
  <si>
    <t>Austin Hooper</t>
  </si>
  <si>
    <t>Jimmy Horn Jr.</t>
  </si>
  <si>
    <t>Tory Horton</t>
  </si>
  <si>
    <t>Chuba Hubbard</t>
  </si>
  <si>
    <t>Tanner Hudson</t>
  </si>
  <si>
    <t>Lil'Jordan Humphrey</t>
  </si>
  <si>
    <t>Tyler Huntley</t>
  </si>
  <si>
    <t>Ted Hurst III</t>
  </si>
  <si>
    <t>Xavier Hutchinson</t>
  </si>
  <si>
    <t>Andrei Iosivas</t>
  </si>
  <si>
    <t>Bucky Irving</t>
  </si>
  <si>
    <t>Jordan James</t>
  </si>
  <si>
    <t>Ashton Jeanty</t>
  </si>
  <si>
    <t>Justin Jefferson</t>
  </si>
  <si>
    <t>E.J. Jenkins</t>
  </si>
  <si>
    <t>Jauan Jennings</t>
  </si>
  <si>
    <t>Jerry Jeudy</t>
  </si>
  <si>
    <t>Emmett Johnson</t>
  </si>
  <si>
    <t>Juwan Johnson</t>
  </si>
  <si>
    <t>Kaleb Johnson</t>
  </si>
  <si>
    <t>Kameron Johnson</t>
  </si>
  <si>
    <t>Tez Johnson</t>
  </si>
  <si>
    <t>Roschon Johnson</t>
  </si>
  <si>
    <t>Theo Johnson</t>
  </si>
  <si>
    <t>Ty Johnson</t>
  </si>
  <si>
    <t>Quentin Johnston</t>
  </si>
  <si>
    <t>Aaron Jones</t>
  </si>
  <si>
    <t>Charlie Jones</t>
  </si>
  <si>
    <t>Daniel Jones</t>
  </si>
  <si>
    <t>Jeshaun Jones</t>
  </si>
  <si>
    <t>Brevin Jordan</t>
  </si>
  <si>
    <t>Quinshon Judkins</t>
  </si>
  <si>
    <t>Will Kacmarek</t>
  </si>
  <si>
    <t>Alvin Kamara</t>
  </si>
  <si>
    <t>Kolbe Katsis</t>
  </si>
  <si>
    <t>Travis Kelce</t>
  </si>
  <si>
    <t>Tom Kennedy</t>
  </si>
  <si>
    <t>Ko Kieft</t>
  </si>
  <si>
    <t>Dalton Kincaid</t>
  </si>
  <si>
    <t>Corey Kiner</t>
  </si>
  <si>
    <t>George Kittle</t>
  </si>
  <si>
    <t>Marlin Klein</t>
  </si>
  <si>
    <t>Cole Kmet</t>
  </si>
  <si>
    <t>Bam Knight</t>
  </si>
  <si>
    <t>Dawson Knox</t>
  </si>
  <si>
    <t>Charlie Kolar</t>
  </si>
  <si>
    <t>Tucker Kraft</t>
  </si>
  <si>
    <t>Cooper Kupp</t>
  </si>
  <si>
    <t>Sam LaPorta</t>
  </si>
  <si>
    <t>CeeDee Lamb</t>
  </si>
  <si>
    <t>Bryce Lance</t>
  </si>
  <si>
    <t>Ja'Kobi Lane</t>
  </si>
  <si>
    <t>Jaylin Lane</t>
  </si>
  <si>
    <t>Lan Larison</t>
  </si>
  <si>
    <t>Cameron Latu</t>
  </si>
  <si>
    <t>Keleki Latu</t>
  </si>
  <si>
    <t>Dylan Laube</t>
  </si>
  <si>
    <t>Trevor Lawrence</t>
  </si>
  <si>
    <t>Xavier Legette</t>
  </si>
  <si>
    <t>Makai Lemon</t>
  </si>
  <si>
    <t>Isaiah Likely</t>
  </si>
  <si>
    <t>MarShawn Lloyd</t>
  </si>
  <si>
    <t>Drake London</t>
  </si>
  <si>
    <t>Hunter Long</t>
  </si>
  <si>
    <t>Jeremiyah Love</t>
  </si>
  <si>
    <t>Jordan Love</t>
  </si>
  <si>
    <t>Colston Loveland</t>
  </si>
  <si>
    <t>Hunter Luepke</t>
  </si>
  <si>
    <t>Chris Manhertz</t>
  </si>
  <si>
    <t>Woody Marks</t>
  </si>
  <si>
    <t>Tay Martin</t>
  </si>
  <si>
    <t>Jordan Mason</t>
  </si>
  <si>
    <t>Drake Maye</t>
  </si>
  <si>
    <t>Michael Mayer</t>
  </si>
  <si>
    <t>Trey McBride</t>
  </si>
  <si>
    <t>Christian McCaffrey</t>
  </si>
  <si>
    <t>Luke McCaffrey</t>
  </si>
  <si>
    <t>Malik McClain</t>
  </si>
  <si>
    <t>Ladd McConkey</t>
  </si>
  <si>
    <t>Seth McGowan</t>
  </si>
  <si>
    <t>Jaleel McLaughlin</t>
  </si>
  <si>
    <t>Terry McLaurin</t>
  </si>
  <si>
    <t>Jalen McMillan</t>
  </si>
  <si>
    <t>Tetairoa McMillan</t>
  </si>
  <si>
    <t>Jackson Meeks</t>
  </si>
  <si>
    <t>Bo Melton</t>
  </si>
  <si>
    <t>DK Metcalf</t>
  </si>
  <si>
    <t>John Metchie III</t>
  </si>
  <si>
    <t>Dohnte Meyers</t>
  </si>
  <si>
    <t>Jakobi Meyers</t>
  </si>
  <si>
    <t>Kendre Miller</t>
  </si>
  <si>
    <t>Ryan Miller</t>
  </si>
  <si>
    <t>Marvin Mims Jr.</t>
  </si>
  <si>
    <t>Jonathan Mingo</t>
  </si>
  <si>
    <t>Adonai Mitchell</t>
  </si>
  <si>
    <t>Keaton Mitchell</t>
  </si>
  <si>
    <t>Kyle Monangai</t>
  </si>
  <si>
    <t>David Montgomery</t>
  </si>
  <si>
    <t>Darnell Mooney</t>
  </si>
  <si>
    <t>Chris Moore</t>
  </si>
  <si>
    <t>David Moore</t>
  </si>
  <si>
    <t>DJ Moore</t>
  </si>
  <si>
    <t>Skyy Moore</t>
  </si>
  <si>
    <t>Foster Moreau</t>
  </si>
  <si>
    <t>Quintin Morris</t>
  </si>
  <si>
    <t>Konata Mumpfield</t>
  </si>
  <si>
    <t>Johnny Mundt</t>
  </si>
  <si>
    <t>Nick Muse</t>
  </si>
  <si>
    <t>Malik Nabers</t>
  </si>
  <si>
    <t>Puka Nacua</t>
  </si>
  <si>
    <t>Jalen Nailor</t>
  </si>
  <si>
    <t>Lew Nichols III</t>
  </si>
  <si>
    <t>Bo Nix</t>
  </si>
  <si>
    <t>David Njoku</t>
  </si>
  <si>
    <t>Jaylin Noel</t>
  </si>
  <si>
    <t>Kene Nwangwu</t>
  </si>
  <si>
    <t>Rome Odunze</t>
  </si>
  <si>
    <t>Andrew Ogletree</t>
  </si>
  <si>
    <t>Chig Okonkwo</t>
  </si>
  <si>
    <t>Chris Olave</t>
  </si>
  <si>
    <t>Josh Oliver</t>
  </si>
  <si>
    <t>Cade Otton</t>
  </si>
  <si>
    <t>Josh Palmer</t>
  </si>
  <si>
    <t>Colby Parkinson</t>
  </si>
  <si>
    <t>Michael Penix Jr.</t>
  </si>
  <si>
    <t>Samaje Perine</t>
  </si>
  <si>
    <t>George Pickens</t>
  </si>
  <si>
    <t>Alec Pierce</t>
  </si>
  <si>
    <t>Michael Pittman</t>
  </si>
  <si>
    <t>Kyle Pitts</t>
  </si>
  <si>
    <t>Tony Pollard</t>
  </si>
  <si>
    <t>Dak Prescott</t>
  </si>
  <si>
    <t>Jadarian Price</t>
  </si>
  <si>
    <t>Myles Price</t>
  </si>
  <si>
    <t>Jamaal Pritchett</t>
  </si>
  <si>
    <t>Eli Raridon</t>
  </si>
  <si>
    <t>Kalif Raymond</t>
  </si>
  <si>
    <t>Mark Redman</t>
  </si>
  <si>
    <t>Ja'Seem Reed</t>
  </si>
  <si>
    <t>Jayden Reed</t>
  </si>
  <si>
    <t>Nikko Remigio</t>
  </si>
  <si>
    <t>Craig Reynolds</t>
  </si>
  <si>
    <t>Patrick Ricard</t>
  </si>
  <si>
    <t>Rashee Rice</t>
  </si>
  <si>
    <t>Calvin Ridley</t>
  </si>
  <si>
    <t>Ronnie Rivers</t>
  </si>
  <si>
    <t>Bijan Robinson</t>
  </si>
  <si>
    <t>Brian Robinson</t>
  </si>
  <si>
    <t>Demarcus Robinson</t>
  </si>
  <si>
    <t>Wan'Dale Robinson</t>
  </si>
  <si>
    <t>Aaron Rodgers</t>
  </si>
  <si>
    <t>Chris Rodriguez Jr.</t>
  </si>
  <si>
    <t>Sam Roush</t>
  </si>
  <si>
    <t>Jalen Royals</t>
  </si>
  <si>
    <t>Hayden Rucci</t>
  </si>
  <si>
    <t>Jeremy Ruckert</t>
  </si>
  <si>
    <t>Brady Russell</t>
  </si>
  <si>
    <t>Carsen Ryan</t>
  </si>
  <si>
    <t>Kenyon Sadiq</t>
  </si>
  <si>
    <t>Drew Sample</t>
  </si>
  <si>
    <t>Dylan Sampson</t>
  </si>
  <si>
    <t>Deebo Samuel Sr.</t>
  </si>
  <si>
    <t>Raheim Sanders</t>
  </si>
  <si>
    <t>Elijah Sarratt</t>
  </si>
  <si>
    <t>Eric Saubert</t>
  </si>
  <si>
    <t>Jacob Saylors</t>
  </si>
  <si>
    <t>Luke Schoonmaker</t>
  </si>
  <si>
    <t>Dalton Schultz</t>
  </si>
  <si>
    <t>Rashid Shaheed</t>
  </si>
  <si>
    <t>Khalil Shakir</t>
  </si>
  <si>
    <t>Bauer Sharp</t>
  </si>
  <si>
    <t>Sterling Shepard</t>
  </si>
  <si>
    <t>Will Shipley</t>
  </si>
  <si>
    <t>Tyler Shough</t>
  </si>
  <si>
    <t>Devin Singletary</t>
  </si>
  <si>
    <t>Nicholas Singleton</t>
  </si>
  <si>
    <t>Ben Sinnott</t>
  </si>
  <si>
    <t>Cam Skattebo</t>
  </si>
  <si>
    <t>Ben Skowronek</t>
  </si>
  <si>
    <t>Arian Smith</t>
  </si>
  <si>
    <t>Brashard Smith</t>
  </si>
  <si>
    <t>DeVonta Smith</t>
  </si>
  <si>
    <t>Geno Smith</t>
  </si>
  <si>
    <t>Jonnu Smith</t>
  </si>
  <si>
    <t>Xavier Smith</t>
  </si>
  <si>
    <t>Jaxon Smith-Njigba</t>
  </si>
  <si>
    <t>Durham Smythe</t>
  </si>
  <si>
    <t>Brevyn Spann-Ford</t>
  </si>
  <si>
    <t>Tyjae Spears</t>
  </si>
  <si>
    <t>Amon-Ra St. Brown</t>
  </si>
  <si>
    <t>Matthew Stafford</t>
  </si>
  <si>
    <t>Rhamondre Stevenson</t>
  </si>
  <si>
    <t>Cade Stover</t>
  </si>
  <si>
    <t>Brenton Strange</t>
  </si>
  <si>
    <t>C.J. Stroud</t>
  </si>
  <si>
    <t>J. Michael Sturdivant</t>
  </si>
  <si>
    <t>Courtland Sutton</t>
  </si>
  <si>
    <t>D'Andre Swift</t>
  </si>
  <si>
    <t>Carnell Tate</t>
  </si>
  <si>
    <t>Jonathan Taylor</t>
  </si>
  <si>
    <t>Mason Taylor</t>
  </si>
  <si>
    <t>Isaac TeSlaa</t>
  </si>
  <si>
    <t>Brian Thomas Jr.</t>
  </si>
  <si>
    <t>Ian Thomas</t>
  </si>
  <si>
    <t>Zavion Thomas</t>
  </si>
  <si>
    <t>Brenen Thompson</t>
  </si>
  <si>
    <t>Tyquan Thornton</t>
  </si>
  <si>
    <t>Mitchell Tinsley</t>
  </si>
  <si>
    <t>Jalen Tolbert</t>
  </si>
  <si>
    <t>Robert Tonyan</t>
  </si>
  <si>
    <t>Tyrone Tracy Jr.</t>
  </si>
  <si>
    <t>Adam Trautman</t>
  </si>
  <si>
    <t>Laquon Treadwell</t>
  </si>
  <si>
    <t>Brycen Tremayne</t>
  </si>
  <si>
    <t>Tommy Tremble</t>
  </si>
  <si>
    <t>Sean Tucker</t>
  </si>
  <si>
    <t>Tre Tucker</t>
  </si>
  <si>
    <t>KaVontae Turpin</t>
  </si>
  <si>
    <t>Bhayshul Tuten</t>
  </si>
  <si>
    <t>Anthony Tyus III</t>
  </si>
  <si>
    <t>Sione Vaki</t>
  </si>
  <si>
    <t>Marquez Valdes-Scantling</t>
  </si>
  <si>
    <t>Ben VanSumeren</t>
  </si>
  <si>
    <t>Devaughn Vele</t>
  </si>
  <si>
    <t>Kimani Vidal</t>
  </si>
  <si>
    <t>Jaylen Waddle</t>
  </si>
  <si>
    <t>Devontez Walker</t>
  </si>
  <si>
    <t>Jahdae Walker</t>
  </si>
  <si>
    <t>Kenneth Walker III</t>
  </si>
  <si>
    <t>Tylan Wallace</t>
  </si>
  <si>
    <t>Darren Waller</t>
  </si>
  <si>
    <t>Cam Ward</t>
  </si>
  <si>
    <t>Jaylen Warren</t>
  </si>
  <si>
    <t>Tyler Warren</t>
  </si>
  <si>
    <t>Parker Washington</t>
  </si>
  <si>
    <t>Darnell Washington</t>
  </si>
  <si>
    <t>Malik Washington</t>
  </si>
  <si>
    <t>Mike Washington Jr.</t>
  </si>
  <si>
    <t>Jordan Watkins</t>
  </si>
  <si>
    <t>Christian Watson</t>
  </si>
  <si>
    <t>Deshaun Watson</t>
  </si>
  <si>
    <t>Jared Wayne</t>
  </si>
  <si>
    <t>Treyton Welch</t>
  </si>
  <si>
    <t>Nick Westbrook-Ikhine</t>
  </si>
  <si>
    <t>LaJohntay Wester</t>
  </si>
  <si>
    <t>Kaden Wetjen</t>
  </si>
  <si>
    <t>Cody White</t>
  </si>
  <si>
    <t>Rachaad White</t>
  </si>
  <si>
    <t>Blake Whiteheart</t>
  </si>
  <si>
    <t>Jordan Whittington</t>
  </si>
  <si>
    <t>Dontayvion Wicks</t>
  </si>
  <si>
    <t>Antonio Williams</t>
  </si>
  <si>
    <t>Isaiah Williams</t>
  </si>
  <si>
    <t>Jameson Williams</t>
  </si>
  <si>
    <t>Javonte Williams</t>
  </si>
  <si>
    <t>Josh Williams</t>
  </si>
  <si>
    <t>Ke'Shawn Williams</t>
  </si>
  <si>
    <t>Kyle Williams</t>
  </si>
  <si>
    <t>Kyren Williams</t>
  </si>
  <si>
    <t>Brayden Willis</t>
  </si>
  <si>
    <t>Emanuel Wilson</t>
  </si>
  <si>
    <t>Garrett Wilson</t>
  </si>
  <si>
    <t>Michael Wilson</t>
  </si>
  <si>
    <t>Roman Wilson</t>
  </si>
  <si>
    <t>Jameis Winston</t>
  </si>
  <si>
    <t>Charlie Woerner</t>
  </si>
  <si>
    <t>Jelani Woods</t>
  </si>
  <si>
    <t>Xavier Worthy</t>
  </si>
  <si>
    <t>Brock Wright</t>
  </si>
  <si>
    <t>Jaylen Wright</t>
  </si>
  <si>
    <t>Colson Yankoff</t>
  </si>
  <si>
    <t>Colbie Young</t>
  </si>
  <si>
    <t>Dareke Young</t>
  </si>
  <si>
    <t>Olamide Zaccheaus</t>
  </si>
  <si>
    <t>Row Labels</t>
  </si>
  <si>
    <t>Grand Total</t>
  </si>
  <si>
    <t>Ben Yurosek</t>
  </si>
  <si>
    <t>Carson Steele</t>
  </si>
  <si>
    <t>Dalen Cambre</t>
  </si>
  <si>
    <t>Dameon Pierce</t>
  </si>
  <si>
    <t>Deven Thompkins</t>
  </si>
  <si>
    <t>J.J. McCarthy</t>
  </si>
  <si>
    <t>Kalel Mullings</t>
  </si>
  <si>
    <t>Kylen Granson</t>
  </si>
  <si>
    <t>Pierre Strong</t>
  </si>
  <si>
    <t>Reggie Virgil</t>
  </si>
  <si>
    <t>Seydou Traore</t>
  </si>
  <si>
    <t>Skyler Bell</t>
  </si>
  <si>
    <t>Tanner Arkin</t>
  </si>
  <si>
    <t>Teagan Quitoriano</t>
  </si>
  <si>
    <t>Theo Wease Jr.</t>
  </si>
  <si>
    <t>Tim Patrick</t>
  </si>
  <si>
    <t>Trent Sherfield</t>
  </si>
  <si>
    <t>Velus Jones Jr.</t>
  </si>
  <si>
    <t>Zavier Scott</t>
  </si>
  <si>
    <t>Arizona Cardinals</t>
  </si>
  <si>
    <t>Atlanta Falcons</t>
  </si>
  <si>
    <t>Baltimore Ravens</t>
  </si>
  <si>
    <t>Buffalo Bills</t>
  </si>
  <si>
    <t>Carolina Panthers</t>
  </si>
  <si>
    <t>Chicago Bears</t>
  </si>
  <si>
    <t>Cincinnati Bengals</t>
  </si>
  <si>
    <t>Cleveland Browns</t>
  </si>
  <si>
    <t>Dallas Cowboys</t>
  </si>
  <si>
    <t>Denver Broncos</t>
  </si>
  <si>
    <t>Detroit Lions</t>
  </si>
  <si>
    <t>Green Bay Packers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</si>
  <si>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</si>
  <si>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</si>
  <si>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</si>
  <si>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</si>
  <si>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</si>
  <si>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</si>
  <si>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</si>
  <si>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</si>
  <si>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</si>
  <si>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</si>
  <si>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</si>
  <si>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</si>
  <si>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</si>
  <si>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Philadelphia Eagles</t>
  </si>
  <si>
    <t>Pittsburgh Steelers</t>
  </si>
  <si>
    <t>San Francisco 49ers</t>
  </si>
  <si>
    <t>Seattle Seahawks</t>
  </si>
  <si>
    <t>Tampa Bay Buccaneers</t>
  </si>
  <si>
    <t>Tennessee Titans</t>
  </si>
  <si>
    <t>Washington Commanders</t>
  </si>
  <si>
    <t>Sum of passing_yards</t>
  </si>
  <si>
    <t>position</t>
  </si>
  <si>
    <t>QB</t>
  </si>
  <si>
    <t>display_name</t>
  </si>
  <si>
    <t>team_name</t>
  </si>
  <si>
    <t>CMP</t>
  </si>
  <si>
    <t>ATT</t>
  </si>
  <si>
    <t>CMP%</t>
  </si>
  <si>
    <t>YDS</t>
  </si>
  <si>
    <t>Y/A</t>
  </si>
  <si>
    <t>TD</t>
  </si>
  <si>
    <t>INT</t>
  </si>
  <si>
    <t>TEAM</t>
  </si>
  <si>
    <t>G</t>
  </si>
  <si>
    <t>Sum of rushing_yards</t>
  </si>
  <si>
    <t>R ATT</t>
  </si>
  <si>
    <t>R YDS</t>
  </si>
  <si>
    <t>R TD</t>
  </si>
  <si>
    <t>FPTS</t>
  </si>
  <si>
    <t>FPTS/G</t>
  </si>
  <si>
    <t>PASSING</t>
  </si>
  <si>
    <t>RUSHING</t>
  </si>
  <si>
    <t>MISC</t>
  </si>
  <si>
    <t>RB</t>
  </si>
  <si>
    <t>Sum of receiving_yards</t>
  </si>
  <si>
    <t>TGT</t>
  </si>
  <si>
    <t>REC</t>
  </si>
  <si>
    <t>REC YDS</t>
  </si>
  <si>
    <t>YPC</t>
  </si>
  <si>
    <t>RECEIVING</t>
  </si>
  <si>
    <t>REC TD</t>
  </si>
  <si>
    <t>WR</t>
  </si>
  <si>
    <t>CATCH%</t>
  </si>
  <si>
    <t>Y/R</t>
  </si>
  <si>
    <t>TE</t>
  </si>
  <si>
    <t>NFL ANALYTICS HUB</t>
  </si>
  <si>
    <t>ARI</t>
  </si>
  <si>
    <t>ATL</t>
  </si>
  <si>
    <t>BAL</t>
  </si>
  <si>
    <t>BUF</t>
  </si>
  <si>
    <t>CAR</t>
  </si>
  <si>
    <t>CHI</t>
  </si>
  <si>
    <t>CIN</t>
  </si>
  <si>
    <t>CLE</t>
  </si>
  <si>
    <t>DAL</t>
  </si>
  <si>
    <t>DEN</t>
  </si>
  <si>
    <t>DET</t>
  </si>
  <si>
    <t>GB</t>
  </si>
  <si>
    <t>HOU</t>
  </si>
  <si>
    <t>IND</t>
  </si>
  <si>
    <t>JAX</t>
  </si>
  <si>
    <t>KC</t>
  </si>
  <si>
    <t>LA</t>
  </si>
  <si>
    <t>LAC</t>
  </si>
  <si>
    <t>LV</t>
  </si>
  <si>
    <t>MIA</t>
  </si>
  <si>
    <t>MIN</t>
  </si>
  <si>
    <t>NE</t>
  </si>
  <si>
    <t>NO</t>
  </si>
  <si>
    <t>NYG</t>
  </si>
  <si>
    <t>NYJ</t>
  </si>
  <si>
    <t>PHI</t>
  </si>
  <si>
    <t>PIT</t>
  </si>
  <si>
    <t>SEA</t>
  </si>
  <si>
    <t>SF</t>
  </si>
  <si>
    <t>TB</t>
  </si>
  <si>
    <t>TEN</t>
  </si>
  <si>
    <t>WAS</t>
  </si>
  <si>
    <t>Latest Week</t>
  </si>
  <si>
    <t>PASSING YARDS</t>
  </si>
  <si>
    <t>RUSHING YARDS</t>
  </si>
  <si>
    <t>RECEIVING YARDS  (WR)</t>
  </si>
  <si>
    <t>RECEIVING YARDS (TE)</t>
  </si>
  <si>
    <t>TEAMS</t>
  </si>
  <si>
    <t>PLAYERS</t>
  </si>
  <si>
    <t>INSIGHTS</t>
  </si>
  <si>
    <t>SEASON LEADERS</t>
  </si>
  <si>
    <t>Jawhar Jordan</t>
  </si>
  <si>
    <t>Audric EstimÃ©</t>
  </si>
  <si>
    <t>Dare Ogunbowale</t>
  </si>
  <si>
    <t>Trevor Etienne</t>
  </si>
  <si>
    <t>Savion Williams</t>
  </si>
  <si>
    <t>KeAndre Lambert-Smith</t>
  </si>
  <si>
    <t>Andrew Armstrong</t>
  </si>
  <si>
    <t>Elijah Moore</t>
  </si>
  <si>
    <t>Irvin Charles</t>
  </si>
  <si>
    <t>Coleman Owen</t>
  </si>
  <si>
    <t>Brandon Smith</t>
  </si>
  <si>
    <t>Will Mallory</t>
  </si>
  <si>
    <t>Pharaoh Brown</t>
  </si>
  <si>
    <t>Thomas Fidone II</t>
  </si>
  <si>
    <t>Caleb Williams</t>
  </si>
  <si>
    <t>Bryce Young</t>
  </si>
  <si>
    <t>Patrick Mahomes</t>
  </si>
  <si>
    <t>Tanner McKee</t>
  </si>
  <si>
    <t>LEAGUE OVERVIEW</t>
  </si>
  <si>
    <t>W-L</t>
  </si>
  <si>
    <t>2-4</t>
  </si>
  <si>
    <t>4-2</t>
  </si>
  <si>
    <t>5-1</t>
  </si>
  <si>
    <t>0-6</t>
  </si>
  <si>
    <t>3-3</t>
  </si>
  <si>
    <t>1-5</t>
  </si>
  <si>
    <t>Pts/G</t>
  </si>
  <si>
    <t>Yds Allowed/G</t>
  </si>
  <si>
    <t>Diff/G</t>
  </si>
  <si>
    <t>Pts Allowed/G</t>
  </si>
  <si>
    <t>Yds/G</t>
  </si>
  <si>
    <t>TO Margin</t>
  </si>
  <si>
    <t>LEAGUE LEADERS</t>
  </si>
  <si>
    <t>STANDINGS AND TEAM STATS</t>
  </si>
  <si>
    <t>BEST POINT DIFFERENTIAL</t>
  </si>
  <si>
    <t>TOP SCORING OFFENSE</t>
  </si>
  <si>
    <t>STINGIEST DEFENSE</t>
  </si>
  <si>
    <t>BEST TURNOVER MARGIN</t>
  </si>
  <si>
    <t>6-1</t>
  </si>
  <si>
    <t>3-4</t>
  </si>
  <si>
    <t>5-2</t>
  </si>
  <si>
    <t>4-3</t>
  </si>
  <si>
    <t>2-5</t>
  </si>
  <si>
    <t>4-2-1</t>
  </si>
  <si>
    <t>1-4-1</t>
  </si>
  <si>
    <t>6-0</t>
  </si>
  <si>
    <t>1-6</t>
  </si>
  <si>
    <t>Josh Jacobs</t>
  </si>
  <si>
    <t>Jeremy McNichols</t>
  </si>
  <si>
    <t>Khalil Herbert</t>
  </si>
  <si>
    <t>Michael Carter</t>
  </si>
  <si>
    <t>Tank Dell</t>
  </si>
  <si>
    <t>Justin Watson</t>
  </si>
  <si>
    <t>David Sills</t>
  </si>
  <si>
    <t>DeAndre Carter</t>
  </si>
  <si>
    <t>Tyler Conklin</t>
  </si>
  <si>
    <t>Jayden Daniels</t>
  </si>
  <si>
    <t>Brock Purdy</t>
  </si>
  <si>
    <t>pts per game</t>
  </si>
  <si>
    <t>pts allowed per game</t>
  </si>
  <si>
    <t>takeaways minus giveaways</t>
  </si>
  <si>
    <t>TEAM EFFICIENCY</t>
  </si>
  <si>
    <t>EFFICIENCY LEADERS</t>
  </si>
  <si>
    <t>EFFICIENCY BY TEAM</t>
  </si>
  <si>
    <t>Net EPA/Play</t>
  </si>
  <si>
    <t>Net EPA</t>
  </si>
  <si>
    <t>Off EPA/Play</t>
  </si>
  <si>
    <t>Def EPA/Play</t>
  </si>
  <si>
    <t>Success %</t>
  </si>
  <si>
    <t>Success Allowed %</t>
  </si>
  <si>
    <t>Pass EPA</t>
  </si>
  <si>
    <t>Rush EPA</t>
  </si>
  <si>
    <t>EPA = expected points added per pass or run play (nflverse play-by-play). Offense: higher is better. Defense: lower is better. Success = a play with positive EPA.</t>
  </si>
  <si>
    <t>BEST TEAM PER PLAY</t>
  </si>
  <si>
    <t>net EPA per play</t>
  </si>
  <si>
    <t>BEST OFFENSE</t>
  </si>
  <si>
    <t>EPA per play</t>
  </si>
  <si>
    <t>BEST DEFENSE</t>
  </si>
  <si>
    <t>EPA allowed per play</t>
  </si>
  <si>
    <t>MOST SUCCESSFUL OFFENSE</t>
  </si>
  <si>
    <t>of plays are successful</t>
  </si>
  <si>
    <t>Team Efficiency cards</t>
  </si>
  <si>
    <t>Team Efficiency chart</t>
  </si>
  <si>
    <t>OFFENSE DETAIL</t>
  </si>
  <si>
    <t>OFFENSE LEADERS</t>
  </si>
  <si>
    <t>OFFENSE BY TEAM</t>
  </si>
  <si>
    <t>Pass Yds/G</t>
  </si>
  <si>
    <t>Rush Yds/G</t>
  </si>
  <si>
    <t>Pass Rate</t>
  </si>
  <si>
    <t>Explosive/G</t>
  </si>
  <si>
    <t>3rd Down</t>
  </si>
  <si>
    <t>RZ TD%</t>
  </si>
  <si>
    <t>Red Zone TD</t>
  </si>
  <si>
    <t>Giveaways</t>
  </si>
  <si>
    <t>Explosive = passes of 20+ yards and runs of 10+ yards. Red Zone TD = share of drives reaching the opponent 20 that ended in a touchdown. Pass rate = share of pass/run plays that were passes.</t>
  </si>
  <si>
    <t>MOST YARDS</t>
  </si>
  <si>
    <t>yds per game</t>
  </si>
  <si>
    <t>BEST PASSING ATTACK</t>
  </si>
  <si>
    <t>pass yds per game</t>
  </si>
  <si>
    <t>BEST RUSHING ATTACK</t>
  </si>
  <si>
    <t>rush yds per game</t>
  </si>
  <si>
    <t>BEST RED ZONE OFFENSE</t>
  </si>
  <si>
    <t>of red zone trips end in a TD</t>
  </si>
  <si>
    <t>Offense Detail cards</t>
  </si>
  <si>
    <t>Offense Detail chart</t>
  </si>
  <si>
    <t>DEFENSE DETAIL</t>
  </si>
  <si>
    <t>DEFENSE LEADERS</t>
  </si>
  <si>
    <t>DEFENSE BY TEAM</t>
  </si>
  <si>
    <t>Pass Allowed/G</t>
  </si>
  <si>
    <t>Rush Allowed/G</t>
  </si>
  <si>
    <t>Sacks</t>
  </si>
  <si>
    <t>Takeaways</t>
  </si>
  <si>
    <t>Every column is from the defense's side: what opponents gained against this team. Lower is better, except Sacks and Takeaways.</t>
  </si>
  <si>
    <t>FEWEST YARDS ALLOWED</t>
  </si>
  <si>
    <t>yds allowed per game</t>
  </si>
  <si>
    <t>BEST PASS DEFENSE</t>
  </si>
  <si>
    <t>pass yds allowed per game</t>
  </si>
  <si>
    <t>BEST RUN DEFENSE</t>
  </si>
  <si>
    <t>rush yds allowed per game</t>
  </si>
  <si>
    <t>BEST RED ZONE DEFENSE</t>
  </si>
  <si>
    <t>of opponent red zone trips end in a TD</t>
  </si>
  <si>
    <t>Defense Detail cards</t>
  </si>
  <si>
    <t>Defense Detail chart</t>
  </si>
  <si>
    <t>KEY FINDINGS</t>
  </si>
  <si>
    <t>THIS SEASON SO FAR</t>
  </si>
  <si>
    <t>Key Findings helpers (whole season)</t>
  </si>
  <si>
    <t>Lead NetEPA Team</t>
  </si>
  <si>
    <t>Lead NetEPA Value</t>
  </si>
  <si>
    <t>Lead NetEPA W-L</t>
  </si>
  <si>
    <t>Lead Diff Team</t>
  </si>
  <si>
    <t>Lead Diff Value</t>
  </si>
  <si>
    <t>Lead Diff W-L</t>
  </si>
  <si>
    <t>Lead TO Team</t>
  </si>
  <si>
    <t>Lead TO Value</t>
  </si>
  <si>
    <t>Lead Explosive Team</t>
  </si>
  <si>
    <t>Lead Explosive Value</t>
  </si>
  <si>
    <t>Avg Explosive/G</t>
  </si>
  <si>
    <t>Lead RZ Team</t>
  </si>
  <si>
    <t>Lead RZ Value</t>
  </si>
  <si>
    <t>Lead PassHeavy Team</t>
  </si>
  <si>
    <t>Lead PassHeavy Value</t>
  </si>
  <si>
    <t>Lead RunHeavy Team</t>
  </si>
  <si>
    <t>Lead RunHeavy Value</t>
  </si>
  <si>
    <t xml:space="preserve">  BEST TEAM PER PLAY</t>
  </si>
  <si>
    <t xml:space="preserve">  SCOREBOARD LEADER</t>
  </si>
  <si>
    <t xml:space="preserve">  TURNOVER BATTLE</t>
  </si>
  <si>
    <t xml:space="preserve">  BIG-PLAY OFFENSE</t>
  </si>
  <si>
    <t xml:space="preserve">  RED ZONE FINISHERS</t>
  </si>
  <si>
    <t xml:space="preserve">  HOW TEAMS PLAY</t>
  </si>
  <si>
    <t>Findings use the whole season so far and rewrite themselves each time the data is refreshed. Source: nflverse.</t>
  </si>
  <si>
    <t>Joe Burrow</t>
  </si>
  <si>
    <t>Jared Goff</t>
  </si>
  <si>
    <t>Tyson Bagent</t>
  </si>
  <si>
    <t>Kyler Murray</t>
  </si>
  <si>
    <t>Lamar Jackson</t>
  </si>
  <si>
    <t>Athan Kaliakmanis</t>
  </si>
  <si>
    <t>Jalen Hurts</t>
  </si>
  <si>
    <t>Malik Willis</t>
  </si>
  <si>
    <t>Marcus Mariota</t>
  </si>
  <si>
    <t>Case Keenum</t>
  </si>
  <si>
    <t>Baker Mayfield</t>
  </si>
  <si>
    <t>Tommy DeVito</t>
  </si>
  <si>
    <t>Shedeur Sanders</t>
  </si>
  <si>
    <t>Andy Dalton</t>
  </si>
  <si>
    <t>Drew Lock</t>
  </si>
  <si>
    <t>Carson Wentz</t>
  </si>
  <si>
    <t>Cooper Rush</t>
  </si>
  <si>
    <t>Jack Strand</t>
  </si>
  <si>
    <t>Jaxson Dart</t>
  </si>
  <si>
    <t>Mason Rudolph</t>
  </si>
  <si>
    <t>Kenny Pickett</t>
  </si>
  <si>
    <t>Mac Jones</t>
  </si>
  <si>
    <t>Fernando Mendoza</t>
  </si>
  <si>
    <t>Tua Tagovailoa</t>
  </si>
  <si>
    <t>Stetson Bennett</t>
  </si>
  <si>
    <t>Tyrod Taylor</t>
  </si>
  <si>
    <t>Nick Mullens</t>
  </si>
  <si>
    <t>QUARTERBACKS</t>
  </si>
  <si>
    <t>PLAYER</t>
  </si>
  <si>
    <t>QUARTERBACK STATS</t>
  </si>
  <si>
    <t>RUNNING BACKS</t>
  </si>
  <si>
    <t>RUNNING BACK STATS</t>
  </si>
  <si>
    <t>WIDE RECEIVERS</t>
  </si>
  <si>
    <t>WIDE RECEIVER STATS</t>
  </si>
  <si>
    <t>TIGHT ENDS</t>
  </si>
  <si>
    <t>TIGHT END STATS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</si>
</sst>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0.0%;\-0.0%;0.0%"/>
    <numFmt numFmtId="165" formatCode="0.0"/>
    <numFmt numFmtId="166" formatCode="#,##0\ &quot;yds&quot;"/>
    <numFmt numFmtId="167" formatCode="\ \+0;\-0;0"/>
    <numFmt numFmtId="168" formatCode="\+0.0;\-0.0;0.0"/>
    <numFmt numFmtId="169" formatCode="\+0;\-0;0"/>
    <numFmt numFmtId="170" formatCode="\+0.00;\-0.00;0.00"/>
    <numFmt numFmtId="171" formatCode="0.0%"/>
    <numFmt numFmtId="172" formatCode="\ \ \+0.00;\ \ \-0.00;\ \ 0.00"/>
    <numFmt numFmtId="173" formatCode="\ \ \+0.0;\ \ \-0.0;\ \ 0.0"/>
    <numFmt numFmtId="174" formatCode="\ \ \+0;\ \ \-0;\ \ 0"/>
    <numFmt numFmtId="175" formatCode="\ \ 0.0"/>
    <numFmt numFmtId="176" formatCode="\ \ 0%"/>
  </numFmts>
  <fonts count="22">
    <font>
      <sz val="11"/>
      <color theme="1"/>
      <name val="Aptos Narrow"/>
      <family val="2"/>
      <scheme val="minor"/>
    </font>
    <font>
      <sz val="11"/>
      <color rgb="FF00B0F0"/>
      <name val="Aptos Display"/>
      <family val="2"/>
      <scheme val="major"/>
    </font>
    <font>
      <b/>
      <sz val="28"/>
      <color theme="0"/>
      <name val="Aptos Display"/>
      <family val="2"/>
      <scheme val="major"/>
    </font>
    <font>
      <sz val="12"/>
      <color rgb="FF9FB3C8"/>
      <name val="Aptos Narrow"/>
      <family val="2"/>
      <scheme val="minor"/>
    </font>
    <font>
      <b/>
      <sz val="11"/>
      <color rgb="FF5FB8FF"/>
      <name val="Aptos Narrow"/>
      <family val="2"/>
      <scheme val="minor"/>
    </font>
    <font>
      <b/>
      <sz val="9"/>
      <color rgb="FF9FB3C8"/>
      <name val="Aptos Narrow"/>
      <family val="2"/>
      <scheme val="minor"/>
    </font>
    <font>
      <b/>
      <sz val="16"/>
      <color theme="0"/>
      <name val="Aptos Narrow"/>
      <family val="2"/>
      <scheme val="minor"/>
    </font>
    <font>
      <b/>
      <sz val="10"/>
      <color rgb="FF9FB3C8"/>
      <name val="Aptos Narrow"/>
      <family val="2"/>
      <scheme val="minor"/>
    </font>
    <font>
      <b/>
      <sz val="22"/>
      <color rgb="FF9FB8FF"/>
      <name val="Aptos Narrow"/>
      <family val="2"/>
      <scheme val="minor"/>
    </font>
    <font>
      <b/>
      <sz val="12"/>
      <color rgb="FF9FB3C8"/>
      <name val="Aptos Narrow"/>
      <family val="2"/>
      <scheme val="minor"/>
    </font>
    <font>
      <sz val="11"/>
      <color rgb="FF9FB3C8"/>
      <name val="Aptos Narrow"/>
      <family val="2"/>
      <scheme val="minor"/>
    </font>
    <font>
      <sz val="10"/>
      <color theme="1"/>
      <name val="Arial Unicode MS"/>
    </font>
    <font>
      <sz val="6"/>
      <name val="Courier New"/>
      <family val="3"/>
    </font>
    <font>
      <sz val="9"/>
      <name val="Courier New"/>
      <family val="3"/>
    </font>
    <font>
      <sz val="11"/>
      <name val="Courier New"/>
      <family val="3"/>
    </font>
    <font>
      <b/>
      <sz val="11"/>
      <color theme="1"/>
      <name val="Aptos Narrow"/>
      <family val="2"/>
      <scheme val="minor"/>
    </font>
    <font>
      <i/>
      <sz val="9"/>
      <color rgb="FF9FB3C8"/>
      <name val="Aptos Narrow"/>
      <family val="2"/>
      <scheme val="minor"/>
    </font>
    <font>
      <sz val="11"/>
      <color rgb="FFFFFFFF"/>
      <name val="Aptos Narrow"/>
      <family val="2"/>
      <scheme val="minor"/>
    </font>
    <font>
      <b/>
      <sz val="28"/>
      <color rgb="FFFFFFFF"/>
      <name val="Aptos Display"/>
      <family val="2"/>
    </font>
    <font>
      <b/>
      <sz val="14"/>
      <color rgb="FFFFFFFF"/>
      <name val="Aptos Narrow"/>
      <family val="2"/>
      <scheme val="minor"/>
    </font>
    <font>
      <sz val="10"/>
      <color rgb="FF9FB3C8"/>
      <name val="Aptos Narrow"/>
      <family val="2"/>
      <scheme val="minor"/>
    </font>
    <font>
      <b/>
      <sz val="9"/>
      <color rgb="FF5FB8FF"/>
      <name val="Aptos Narrow"/>
      <family val="2"/>
      <scheme val="minor"/>
    </font>
  </fonts>
  <fills count="4">
    <fill>
      <patternFill patternType="none"/>
    </fill>
    <fill>
      <patternFill patternType="gray125"/>
    </fill>
    <fill>
      <patternFill patternType="solid">
        <fgColor rgb="FF0F1B2D"/>
        <bgColor indexed="64"/>
      </patternFill>
    </fill>
    <fill>
      <patternFill patternType="solid">
        <fgColor rgb="FF182A43"/>
        <bgColor indexed="64"/>
      </patternFill>
    </fill>
  </fills>
  <borders count="7">
    <border>
      <left/>
      <right/>
      <top/>
      <bottom/>
      <diagonal/>
    </border>
    <border>
      <left/>
      <right/>
      <top/>
      <bottom style="thin">
        <color rgb="FF2C4A6E"/>
      </bottom>
      <diagonal/>
    </border>
    <border>
      <left/>
      <right/>
      <top style="thick">
        <color rgb="FF5FB8FF"/>
      </top>
      <bottom/>
      <diagonal/>
    </border>
    <border>
      <left/>
      <right/>
      <top/>
      <bottom style="thin">
        <color indexed="64"/>
      </bottom>
      <diagonal/>
    </border>
    <border>
      <left/>
      <right/>
      <top/>
      <bottom style="thin">
        <color rgb="FF22364F"/>
      </bottom>
      <diagonal/>
    </border>
    <border>
      <left/>
      <right/>
      <top style="medium">
        <color rgb="FF5FB8FF"/>
      </top>
      <bottom/>
      <diagonal/>
    </border>
    <border>
      <left/>
      <right/>
      <top/>
      <bottom style="thin">
        <color rgb="FF5FB8FF"/>
      </bottom>
      <diagonal/>
    </border>
  </borders>
  <cellStyleXfs count="1">
    <xf numFmtId="0" fontId="0" fillId="0" borderId="0"/>
  </cellStyleXfs>
  <cellXfs count="58">
    <xf numFmtId="0" fontId="0" fillId="0" borderId="0" xfId="0"/>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0" fontId="0" fillId="2" borderId="0" xfId="0" applyFill="1"/>
    <xf numFmtId="0" fontId="0" fillId="2" borderId="1" xfId="0" applyFill="1" applyBorder="1"/>
    <xf numFmtId="0" fontId="2" fillId="2" borderId="0" xfId="0" applyFont="1" applyFill="1" applyAlignment="1">
      <alignment horizontal="left" vertical="center"/>
    </xf>
    <xf numFmtId="0" fontId="0" fillId="3" borderId="0" xfId="0" applyFill="1"/>
    <xf numFmtId="0" fontId="1" fillId="3" borderId="2" xfId="0" applyFont="1" applyFill="1" applyBorder="1"/>
    <xf numFmtId="0" fontId="0" fillId="3" borderId="2" xfId="0" applyFill="1" applyBorder="1"/>
    <xf numFmtId="0" fontId="4" fillId="2" borderId="0" xfId="0" applyFont="1" applyFill="1" applyAlignment="1">
      <alignment vertical="center"/>
    </xf>
    <xf numFmtId="0" fontId="5" fillId="3" borderId="2" xfId="0" applyFont="1" applyFill="1" applyBorder="1"/>
    <xf numFmtId="0" fontId="6" fillId="3" borderId="0" xfId="0" applyFont="1" applyFill="1"/>
    <xf numFmtId="0" fontId="7" fillId="3" borderId="0" xfId="0" applyFont="1" applyFill="1" applyAlignment="1">
      <alignment horizontal="left"/>
    </xf>
    <xf numFmtId="166" fontId="8" fillId="3" borderId="0" xfId="0" applyNumberFormat="1" applyFont="1" applyFill="1" applyAlignment="1">
      <alignment horizontal="left" vertical="center"/>
    </xf>
    <xf numFmtId="0" fontId="3" fillId="2" borderId="0" xfId="0" applyFont="1" applyFill="1" applyAlignment="1">
      <alignment horizontal="left"/>
    </xf>
    <xf numFmtId="0" fontId="2" fillId="2" borderId="0" xfId="0" applyFont="1" applyFill="1"/>
    <xf numFmtId="1" fontId="0" fillId="0" borderId="0" xfId="0" applyNumberFormat="1"/>
    <xf numFmtId="0" fontId="9" fillId="2" borderId="0" xfId="0" applyFont="1" applyFill="1"/>
    <xf numFmtId="0" fontId="0" fillId="2" borderId="3" xfId="0" applyFill="1" applyBorder="1"/>
    <xf numFmtId="0" fontId="4" fillId="2" borderId="0" xfId="0" applyFont="1" applyFill="1"/>
    <xf numFmtId="0" fontId="10" fillId="2" borderId="0" xfId="0" applyFont="1" applyFill="1" applyAlignment="1">
      <alignment horizontal="center"/>
    </xf>
    <xf numFmtId="0" fontId="0" fillId="0" borderId="0" xfId="0" applyAlignment="1">
      <alignment horizontal="right"/>
    </xf>
    <xf numFmtId="167" fontId="0" fillId="0" borderId="0" xfId="0" applyNumberFormat="1"/>
    <xf numFmtId="168" fontId="0" fillId="0" borderId="0" xfId="0" applyNumberFormat="1"/>
    <xf numFmtId="0" fontId="11" fillId="0" borderId="0" xfId="0" applyFont="1" applyAlignment="1">
      <alignment vertical="center" wrapText="1"/>
    </xf>
    <xf numFmtId="0" fontId="12" fillId="0" borderId="0" xfId="0" applyFont="1"/>
    <xf numFmtId="168" fontId="12" fillId="0" borderId="0" xfId="0" applyNumberFormat="1" applyFont="1"/>
    <xf numFmtId="0" fontId="13" fillId="0" borderId="0" xfId="0" applyFont="1"/>
    <xf numFmtId="169" fontId="14" fillId="0" borderId="0" xfId="0" applyNumberFormat="1" applyFont="1"/>
    <xf numFmtId="165" fontId="14" fillId="0" borderId="0" xfId="0" applyNumberFormat="1" applyFont="1"/>
    <xf numFmtId="170" fontId="0" fillId="0" borderId="0" xfId="0" applyNumberFormat="1"/>
    <xf numFmtId="171" fontId="0" fillId="0" borderId="0" xfId="0" applyNumberFormat="1"/>
    <xf numFmtId="2" fontId="0" fillId="0" borderId="0" xfId="0" applyNumberFormat="1"/>
    <xf numFmtId="0" fontId="16" fillId="2" borderId="0" xfId="0" applyFont="1" applyFill="1"/>
    <xf numFmtId="0" fontId="15" fillId="0" borderId="0" xfId="0" applyFont="1"/>
    <xf numFmtId="9" fontId="0" fillId="0" borderId="0" xfId="0" applyNumberFormat="1"/>
    <xf numFmtId="0" fontId="17" fillId="0" borderId="0" xfId="0" applyFont="1"/>
    <xf numFmtId="0" fontId="18" fillId="0" borderId="0" xfId="0" applyFont="1"/>
    <xf numFmtId="0" fontId="3" fillId="0" borderId="0" xfId="0" applyFont="1"/>
    <xf numFmtId="0" fontId="17" fillId="0" borderId="4" xfId="0" applyFont="1" applyBorder="1"/>
    <xf numFmtId="0" fontId="4" fillId="0" borderId="0" xfId="0" applyFont="1"/>
    <xf numFmtId="0" fontId="17" fillId="3" borderId="0" xfId="0" applyFont="1" applyFill="1"/>
    <xf numFmtId="0" fontId="17" fillId="3" borderId="5" xfId="0" applyFont="1" applyFill="1" applyBorder="1"/>
    <xf numFmtId="0" fontId="5" fillId="3" borderId="0" xfId="0" applyFont="1" applyFill="1"/>
    <xf numFmtId="0" fontId="16" fillId="0" borderId="0" xfId="0" applyFont="1"/>
    <xf numFmtId="0" fontId="9" fillId="0" borderId="0" xfId="0" applyFont="1"/>
    <xf numFmtId="0" fontId="21" fillId="0" borderId="0" xfId="0" applyFont="1"/>
    <xf numFmtId="0" fontId="0" fillId="0" borderId="4" xfId="0" applyBorder="1"/>
    <xf numFmtId="0" fontId="21" fillId="0" borderId="6" xfId="0" applyFont="1" applyBorder="1" applyAlignment="1">
      <alignment horizontal="center"/>
    </xf>
    <xf numFmtId="0" fontId="19" fillId="3" borderId="0" xfId="0" applyFont="1" applyFill="1" applyAlignment="1">
      <alignment horizontal="left" indent="1"/>
    </xf>
    <xf numFmtId="0" fontId="20" fillId="3" borderId="0" xfId="0" applyFont="1" applyFill="1" applyAlignment="1">
      <alignment horizontal="left" vertical="top" wrapText="1" indent="1"/>
    </xf>
    <xf numFmtId="174" fontId="8" fillId="3" borderId="0" xfId="0" applyNumberFormat="1" applyFont="1" applyFill="1" applyAlignment="1">
      <alignment horizontal="left"/>
    </xf>
    <xf numFmtId="176" fontId="8" fillId="3" borderId="0" xfId="0" applyNumberFormat="1" applyFont="1" applyFill="1" applyAlignment="1">
      <alignment horizontal="left"/>
    </xf>
    <xf numFmtId="175" fontId="8" fillId="3" borderId="0" xfId="0" applyNumberFormat="1" applyFont="1" applyFill="1" applyAlignment="1">
      <alignment horizontal="left"/>
    </xf>
    <xf numFmtId="172" fontId="8" fillId="3" borderId="0" xfId="0" applyNumberFormat="1" applyFont="1" applyFill="1" applyAlignment="1">
      <alignment horizontal="left"/>
    </xf>
    <xf numFmtId="173" fontId="8" fillId="3" borderId="0" xfId="0" applyNumberFormat="1" applyFont="1" applyFill="1" applyAlignment="1">
      <alignment horizontal="left"/>
    </xf>
  </cellXfs>
  <cellStyles count="1">
    <cellStyle name="Normal" xfId="0" builtinId="0"/>
  </cellStyles>
  <dxfs count="91">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ADE80"/>
      </font>
    </dxf>
    <dxf>
      <font>
        <color rgb="FFF87171"/>
      </font>
    </dxf>
    <dxf>
      <font>
        <color rgb="FFF87171"/>
      </font>
    </dxf>
    <dxf>
      <font>
        <color rgb="FF4ADE80"/>
      </font>
    </dxf>
    <dxf>
      <font>
        <b/>
        <i val="0"/>
        <color rgb="FFF87171"/>
      </font>
    </dxf>
    <dxf>
      <font>
        <b/>
        <i val="0"/>
        <color rgb="FF4ADE80"/>
      </font>
    </dxf>
    <dxf>
      <numFmt numFmtId="168" formatCode="\+0.0;\-0.0;0.0"/>
    </dxf>
    <dxf>
      <numFmt numFmtId="167" formatCode="\ \+0;\-0;0"/>
    </dxf>
    <dxf>
      <alignment horizontal="right"/>
    </dxf>
    <dxf>
      <font>
        <color rgb="FF4ADE80"/>
      </font>
    </dxf>
    <dxf>
      <font>
        <color rgb="FFF87171"/>
      </font>
    </dxf>
    <dxf>
      <font>
        <b/>
        <i val="0"/>
        <color rgb="FFF87171"/>
      </font>
    </dxf>
    <dxf>
      <font>
        <b/>
        <i val="0"/>
        <color rgb="FF4ADE80"/>
      </font>
    </dxf>
    <dxf>
      <font>
        <b/>
        <color theme="1"/>
      </font>
      <border>
        <bottom style="thin">
          <color theme="4"/>
        </bottom>
        <vertical/>
        <horizontal/>
      </border>
    </dxf>
    <dxf>
      <font>
        <strike val="0"/>
        <color rgb="FF182A43"/>
      </font>
      <fill>
        <patternFill>
          <bgColor rgb="FF182A43"/>
        </patternFill>
      </fill>
      <border diagonalUp="0" diagonalDown="0">
        <left/>
        <right/>
        <top/>
        <bottom/>
        <vertical/>
        <horizontal/>
      </border>
    </dxf>
    <dxf>
      <font>
        <b/>
        <i val="0"/>
      </font>
    </dxf>
    <dxf>
      <font>
        <strike val="0"/>
        <color rgb="FF9FB3C8"/>
      </font>
    </dxf>
    <dxf>
      <font>
        <color theme="0"/>
      </font>
      <fill>
        <patternFill>
          <bgColor rgb="FF182A43"/>
        </patternFill>
      </fill>
    </dxf>
  </dxfs>
  <tableStyles count="2" defaultTableStyle="TableStyleMedium2" defaultPivotStyle="PivotStyleLight16">
    <tableStyle name="NFL Dark" table="0" count="3" xr9:uid="{B33E345A-3B66-44E9-8E9C-F1084A403101}">
      <tableStyleElement type="wholeTable" dxfId="90"/>
      <tableStyleElement type="headerRow" dxfId="89"/>
      <tableStyleElement type="firstColumn" dxfId="88"/>
    </tableStyle>
    <tableStyle name="NFL Dark Slicer" pivot="0" table="0" count="10" xr9:uid="{E6F085BC-674F-4DF8-80EE-B5D863BA4A8A}">
      <tableStyleElement type="wholeTable" dxfId="87"/>
      <tableStyleElement type="headerRow" dxfId="86"/>
    </tableStyle>
  </tableStyles>
  <colors>
    <mruColors>
      <color rgb="FF9FB3C8"/>
      <color rgb="FF5B6B80"/>
      <color rgb="FF5FB8FF"/>
      <color rgb="FF182A43"/>
      <color rgb="FF3A8FD9"/>
      <color rgb="FF22364F"/>
      <color rgb="FF0F1B2D"/>
      <color rgb="FF4ADE80"/>
      <color rgb="FFF87171"/>
      <color rgb="FF2A3F5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3A8FD9"/>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i val="0"/>
            <strike val="0"/>
            <color rgb="FF0F1B2D"/>
          </font>
          <fill>
            <patternFill patternType="solid">
              <fgColor theme="4"/>
              <bgColor rgb="FF5FB8FF"/>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rgb="FF22364F"/>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NFL Dark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Z3" s="12"/>
        <tr r="Z3" s="12"/>
        <tr r="Z3" s="12"/>
        <tr r="Z3" s="12"/>
        <tr r="Z4" s="12"/>
        <tr r="Z4" s="12"/>
        <tr r="Z4" s="12"/>
        <tr r="Z4" s="12"/>
        <tr r="AA3" s="12"/>
        <tr r="AA3" s="12"/>
        <tr r="AA3" s="12"/>
        <tr r="AA3" s="12"/>
        <tr r="AA4" s="12"/>
        <tr r="AA4" s="12"/>
        <tr r="AA4" s="12"/>
        <tr r="AA4" s="12"/>
        <tr r="AB3" s="12"/>
        <tr r="AB3" s="12"/>
        <tr r="AB3" s="12"/>
        <tr r="AB3" s="12"/>
        <tr r="AB4" s="12"/>
        <tr r="AB4" s="12"/>
        <tr r="AB4" s="12"/>
        <tr r="AB4" s="12"/>
        <tr r="AC3" s="12"/>
        <tr r="AC3" s="12"/>
        <tr r="AC3" s="12"/>
        <tr r="AC3" s="12"/>
        <tr r="AC4" s="12"/>
        <tr r="AC4" s="12"/>
        <tr r="AC4" s="12"/>
        <tr r="AC4" s="12"/>
        <tr r="U3" s="12"/>
        <tr r="U3" s="12"/>
        <tr r="U3" s="12"/>
        <tr r="U3" s="12"/>
        <tr r="U4" s="12"/>
        <tr r="U4" s="12"/>
        <tr r="U4" s="12"/>
        <tr r="U4" s="12"/>
        <tr r="V3" s="12"/>
        <tr r="V3" s="12"/>
        <tr r="V3" s="12"/>
        <tr r="V3" s="12"/>
        <tr r="V4" s="12"/>
        <tr r="V4" s="12"/>
        <tr r="V4" s="12"/>
        <tr r="V4" s="12"/>
        <tr r="W3" s="12"/>
        <tr r="W3" s="12"/>
        <tr r="W3" s="12"/>
        <tr r="W3" s="12"/>
        <tr r="W4" s="12"/>
        <tr r="W4" s="12"/>
        <tr r="W4" s="12"/>
        <tr r="W4" s="12"/>
        <tr r="X3" s="12"/>
        <tr r="X3" s="12"/>
        <tr r="X3" s="12"/>
        <tr r="X3" s="12"/>
        <tr r="X4" s="12"/>
        <tr r="X4" s="12"/>
        <tr r="X4" s="12"/>
        <tr r="X4" s="12"/>
        <tr r="R4" s="12"/>
        <tr r="R4" s="12"/>
        <tr r="R4" s="12"/>
        <tr r="R4" s="12"/>
        <tr r="B2" s="12"/>
        <tr r="AK20" s="12"/>
        <tr r="AK19" s="12"/>
        <tr r="AK18" s="12"/>
        <tr r="AK17" s="12"/>
        <tr r="AK16" s="12"/>
        <tr r="AK15" s="12"/>
        <tr r="AK14" s="12"/>
        <tr r="AK13" s="12"/>
        <tr r="AK12" s="12"/>
        <tr r="AK11" s="12"/>
        <tr r="AK10" s="12"/>
        <tr r="AK9" s="12"/>
        <tr r="AK8" s="12"/>
        <tr r="AK7" s="12"/>
        <tr r="AK6" s="12"/>
        <tr r="AK5" s="12"/>
        <tr r="AK4" s="12"/>
        <tr r="AK3" s="12"/>
        <tr r="AK2" s="12"/>
        <tr r="AH4" s="12"/>
        <tr r="AH4" s="12"/>
        <tr r="AH4" s="12"/>
        <tr r="AH4" s="12"/>
        <tr r="AH3" s="12"/>
        <tr r="AH3" s="12"/>
        <tr r="AH3" s="12"/>
        <tr r="AH3" s="12"/>
        <tr r="AG4" s="12"/>
        <tr r="AG4" s="12"/>
        <tr r="AG4" s="12"/>
        <tr r="AG4" s="12"/>
        <tr r="AG3" s="12"/>
        <tr r="AG3" s="12"/>
        <tr r="AG3" s="12"/>
        <tr r="AG3" s="12"/>
        <tr r="AF4" s="12"/>
        <tr r="AF4" s="12"/>
        <tr r="AF4" s="12"/>
        <tr r="AF4" s="12"/>
        <tr r="AF3" s="12"/>
        <tr r="AF3" s="12"/>
        <tr r="AF3" s="12"/>
        <tr r="AF3" s="12"/>
        <tr r="AE4" s="12"/>
        <tr r="AE4" s="12"/>
        <tr r="AE4" s="12"/>
        <tr r="AE4" s="12"/>
        <tr r="AE3" s="12"/>
        <tr r="AE3" s="12"/>
        <tr r="AE3" s="12"/>
        <tr r="AE3" s="12"/>
        <tr r="S4" s="12"/>
        <tr r="S4" s="12"/>
        <tr r="S4" s="12"/>
        <tr r="S4" s="12"/>
        <tr r="R3" s="12"/>
        <tr r="R3" s="12"/>
        <tr r="R3" s="12"/>
        <tr r="R3" s="12"/>
        <tr r="Q3" s="12"/>
        <tr r="Q3" s="12"/>
        <tr r="Q3" s="12"/>
        <tr r="Q3" s="12"/>
        <tr r="P5" s="12"/>
        <tr r="P5" s="12"/>
        <tr r="P5" s="12"/>
        <tr r="P5" s="12"/>
        <tr r="P4" s="12"/>
        <tr r="P4" s="12"/>
        <tr r="P4" s="12"/>
        <tr r="P4" s="12"/>
        <tr r="S3" s="12"/>
        <tr r="S3" s="12"/>
        <tr r="S3" s="12"/>
        <tr r="S3" s="12"/>
        <tr r="Q4" s="12"/>
        <tr r="Q4" s="12"/>
        <tr r="Q4" s="12"/>
        <tr r="Q4" s="12"/>
        <tr r="P3" s="12"/>
        <tr r="P3" s="12"/>
        <tr r="P3" s="12"/>
        <tr r="P3" s="12"/>
      </tp>
    </main>
  </volType>
</volTypes>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5.xml"/><Relationship Id="rId21" Type="http://schemas.openxmlformats.org/officeDocument/2006/relationships/pivotCacheDefinition" Target="pivotCache/pivotCacheDefinition10.xml"/><Relationship Id="rId42" Type="http://schemas.microsoft.com/office/2007/relationships/slicerCache" Target="slicerCaches/slicerCache9.xml"/><Relationship Id="rId47" Type="http://schemas.microsoft.com/office/2007/relationships/slicerCache" Target="slicerCaches/slicerCache14.xml"/><Relationship Id="rId63" Type="http://schemas.openxmlformats.org/officeDocument/2006/relationships/powerPivotData" Target="model/item.data"/><Relationship Id="rId68" Type="http://schemas.openxmlformats.org/officeDocument/2006/relationships/customXml" Target="../customXml/item4.xml"/><Relationship Id="rId84" Type="http://schemas.openxmlformats.org/officeDocument/2006/relationships/customXml" Target="../customXml/item20.xml"/><Relationship Id="rId89" Type="http://schemas.openxmlformats.org/officeDocument/2006/relationships/customXml" Target="../customXml/item25.xml"/><Relationship Id="rId16" Type="http://schemas.openxmlformats.org/officeDocument/2006/relationships/pivotCacheDefinition" Target="pivotCache/pivotCacheDefinition5.xml"/><Relationship Id="rId11" Type="http://schemas.openxmlformats.org/officeDocument/2006/relationships/worksheet" Target="worksheets/sheet11.xml"/><Relationship Id="rId32" Type="http://schemas.openxmlformats.org/officeDocument/2006/relationships/pivotCacheDefinition" Target="pivotCache/pivotCacheDefinition21.xml"/><Relationship Id="rId37" Type="http://schemas.microsoft.com/office/2007/relationships/slicerCache" Target="slicerCaches/slicerCache4.xml"/><Relationship Id="rId53" Type="http://schemas.microsoft.com/office/2007/relationships/slicerCache" Target="slicerCaches/slicerCache20.xml"/><Relationship Id="rId58" Type="http://schemas.openxmlformats.org/officeDocument/2006/relationships/theme" Target="theme/theme1.xml"/><Relationship Id="rId74" Type="http://schemas.openxmlformats.org/officeDocument/2006/relationships/customXml" Target="../customXml/item10.xml"/><Relationship Id="rId79" Type="http://schemas.openxmlformats.org/officeDocument/2006/relationships/customXml" Target="../customXml/item15.xml"/><Relationship Id="rId102" Type="http://schemas.openxmlformats.org/officeDocument/2006/relationships/volatileDependencies" Target="volatileDependencies.xml"/><Relationship Id="rId5" Type="http://schemas.openxmlformats.org/officeDocument/2006/relationships/worksheet" Target="worksheets/sheet5.xml"/><Relationship Id="rId90" Type="http://schemas.openxmlformats.org/officeDocument/2006/relationships/customXml" Target="../customXml/item26.xml"/><Relationship Id="rId95" Type="http://schemas.openxmlformats.org/officeDocument/2006/relationships/customXml" Target="../customXml/item31.xml"/><Relationship Id="rId22" Type="http://schemas.openxmlformats.org/officeDocument/2006/relationships/pivotCacheDefinition" Target="pivotCache/pivotCacheDefinition11.xml"/><Relationship Id="rId27" Type="http://schemas.openxmlformats.org/officeDocument/2006/relationships/pivotCacheDefinition" Target="pivotCache/pivotCacheDefinition16.xml"/><Relationship Id="rId43" Type="http://schemas.microsoft.com/office/2007/relationships/slicerCache" Target="slicerCaches/slicerCache10.xml"/><Relationship Id="rId48" Type="http://schemas.microsoft.com/office/2007/relationships/slicerCache" Target="slicerCaches/slicerCache15.xml"/><Relationship Id="rId64" Type="http://schemas.openxmlformats.org/officeDocument/2006/relationships/calcChain" Target="calcChain.xml"/><Relationship Id="rId69" Type="http://schemas.openxmlformats.org/officeDocument/2006/relationships/customXml" Target="../customXml/item5.xml"/><Relationship Id="rId80" Type="http://schemas.openxmlformats.org/officeDocument/2006/relationships/customXml" Target="../customXml/item16.xml"/><Relationship Id="rId85" Type="http://schemas.openxmlformats.org/officeDocument/2006/relationships/customXml" Target="../customXml/item21.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ivotCacheDefinition" Target="pivotCache/pivotCacheDefinition14.xml"/><Relationship Id="rId33" Type="http://schemas.openxmlformats.org/officeDocument/2006/relationships/pivotCacheDefinition" Target="pivotCache/pivotCacheDefinition22.xml"/><Relationship Id="rId38" Type="http://schemas.microsoft.com/office/2007/relationships/slicerCache" Target="slicerCaches/slicerCache5.xml"/><Relationship Id="rId46" Type="http://schemas.microsoft.com/office/2007/relationships/slicerCache" Target="slicerCaches/slicerCache13.xml"/><Relationship Id="rId59" Type="http://schemas.openxmlformats.org/officeDocument/2006/relationships/connections" Target="connections.xml"/><Relationship Id="rId67" Type="http://schemas.openxmlformats.org/officeDocument/2006/relationships/customXml" Target="../customXml/item3.xml"/><Relationship Id="rId103" Type="http://schemas.microsoft.com/office/2006/relationships/vbaProject" Target="vbaProject.bin"/><Relationship Id="rId20" Type="http://schemas.openxmlformats.org/officeDocument/2006/relationships/pivotCacheDefinition" Target="pivotCache/pivotCacheDefinition9.xml"/><Relationship Id="rId41" Type="http://schemas.microsoft.com/office/2007/relationships/slicerCache" Target="slicerCaches/slicerCache8.xml"/><Relationship Id="rId54" Type="http://schemas.microsoft.com/office/2007/relationships/slicerCache" Target="slicerCaches/slicerCache21.xml"/><Relationship Id="rId62" Type="http://schemas.openxmlformats.org/officeDocument/2006/relationships/sheetMetadata" Target="metadata.xml"/><Relationship Id="rId70" Type="http://schemas.openxmlformats.org/officeDocument/2006/relationships/customXml" Target="../customXml/item6.xml"/><Relationship Id="rId75" Type="http://schemas.openxmlformats.org/officeDocument/2006/relationships/customXml" Target="../customXml/item11.xml"/><Relationship Id="rId83" Type="http://schemas.openxmlformats.org/officeDocument/2006/relationships/customXml" Target="../customXml/item19.xml"/><Relationship Id="rId88" Type="http://schemas.openxmlformats.org/officeDocument/2006/relationships/customXml" Target="../customXml/item24.xml"/><Relationship Id="rId91" Type="http://schemas.openxmlformats.org/officeDocument/2006/relationships/customXml" Target="../customXml/item27.xml"/><Relationship Id="rId96"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openxmlformats.org/officeDocument/2006/relationships/pivotCacheDefinition" Target="pivotCache/pivotCacheDefinition17.xml"/><Relationship Id="rId36" Type="http://schemas.microsoft.com/office/2007/relationships/slicerCache" Target="slicerCaches/slicerCache3.xml"/><Relationship Id="rId49" Type="http://schemas.microsoft.com/office/2007/relationships/slicerCache" Target="slicerCaches/slicerCache16.xml"/><Relationship Id="rId57" Type="http://schemas.microsoft.com/office/2007/relationships/slicerCache" Target="slicerCaches/slicerCache24.xml"/><Relationship Id="rId10" Type="http://schemas.openxmlformats.org/officeDocument/2006/relationships/worksheet" Target="worksheets/sheet10.xml"/><Relationship Id="rId31" Type="http://schemas.openxmlformats.org/officeDocument/2006/relationships/pivotCacheDefinition" Target="pivotCache/pivotCacheDefinition20.xml"/><Relationship Id="rId44" Type="http://schemas.microsoft.com/office/2007/relationships/slicerCache" Target="slicerCaches/slicerCache11.xml"/><Relationship Id="rId52" Type="http://schemas.microsoft.com/office/2007/relationships/slicerCache" Target="slicerCaches/slicerCache19.xml"/><Relationship Id="rId60" Type="http://schemas.openxmlformats.org/officeDocument/2006/relationships/styles" Target="styles.xml"/><Relationship Id="rId65" Type="http://schemas.openxmlformats.org/officeDocument/2006/relationships/customXml" Target="../customXml/item1.xml"/><Relationship Id="rId73" Type="http://schemas.openxmlformats.org/officeDocument/2006/relationships/customXml" Target="../customXml/item9.xml"/><Relationship Id="rId78" Type="http://schemas.openxmlformats.org/officeDocument/2006/relationships/customXml" Target="../customXml/item14.xml"/><Relationship Id="rId81" Type="http://schemas.openxmlformats.org/officeDocument/2006/relationships/customXml" Target="../customXml/item17.xml"/><Relationship Id="rId86" Type="http://schemas.openxmlformats.org/officeDocument/2006/relationships/customXml" Target="../customXml/item22.xml"/><Relationship Id="rId94" Type="http://schemas.openxmlformats.org/officeDocument/2006/relationships/customXml" Target="../customXml/item30.xml"/><Relationship Id="rId99" Type="http://schemas.openxmlformats.org/officeDocument/2006/relationships/customXml" Target="../customXml/item35.xml"/><Relationship Id="rId101" Type="http://schemas.openxmlformats.org/officeDocument/2006/relationships/customXml" Target="../customXml/item3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microsoft.com/office/2007/relationships/slicerCache" Target="slicerCaches/slicerCache6.xml"/><Relationship Id="rId34" Type="http://schemas.microsoft.com/office/2007/relationships/slicerCache" Target="slicerCaches/slicerCache1.xml"/><Relationship Id="rId50" Type="http://schemas.microsoft.com/office/2007/relationships/slicerCache" Target="slicerCaches/slicerCache17.xml"/><Relationship Id="rId55" Type="http://schemas.microsoft.com/office/2007/relationships/slicerCache" Target="slicerCaches/slicerCache22.xml"/><Relationship Id="rId76" Type="http://schemas.openxmlformats.org/officeDocument/2006/relationships/customXml" Target="../customXml/item12.xml"/><Relationship Id="rId97" Type="http://schemas.openxmlformats.org/officeDocument/2006/relationships/customXml" Target="../customXml/item33.xml"/><Relationship Id="rId7" Type="http://schemas.openxmlformats.org/officeDocument/2006/relationships/worksheet" Target="worksheets/sheet7.xml"/><Relationship Id="rId71" Type="http://schemas.openxmlformats.org/officeDocument/2006/relationships/customXml" Target="../customXml/item7.xml"/><Relationship Id="rId92" Type="http://schemas.openxmlformats.org/officeDocument/2006/relationships/customXml" Target="../customXml/item28.xml"/><Relationship Id="rId2" Type="http://schemas.openxmlformats.org/officeDocument/2006/relationships/worksheet" Target="worksheets/sheet2.xml"/><Relationship Id="rId29" Type="http://schemas.openxmlformats.org/officeDocument/2006/relationships/pivotCacheDefinition" Target="pivotCache/pivotCacheDefinition18.xml"/><Relationship Id="rId24" Type="http://schemas.openxmlformats.org/officeDocument/2006/relationships/pivotCacheDefinition" Target="pivotCache/pivotCacheDefinition13.xml"/><Relationship Id="rId40" Type="http://schemas.microsoft.com/office/2007/relationships/slicerCache" Target="slicerCaches/slicerCache7.xml"/><Relationship Id="rId45" Type="http://schemas.microsoft.com/office/2007/relationships/slicerCache" Target="slicerCaches/slicerCache12.xml"/><Relationship Id="rId66" Type="http://schemas.openxmlformats.org/officeDocument/2006/relationships/customXml" Target="../customXml/item2.xml"/><Relationship Id="rId87" Type="http://schemas.openxmlformats.org/officeDocument/2006/relationships/customXml" Target="../customXml/item23.xml"/><Relationship Id="rId61" Type="http://schemas.openxmlformats.org/officeDocument/2006/relationships/sharedStrings" Target="sharedStrings.xml"/><Relationship Id="rId82" Type="http://schemas.openxmlformats.org/officeDocument/2006/relationships/customXml" Target="../customXml/item18.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30" Type="http://schemas.openxmlformats.org/officeDocument/2006/relationships/pivotCacheDefinition" Target="pivotCache/pivotCacheDefinition19.xml"/><Relationship Id="rId35" Type="http://schemas.microsoft.com/office/2007/relationships/slicerCache" Target="slicerCaches/slicerCache2.xml"/><Relationship Id="rId56" Type="http://schemas.microsoft.com/office/2007/relationships/slicerCache" Target="slicerCaches/slicerCache23.xml"/><Relationship Id="rId77" Type="http://schemas.openxmlformats.org/officeDocument/2006/relationships/customXml" Target="../customXml/item13.xml"/><Relationship Id="rId100" Type="http://schemas.openxmlformats.org/officeDocument/2006/relationships/customXml" Target="../customXml/item36.xml"/><Relationship Id="rId8" Type="http://schemas.openxmlformats.org/officeDocument/2006/relationships/worksheet" Target="worksheets/sheet8.xml"/><Relationship Id="rId51" Type="http://schemas.microsoft.com/office/2007/relationships/slicerCache" Target="slicerCaches/slicerCache18.xml"/><Relationship Id="rId72" Type="http://schemas.openxmlformats.org/officeDocument/2006/relationships/customXml" Target="../customXml/item8.xml"/><Relationship Id="rId93" Type="http://schemas.openxmlformats.org/officeDocument/2006/relationships/customXml" Target="../customXml/item29.xml"/><Relationship Id="rId98" Type="http://schemas.openxmlformats.org/officeDocument/2006/relationships/customXml" Target="../customXml/item34.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[2026 NFL Season.xlsm]Calc!PosNeg_Pivot</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chemeClr val="bg1"/>
                </a:solidFill>
                <a:latin typeface="+mn-lt"/>
              </a:rPr>
              <a:t>Point differential per game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FB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5B6B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FB8FF"/>
          </a:solidFill>
          <a:ln>
            <a:noFill/>
          </a:ln>
          <a:effectLst/>
        </c:spPr>
        <c:marker>
          <c:symbol val="none"/>
        </c:marker>
        <c:dLbl>
          <c:idx val="0"/>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Calc!$E$12</c:f>
              <c:strCache>
                <c:ptCount val="1"/>
                <c:pt idx="0">
                  <c:v>Total</c:v>
                </c:pt>
              </c:strCache>
            </c:strRef>
          </c:tx>
          <c:spPr>
            <a:solidFill>
              <a:srgbClr val="5FB8FF"/>
            </a:solidFill>
            <a:ln>
              <a:noFill/>
            </a:ln>
            <a:effectLst/>
          </c:spPr>
          <c:invertIfNegative val="1"/>
          <c:dLbls>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Calc!$D$13:$D$45</c:f>
              <c:strCache>
                <c:ptCount val="32"/>
                <c:pt idx="0">
                  <c:v>LAC</c:v>
                </c:pt>
                <c:pt idx="1">
                  <c:v>MIA</c:v>
                </c:pt>
                <c:pt idx="2">
                  <c:v>ARI</c:v>
                </c:pt>
                <c:pt idx="3">
                  <c:v>TEN</c:v>
                </c:pt>
                <c:pt idx="4">
                  <c:v>WAS</c:v>
                </c:pt>
                <c:pt idx="5">
                  <c:v>PHI</c:v>
                </c:pt>
                <c:pt idx="6">
                  <c:v>NO</c:v>
                </c:pt>
                <c:pt idx="7">
                  <c:v>IND</c:v>
                </c:pt>
                <c:pt idx="8">
                  <c:v>LV</c:v>
                </c:pt>
                <c:pt idx="9">
                  <c:v>CLE</c:v>
                </c:pt>
                <c:pt idx="10">
                  <c:v>NYJ</c:v>
                </c:pt>
                <c:pt idx="11">
                  <c:v>DAL</c:v>
                </c:pt>
                <c:pt idx="12">
                  <c:v>CAR</c:v>
                </c:pt>
                <c:pt idx="13">
                  <c:v>HOU</c:v>
                </c:pt>
                <c:pt idx="14">
                  <c:v>ATL</c:v>
                </c:pt>
                <c:pt idx="15">
                  <c:v>GB</c:v>
                </c:pt>
                <c:pt idx="16">
                  <c:v>BAL</c:v>
                </c:pt>
                <c:pt idx="17">
                  <c:v>NYG</c:v>
                </c:pt>
                <c:pt idx="18">
                  <c:v>DEN</c:v>
                </c:pt>
                <c:pt idx="19">
                  <c:v>LA</c:v>
                </c:pt>
                <c:pt idx="20">
                  <c:v>TB</c:v>
                </c:pt>
                <c:pt idx="21">
                  <c:v>PIT</c:v>
                </c:pt>
                <c:pt idx="22">
                  <c:v>NE</c:v>
                </c:pt>
                <c:pt idx="23">
                  <c:v>DET</c:v>
                </c:pt>
                <c:pt idx="24">
                  <c:v>BUF</c:v>
                </c:pt>
                <c:pt idx="25">
                  <c:v>CHI</c:v>
                </c:pt>
                <c:pt idx="26">
                  <c:v>SEA</c:v>
                </c:pt>
                <c:pt idx="27">
                  <c:v>KC</c:v>
                </c:pt>
                <c:pt idx="28">
                  <c:v>CIN</c:v>
                </c:pt>
                <c:pt idx="29">
                  <c:v>SF</c:v>
                </c:pt>
                <c:pt idx="30">
                  <c:v>JAX</c:v>
                </c:pt>
                <c:pt idx="31">
                  <c:v>MIN</c:v>
                </c:pt>
              </c:strCache>
            </c:strRef>
          </c:cat>
          <c:val>
            <c:numRef>
              <c:f>Calc!$E$13:$E$45</c:f>
              <c:numCache>
                <c:formatCode>0.0</c:formatCode>
                <c:ptCount val="32"/>
                <c:pt idx="0">
                  <c:v>-10.166666666666666</c:v>
                </c:pt>
                <c:pt idx="1">
                  <c:v>-9.8333333333333339</c:v>
                </c:pt>
                <c:pt idx="2">
                  <c:v>-9.4285714285714288</c:v>
                </c:pt>
                <c:pt idx="3">
                  <c:v>-6.8571428571428568</c:v>
                </c:pt>
                <c:pt idx="4">
                  <c:v>-6.666666666666667</c:v>
                </c:pt>
                <c:pt idx="5">
                  <c:v>-5.166666666666667</c:v>
                </c:pt>
                <c:pt idx="6">
                  <c:v>-4.5714285714285712</c:v>
                </c:pt>
                <c:pt idx="7">
                  <c:v>-3.7142857142857144</c:v>
                </c:pt>
                <c:pt idx="8">
                  <c:v>-2</c:v>
                </c:pt>
                <c:pt idx="9">
                  <c:v>-1.8571428571428572</c:v>
                </c:pt>
                <c:pt idx="10">
                  <c:v>-1.8571428571428572</c:v>
                </c:pt>
                <c:pt idx="11">
                  <c:v>-1.3333333333333333</c:v>
                </c:pt>
                <c:pt idx="12">
                  <c:v>-1.1666666666666667</c:v>
                </c:pt>
                <c:pt idx="13">
                  <c:v>-0.7142857142857143</c:v>
                </c:pt>
                <c:pt idx="14">
                  <c:v>-0.2857142857142857</c:v>
                </c:pt>
                <c:pt idx="15">
                  <c:v>-0.14285714285714285</c:v>
                </c:pt>
                <c:pt idx="16">
                  <c:v>0.2857142857142857</c:v>
                </c:pt>
                <c:pt idx="17">
                  <c:v>0.2857142857142857</c:v>
                </c:pt>
                <c:pt idx="18">
                  <c:v>0.42857142857142855</c:v>
                </c:pt>
                <c:pt idx="19">
                  <c:v>1.5714285714285714</c:v>
                </c:pt>
                <c:pt idx="20">
                  <c:v>1.5714285714285714</c:v>
                </c:pt>
                <c:pt idx="21">
                  <c:v>2.1428571428571428</c:v>
                </c:pt>
                <c:pt idx="22">
                  <c:v>2.4285714285714284</c:v>
                </c:pt>
                <c:pt idx="23">
                  <c:v>3.1666666666666665</c:v>
                </c:pt>
                <c:pt idx="24">
                  <c:v>4.333333333333333</c:v>
                </c:pt>
                <c:pt idx="25">
                  <c:v>5.2857142857142856</c:v>
                </c:pt>
                <c:pt idx="26">
                  <c:v>6.1428571428571432</c:v>
                </c:pt>
                <c:pt idx="27">
                  <c:v>6.666666666666667</c:v>
                </c:pt>
                <c:pt idx="28">
                  <c:v>6.833333333333333</c:v>
                </c:pt>
                <c:pt idx="29">
                  <c:v>8.2857142857142865</c:v>
                </c:pt>
                <c:pt idx="30">
                  <c:v>8.3333333333333339</c:v>
                </c:pt>
                <c:pt idx="31">
                  <c:v>8.5</c:v>
                </c:pt>
              </c:numCache>
            </c:numRef>
          </c:val>
          <c:extLst>
            <c:ext xmlns:c14="http://schemas.microsoft.com/office/drawing/2007/8/2/chart" uri="{6F2FDCE9-48DA-4B69-8628-5D25D57E5C99}">
              <c14:invertSolidFillFmt>
                <c14:spPr xmlns:c14="http://schemas.microsoft.com/office/drawing/2007/8/2/chart">
                  <a:solidFill>
                    <a:srgbClr val="5B6B80"/>
                  </a:solidFill>
                  <a:ln>
                    <a:noFill/>
                  </a:ln>
                  <a:effectLst/>
                </c14:spPr>
              </c14:invertSolidFillFmt>
            </c:ext>
            <c:ext xmlns:c16="http://schemas.microsoft.com/office/drawing/2014/chart" uri="{C3380CC4-5D6E-409C-BE32-E72D297353CC}">
              <c16:uniqueId val="{00000002-11AF-43DB-96B7-27CC60864D0B}"/>
            </c:ext>
          </c:extLst>
        </c:ser>
        <c:dLbls>
          <c:showLegendKey val="0"/>
          <c:showVal val="1"/>
          <c:showCatName val="0"/>
          <c:showSerName val="0"/>
          <c:showPercent val="0"/>
          <c:showBubbleSize val="0"/>
        </c:dLbls>
        <c:gapWidth val="40"/>
        <c:axId val="71895519"/>
        <c:axId val="71900319"/>
      </c:barChart>
      <c:catAx>
        <c:axId val="7189551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rgbClr val="9FB3C8"/>
                </a:solidFill>
                <a:latin typeface="+mn-lt"/>
                <a:ea typeface="+mn-ea"/>
                <a:cs typeface="+mn-cs"/>
              </a:defRPr>
            </a:pPr>
            <a:endParaRPr lang="en-US"/>
          </a:p>
        </c:txPr>
        <c:crossAx val="71900319"/>
        <c:crosses val="autoZero"/>
        <c:auto val="1"/>
        <c:lblAlgn val="ctr"/>
        <c:lblOffset val="100"/>
        <c:noMultiLvlLbl val="0"/>
      </c:catAx>
      <c:valAx>
        <c:axId val="71900319"/>
        <c:scaling>
          <c:orientation val="minMax"/>
        </c:scaling>
        <c:delete val="1"/>
        <c:axPos val="b"/>
        <c:numFmt formatCode="0.0" sourceLinked="1"/>
        <c:majorTickMark val="none"/>
        <c:minorTickMark val="none"/>
        <c:tickLblPos val="nextTo"/>
        <c:crossAx val="71895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2A4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[2026 NFL Season.xlsm]Calc!Chart_Efficiency</c:name>
    <c:fmtId val="1"/>
  </c:pivotSource>
  <c:chart>
    <c:title>
      <c:tx>
        <c:rich>
          <a:bodyPr rot="0" spcFirstLastPara="1" vertOverflow="ellipsis" vert="horz" wrap="square" anchor="ctr" anchorCtr="1"/>
          <a:lstStyle/>
          <a:p>
            <a:pPr>
              <a:defRPr sz="1100" b="1" i="0" u="none" strike="noStrike" kern="1200" spc="0" baseline="0">
                <a:solidFill>
                  <a:srgbClr val="FFFFFF"/>
                </a:solidFill>
                <a:latin typeface="+mn-lt"/>
                <a:ea typeface="+mn-ea"/>
                <a:cs typeface="+mn-cs"/>
              </a:defRPr>
            </a:pPr>
            <a:r>
              <a:rPr lang="en-US" sz="1100" b="1">
                <a:solidFill>
                  <a:srgbClr val="FFFFFF"/>
                </a:solidFill>
                <a:latin typeface="+mn-lt"/>
              </a:rPr>
              <a:t>Net EPA per play</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rgbClr val="5FB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5B6B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FB8FF"/>
          </a:solidFill>
          <a:ln>
            <a:noFill/>
          </a:ln>
          <a:effectLst/>
        </c:spPr>
        <c:marker>
          <c:symbol val="none"/>
        </c:marker>
        <c:dLbl>
          <c:idx val="0"/>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FB8FF"/>
          </a:solidFill>
          <a:ln>
            <a:noFill/>
          </a:ln>
          <a:effectLst/>
        </c:spPr>
        <c:marker>
          <c:symbol val="none"/>
        </c:marker>
        <c:dLbl>
          <c:idx val="0"/>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FB8FF"/>
          </a:solidFill>
          <a:ln>
            <a:noFill/>
          </a:ln>
          <a:effectLst/>
        </c:spPr>
        <c:marker>
          <c:symbol val="none"/>
        </c:marker>
        <c:dLbl>
          <c:idx val="0"/>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FB8FF"/>
          </a:solidFill>
          <a:ln>
            <a:noFill/>
          </a:ln>
          <a:effectLst/>
        </c:spPr>
        <c:marker>
          <c:symbol val="none"/>
        </c:marker>
        <c:dLbl>
          <c:idx val="0"/>
          <c:numFmt formatCode="\+0.00;\-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Calc!$E$50</c:f>
              <c:strCache>
                <c:ptCount val="1"/>
                <c:pt idx="0">
                  <c:v>Total</c:v>
                </c:pt>
              </c:strCache>
            </c:strRef>
          </c:tx>
          <c:spPr>
            <a:solidFill>
              <a:srgbClr val="5FB8FF"/>
            </a:solidFill>
            <a:ln>
              <a:noFill/>
            </a:ln>
            <a:effectLst/>
          </c:spPr>
          <c:invertIfNegative val="1"/>
          <c:dLbls>
            <c:numFmt formatCode="\+0.00;\-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Calc!$D$51:$D$76</c:f>
              <c:strCache>
                <c:ptCount val="26"/>
                <c:pt idx="0">
                  <c:v>CAR</c:v>
                </c:pt>
                <c:pt idx="1">
                  <c:v>BAL</c:v>
                </c:pt>
                <c:pt idx="2">
                  <c:v>LV</c:v>
                </c:pt>
                <c:pt idx="3">
                  <c:v>ARI</c:v>
                </c:pt>
                <c:pt idx="4">
                  <c:v>HOU</c:v>
                </c:pt>
                <c:pt idx="5">
                  <c:v>KC</c:v>
                </c:pt>
                <c:pt idx="6">
                  <c:v>TEN</c:v>
                </c:pt>
                <c:pt idx="7">
                  <c:v>DET</c:v>
                </c:pt>
                <c:pt idx="8">
                  <c:v>NO</c:v>
                </c:pt>
                <c:pt idx="9">
                  <c:v>SF</c:v>
                </c:pt>
                <c:pt idx="10">
                  <c:v>IND</c:v>
                </c:pt>
                <c:pt idx="11">
                  <c:v>NYJ</c:v>
                </c:pt>
                <c:pt idx="12">
                  <c:v>NE</c:v>
                </c:pt>
                <c:pt idx="13">
                  <c:v>CHI</c:v>
                </c:pt>
                <c:pt idx="14">
                  <c:v>MIA</c:v>
                </c:pt>
                <c:pt idx="15">
                  <c:v>MIN</c:v>
                </c:pt>
                <c:pt idx="16">
                  <c:v>ATL</c:v>
                </c:pt>
                <c:pt idx="17">
                  <c:v>PIT</c:v>
                </c:pt>
                <c:pt idx="18">
                  <c:v>GB</c:v>
                </c:pt>
                <c:pt idx="19">
                  <c:v>CLE</c:v>
                </c:pt>
                <c:pt idx="20">
                  <c:v>SEA</c:v>
                </c:pt>
                <c:pt idx="21">
                  <c:v>NYG</c:v>
                </c:pt>
                <c:pt idx="22">
                  <c:v>DEN</c:v>
                </c:pt>
                <c:pt idx="23">
                  <c:v>LA</c:v>
                </c:pt>
                <c:pt idx="24">
                  <c:v>CIN</c:v>
                </c:pt>
                <c:pt idx="25">
                  <c:v>TB</c:v>
                </c:pt>
              </c:strCache>
            </c:strRef>
          </c:cat>
          <c:val>
            <c:numRef>
              <c:f>Calc!$E$51:$E$76</c:f>
              <c:numCache>
                <c:formatCode>0.00</c:formatCode>
                <c:ptCount val="26"/>
                <c:pt idx="0">
                  <c:v>-0.47948690081675471</c:v>
                </c:pt>
                <c:pt idx="1">
                  <c:v>-0.42330005928237707</c:v>
                </c:pt>
                <c:pt idx="2">
                  <c:v>-0.33657860241746329</c:v>
                </c:pt>
                <c:pt idx="3">
                  <c:v>-0.31491493322728542</c:v>
                </c:pt>
                <c:pt idx="4">
                  <c:v>-0.30624124632358635</c:v>
                </c:pt>
                <c:pt idx="5">
                  <c:v>-0.26090921716618137</c:v>
                </c:pt>
                <c:pt idx="6">
                  <c:v>-0.20629448606906717</c:v>
                </c:pt>
                <c:pt idx="7">
                  <c:v>-9.9780685475298725E-2</c:v>
                </c:pt>
                <c:pt idx="8">
                  <c:v>-6.2291680127050324E-2</c:v>
                </c:pt>
                <c:pt idx="9">
                  <c:v>-3.9771969549348592E-2</c:v>
                </c:pt>
                <c:pt idx="10">
                  <c:v>-3.1453185259777902E-2</c:v>
                </c:pt>
                <c:pt idx="11">
                  <c:v>-1.14414846957272E-2</c:v>
                </c:pt>
                <c:pt idx="12">
                  <c:v>-1.0550119488254711E-2</c:v>
                </c:pt>
                <c:pt idx="13">
                  <c:v>1.0550119488254711E-2</c:v>
                </c:pt>
                <c:pt idx="14">
                  <c:v>1.14414846957272E-2</c:v>
                </c:pt>
                <c:pt idx="15">
                  <c:v>3.1453185259777902E-2</c:v>
                </c:pt>
                <c:pt idx="16">
                  <c:v>3.9771969549348592E-2</c:v>
                </c:pt>
                <c:pt idx="17">
                  <c:v>6.2291680127050324E-2</c:v>
                </c:pt>
                <c:pt idx="18">
                  <c:v>9.9780685475298725E-2</c:v>
                </c:pt>
                <c:pt idx="19">
                  <c:v>0.20629448606906717</c:v>
                </c:pt>
                <c:pt idx="20">
                  <c:v>0.26090921716618137</c:v>
                </c:pt>
                <c:pt idx="21">
                  <c:v>0.30624124632358635</c:v>
                </c:pt>
                <c:pt idx="22">
                  <c:v>0.31491493322728542</c:v>
                </c:pt>
                <c:pt idx="23">
                  <c:v>0.33657860241746329</c:v>
                </c:pt>
                <c:pt idx="24">
                  <c:v>0.42330005928237707</c:v>
                </c:pt>
                <c:pt idx="25">
                  <c:v>0.47948690081675471</c:v>
                </c:pt>
              </c:numCache>
            </c:numRef>
          </c:val>
          <c:extLst>
            <c:ext xmlns:c14="http://schemas.microsoft.com/office/drawing/2007/8/2/chart" uri="{6F2FDCE9-48DA-4B69-8628-5D25D57E5C99}">
              <c14:invertSolidFillFmt>
                <c14:spPr xmlns:c14="http://schemas.microsoft.com/office/drawing/2007/8/2/chart">
                  <a:solidFill>
                    <a:srgbClr val="5B6B80"/>
                  </a:solidFill>
                  <a:ln>
                    <a:noFill/>
                  </a:ln>
                  <a:effectLst/>
                </c14:spPr>
              </c14:invertSolidFillFmt>
            </c:ext>
            <c:ext xmlns:c16="http://schemas.microsoft.com/office/drawing/2014/chart" uri="{C3380CC4-5D6E-409C-BE32-E72D297353CC}">
              <c16:uniqueId val="{00000002-77DB-4DF0-BF81-7EFE259616F2}"/>
            </c:ext>
          </c:extLst>
        </c:ser>
        <c:dLbls>
          <c:showLegendKey val="0"/>
          <c:showVal val="1"/>
          <c:showCatName val="0"/>
          <c:showSerName val="0"/>
          <c:showPercent val="0"/>
          <c:showBubbleSize val="0"/>
        </c:dLbls>
        <c:gapWidth val="40"/>
        <c:axId val="71895519"/>
        <c:axId val="71900319"/>
      </c:barChart>
      <c:catAx>
        <c:axId val="71895519"/>
        <c:scaling>
          <c:orientation val="minMax"/>
        </c:scaling>
        <c:delete val="0"/>
        <c:axPos val="l"/>
        <c:numFmt formatCode="General" sourceLinked="1"/>
        <c:majorTickMark val="none"/>
        <c:minorTickMark val="none"/>
        <c:tickLblPos val="low"/>
        <c:spPr>
          <a:noFill/>
          <a:ln w="9525" cap="flat" cmpd="sng" algn="ctr">
            <a:solidFill>
              <a:srgbClr val="FFFFFF"/>
            </a:solidFill>
            <a:round/>
          </a:ln>
          <a:effectLst/>
        </c:spPr>
        <c:txPr>
          <a:bodyPr rot="-60000000" spcFirstLastPara="1" vertOverflow="ellipsis" vert="horz" wrap="square" anchor="ctr" anchorCtr="1"/>
          <a:lstStyle/>
          <a:p>
            <a:pPr>
              <a:defRPr sz="900" b="0" i="0" u="none" strike="noStrike" kern="1200" baseline="0">
                <a:ln>
                  <a:noFill/>
                </a:ln>
                <a:solidFill>
                  <a:srgbClr val="9FB3C8"/>
                </a:solidFill>
                <a:latin typeface="+mn-lt"/>
                <a:ea typeface="+mn-ea"/>
                <a:cs typeface="+mn-cs"/>
              </a:defRPr>
            </a:pPr>
            <a:endParaRPr lang="en-US"/>
          </a:p>
        </c:txPr>
        <c:crossAx val="71900319"/>
        <c:crosses val="autoZero"/>
        <c:auto val="1"/>
        <c:lblAlgn val="ctr"/>
        <c:lblOffset val="100"/>
        <c:noMultiLvlLbl val="0"/>
      </c:catAx>
      <c:valAx>
        <c:axId val="71900319"/>
        <c:scaling>
          <c:orientation val="minMax"/>
        </c:scaling>
        <c:delete val="1"/>
        <c:axPos val="b"/>
        <c:numFmt formatCode="0.00" sourceLinked="1"/>
        <c:majorTickMark val="none"/>
        <c:minorTickMark val="none"/>
        <c:tickLblPos val="nextTo"/>
        <c:crossAx val="71895519"/>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showDLblsOverMax val="0"/>
    <c:extLst/>
  </c:chart>
  <c:spPr>
    <a:solidFill>
      <a:srgbClr val="182A4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[2026 NFL Season.xlsm]Calc!Chart_Offense</c:name>
    <c:fmtId val="1"/>
  </c:pivotSource>
  <c:chart>
    <c:title>
      <c:tx>
        <c:rich>
          <a:bodyPr rot="0" spcFirstLastPara="1" vertOverflow="ellipsis" vert="horz" wrap="square" anchor="ctr" anchorCtr="1"/>
          <a:lstStyle/>
          <a:p>
            <a:pPr>
              <a:defRPr sz="1100" b="1" i="0" u="none" strike="noStrike" kern="1200" spc="0" baseline="0">
                <a:solidFill>
                  <a:srgbClr val="FFFFFF"/>
                </a:solidFill>
                <a:latin typeface="+mn-lt"/>
                <a:ea typeface="+mn-ea"/>
                <a:cs typeface="+mn-cs"/>
              </a:defRPr>
            </a:pPr>
            <a:r>
              <a:rPr lang="en-US" sz="1100" b="1">
                <a:solidFill>
                  <a:srgbClr val="FFFFFF"/>
                </a:solidFill>
                <a:latin typeface="+mn-lt"/>
              </a:rPr>
              <a:t>Yards per game</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rgbClr val="5FB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5B6B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FB8FF"/>
          </a:solidFill>
          <a:ln>
            <a:noFill/>
          </a:ln>
          <a:effectLst/>
        </c:spPr>
        <c:marker>
          <c:symbol val="none"/>
        </c:marker>
        <c:dLbl>
          <c:idx val="0"/>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FB8FF"/>
          </a:solidFill>
          <a:ln>
            <a:noFill/>
          </a:ln>
          <a:effectLst/>
        </c:spPr>
        <c:marker>
          <c:symbol val="none"/>
        </c:marker>
        <c:dLbl>
          <c:idx val="0"/>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FB8FF"/>
          </a:solidFill>
          <a:ln>
            <a:noFill/>
          </a:ln>
          <a:effectLst/>
        </c:spPr>
        <c:marker>
          <c:symbol val="none"/>
        </c:marker>
        <c:dLbl>
          <c:idx val="0"/>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FB8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Calc!$I$50</c:f>
              <c:strCache>
                <c:ptCount val="1"/>
                <c:pt idx="0">
                  <c:v>Total</c:v>
                </c:pt>
              </c:strCache>
            </c:strRef>
          </c:tx>
          <c:spPr>
            <a:solidFill>
              <a:srgbClr val="5FB8FF"/>
            </a:solidFill>
            <a:ln>
              <a:noFill/>
            </a:ln>
            <a:effectLst/>
          </c:spPr>
          <c:invertIfNegative val="1"/>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Calc!$H$51:$H$76</c:f>
              <c:strCache>
                <c:ptCount val="26"/>
                <c:pt idx="0">
                  <c:v>KC</c:v>
                </c:pt>
                <c:pt idx="1">
                  <c:v>HOU</c:v>
                </c:pt>
                <c:pt idx="2">
                  <c:v>IND</c:v>
                </c:pt>
                <c:pt idx="3">
                  <c:v>MIN</c:v>
                </c:pt>
                <c:pt idx="4">
                  <c:v>ATL</c:v>
                </c:pt>
                <c:pt idx="5">
                  <c:v>NO</c:v>
                </c:pt>
                <c:pt idx="6">
                  <c:v>CAR</c:v>
                </c:pt>
                <c:pt idx="7">
                  <c:v>TEN</c:v>
                </c:pt>
                <c:pt idx="8">
                  <c:v>TB</c:v>
                </c:pt>
                <c:pt idx="9">
                  <c:v>GB</c:v>
                </c:pt>
                <c:pt idx="10">
                  <c:v>LV</c:v>
                </c:pt>
                <c:pt idx="11">
                  <c:v>PIT</c:v>
                </c:pt>
                <c:pt idx="12">
                  <c:v>MIA</c:v>
                </c:pt>
                <c:pt idx="13">
                  <c:v>CIN</c:v>
                </c:pt>
                <c:pt idx="14">
                  <c:v>ARI</c:v>
                </c:pt>
                <c:pt idx="15">
                  <c:v>DEN</c:v>
                </c:pt>
                <c:pt idx="16">
                  <c:v>BAL</c:v>
                </c:pt>
                <c:pt idx="17">
                  <c:v>NE</c:v>
                </c:pt>
                <c:pt idx="18">
                  <c:v>LA</c:v>
                </c:pt>
                <c:pt idx="19">
                  <c:v>NYJ</c:v>
                </c:pt>
                <c:pt idx="20">
                  <c:v>SEA</c:v>
                </c:pt>
                <c:pt idx="21">
                  <c:v>SF</c:v>
                </c:pt>
                <c:pt idx="22">
                  <c:v>DET</c:v>
                </c:pt>
                <c:pt idx="23">
                  <c:v>CHI</c:v>
                </c:pt>
                <c:pt idx="24">
                  <c:v>NYG</c:v>
                </c:pt>
                <c:pt idx="25">
                  <c:v>CLE</c:v>
                </c:pt>
              </c:strCache>
            </c:strRef>
          </c:cat>
          <c:val>
            <c:numRef>
              <c:f>Calc!$I$51:$I$76</c:f>
              <c:numCache>
                <c:formatCode>0</c:formatCode>
                <c:ptCount val="26"/>
                <c:pt idx="0">
                  <c:v>215</c:v>
                </c:pt>
                <c:pt idx="1">
                  <c:v>237</c:v>
                </c:pt>
                <c:pt idx="2">
                  <c:v>262</c:v>
                </c:pt>
                <c:pt idx="3">
                  <c:v>286</c:v>
                </c:pt>
                <c:pt idx="4">
                  <c:v>295</c:v>
                </c:pt>
                <c:pt idx="5">
                  <c:v>296</c:v>
                </c:pt>
                <c:pt idx="6">
                  <c:v>298</c:v>
                </c:pt>
                <c:pt idx="7">
                  <c:v>322</c:v>
                </c:pt>
                <c:pt idx="8">
                  <c:v>322</c:v>
                </c:pt>
                <c:pt idx="9">
                  <c:v>334</c:v>
                </c:pt>
                <c:pt idx="10">
                  <c:v>356</c:v>
                </c:pt>
                <c:pt idx="11">
                  <c:v>360</c:v>
                </c:pt>
                <c:pt idx="12">
                  <c:v>364</c:v>
                </c:pt>
                <c:pt idx="13">
                  <c:v>365</c:v>
                </c:pt>
                <c:pt idx="14">
                  <c:v>366</c:v>
                </c:pt>
                <c:pt idx="15">
                  <c:v>381</c:v>
                </c:pt>
                <c:pt idx="16">
                  <c:v>381</c:v>
                </c:pt>
                <c:pt idx="17">
                  <c:v>391</c:v>
                </c:pt>
                <c:pt idx="18">
                  <c:v>394</c:v>
                </c:pt>
                <c:pt idx="19">
                  <c:v>395</c:v>
                </c:pt>
                <c:pt idx="20">
                  <c:v>410</c:v>
                </c:pt>
                <c:pt idx="21">
                  <c:v>411</c:v>
                </c:pt>
                <c:pt idx="22">
                  <c:v>422</c:v>
                </c:pt>
                <c:pt idx="23">
                  <c:v>424</c:v>
                </c:pt>
                <c:pt idx="24">
                  <c:v>440</c:v>
                </c:pt>
                <c:pt idx="25">
                  <c:v>491</c:v>
                </c:pt>
              </c:numCache>
            </c:numRef>
          </c:val>
          <c:extLst>
            <c:ext xmlns:c14="http://schemas.microsoft.com/office/drawing/2007/8/2/chart" uri="{6F2FDCE9-48DA-4B69-8628-5D25D57E5C99}">
              <c14:invertSolidFillFmt>
                <c14:spPr xmlns:c14="http://schemas.microsoft.com/office/drawing/2007/8/2/chart">
                  <a:solidFill>
                    <a:srgbClr val="5B6B80"/>
                  </a:solidFill>
                  <a:ln>
                    <a:noFill/>
                  </a:ln>
                  <a:effectLst/>
                </c14:spPr>
              </c14:invertSolidFillFmt>
            </c:ext>
            <c:ext xmlns:c16="http://schemas.microsoft.com/office/drawing/2014/chart" uri="{C3380CC4-5D6E-409C-BE32-E72D297353CC}">
              <c16:uniqueId val="{00000002-93C8-410C-AD87-F5A6869BD8B9}"/>
            </c:ext>
          </c:extLst>
        </c:ser>
        <c:dLbls>
          <c:showLegendKey val="0"/>
          <c:showVal val="1"/>
          <c:showCatName val="0"/>
          <c:showSerName val="0"/>
          <c:showPercent val="0"/>
          <c:showBubbleSize val="0"/>
        </c:dLbls>
        <c:gapWidth val="40"/>
        <c:axId val="71895519"/>
        <c:axId val="71900319"/>
      </c:barChart>
      <c:catAx>
        <c:axId val="71895519"/>
        <c:scaling>
          <c:orientation val="minMax"/>
        </c:scaling>
        <c:delete val="0"/>
        <c:axPos val="l"/>
        <c:numFmt formatCode="General" sourceLinked="1"/>
        <c:majorTickMark val="none"/>
        <c:minorTickMark val="none"/>
        <c:tickLblPos val="low"/>
        <c:spPr>
          <a:noFill/>
          <a:ln w="9525" cap="flat" cmpd="sng" algn="ctr">
            <a:solidFill>
              <a:srgbClr val="FFFFFF"/>
            </a:solidFill>
            <a:round/>
          </a:ln>
          <a:effectLst/>
        </c:spPr>
        <c:txPr>
          <a:bodyPr rot="-60000000" spcFirstLastPara="1" vertOverflow="ellipsis" vert="horz" wrap="square" anchor="ctr" anchorCtr="1"/>
          <a:lstStyle/>
          <a:p>
            <a:pPr>
              <a:defRPr sz="900" b="0" i="0" u="none" strike="noStrike" kern="1200" baseline="0">
                <a:ln>
                  <a:noFill/>
                </a:ln>
                <a:solidFill>
                  <a:srgbClr val="9FB3C8"/>
                </a:solidFill>
                <a:latin typeface="+mn-lt"/>
                <a:ea typeface="+mn-ea"/>
                <a:cs typeface="+mn-cs"/>
              </a:defRPr>
            </a:pPr>
            <a:endParaRPr lang="en-US"/>
          </a:p>
        </c:txPr>
        <c:crossAx val="71900319"/>
        <c:crosses val="autoZero"/>
        <c:auto val="1"/>
        <c:lblAlgn val="ctr"/>
        <c:lblOffset val="100"/>
        <c:noMultiLvlLbl val="0"/>
      </c:catAx>
      <c:valAx>
        <c:axId val="71900319"/>
        <c:scaling>
          <c:orientation val="minMax"/>
        </c:scaling>
        <c:delete val="1"/>
        <c:axPos val="b"/>
        <c:numFmt formatCode="0" sourceLinked="1"/>
        <c:majorTickMark val="none"/>
        <c:minorTickMark val="none"/>
        <c:tickLblPos val="nextTo"/>
        <c:crossAx val="71895519"/>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showDLblsOverMax val="0"/>
    <c:extLst/>
  </c:chart>
  <c:spPr>
    <a:solidFill>
      <a:srgbClr val="182A4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[2026 NFL Season.xlsm]Calc!Chart_Defense</c:name>
    <c:fmtId val="1"/>
  </c:pivotSource>
  <c:chart>
    <c:title>
      <c:tx>
        <c:rich>
          <a:bodyPr rot="0" spcFirstLastPara="1" vertOverflow="ellipsis" vert="horz" wrap="square" anchor="ctr" anchorCtr="1"/>
          <a:lstStyle/>
          <a:p>
            <a:pPr>
              <a:defRPr sz="1100" b="1" i="0" u="none" strike="noStrike" kern="1200" spc="0" baseline="0">
                <a:solidFill>
                  <a:srgbClr val="FFFFFF"/>
                </a:solidFill>
                <a:latin typeface="+mn-lt"/>
                <a:ea typeface="+mn-ea"/>
                <a:cs typeface="+mn-cs"/>
              </a:defRPr>
            </a:pPr>
            <a:r>
              <a:rPr lang="en-US" sz="1100" b="1">
                <a:solidFill>
                  <a:srgbClr val="FFFFFF"/>
                </a:solidFill>
                <a:latin typeface="+mn-lt"/>
              </a:rPr>
              <a:t>Yards allowed per game (fewest at top)</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rgbClr val="5FB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5B6B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FB8FF"/>
          </a:solidFill>
          <a:ln>
            <a:noFill/>
          </a:ln>
          <a:effectLst/>
        </c:spPr>
        <c:marker>
          <c:symbol val="none"/>
        </c:marker>
        <c:dLbl>
          <c:idx val="0"/>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FB8FF"/>
          </a:solidFill>
          <a:ln>
            <a:noFill/>
          </a:ln>
          <a:effectLst/>
        </c:spPr>
        <c:marker>
          <c:symbol val="none"/>
        </c:marker>
        <c:dLbl>
          <c:idx val="0"/>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FB8FF"/>
          </a:solidFill>
          <a:ln>
            <a:noFill/>
          </a:ln>
          <a:effectLst/>
        </c:spPr>
        <c:marker>
          <c:symbol val="none"/>
        </c:marker>
        <c:dLbl>
          <c:idx val="0"/>
          <c:numFmt formatCode="\+0.0;\-0.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FB8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Calc!$M$50</c:f>
              <c:strCache>
                <c:ptCount val="1"/>
                <c:pt idx="0">
                  <c:v>Total</c:v>
                </c:pt>
              </c:strCache>
            </c:strRef>
          </c:tx>
          <c:spPr>
            <a:solidFill>
              <a:srgbClr val="5FB8FF"/>
            </a:solidFill>
            <a:ln>
              <a:noFill/>
            </a:ln>
            <a:effectLst/>
          </c:spPr>
          <c:invertIfNegative val="1"/>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9FB3C8"/>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Calc!$L$51:$L$82</c:f>
              <c:strCache>
                <c:ptCount val="32"/>
                <c:pt idx="0">
                  <c:v>DET</c:v>
                </c:pt>
                <c:pt idx="1">
                  <c:v>BUF</c:v>
                </c:pt>
                <c:pt idx="2">
                  <c:v>NO</c:v>
                </c:pt>
                <c:pt idx="3">
                  <c:v>DAL</c:v>
                </c:pt>
                <c:pt idx="4">
                  <c:v>LV</c:v>
                </c:pt>
                <c:pt idx="5">
                  <c:v>TEN</c:v>
                </c:pt>
                <c:pt idx="6">
                  <c:v>PHI</c:v>
                </c:pt>
                <c:pt idx="7">
                  <c:v>CIN</c:v>
                </c:pt>
                <c:pt idx="8">
                  <c:v>ARI</c:v>
                </c:pt>
                <c:pt idx="9">
                  <c:v>DEN</c:v>
                </c:pt>
                <c:pt idx="10">
                  <c:v>WAS</c:v>
                </c:pt>
                <c:pt idx="11">
                  <c:v>CAR</c:v>
                </c:pt>
                <c:pt idx="12">
                  <c:v>HOU</c:v>
                </c:pt>
                <c:pt idx="13">
                  <c:v>ATL</c:v>
                </c:pt>
                <c:pt idx="14">
                  <c:v>JAX</c:v>
                </c:pt>
                <c:pt idx="15">
                  <c:v>IND</c:v>
                </c:pt>
                <c:pt idx="16">
                  <c:v>MIA</c:v>
                </c:pt>
                <c:pt idx="17">
                  <c:v>LAC</c:v>
                </c:pt>
                <c:pt idx="18">
                  <c:v>GB</c:v>
                </c:pt>
                <c:pt idx="19">
                  <c:v>CLE</c:v>
                </c:pt>
                <c:pt idx="20">
                  <c:v>NE</c:v>
                </c:pt>
                <c:pt idx="21">
                  <c:v>BAL</c:v>
                </c:pt>
                <c:pt idx="22">
                  <c:v>NYJ</c:v>
                </c:pt>
                <c:pt idx="23">
                  <c:v>KC</c:v>
                </c:pt>
                <c:pt idx="24">
                  <c:v>CHI</c:v>
                </c:pt>
                <c:pt idx="25">
                  <c:v>PIT</c:v>
                </c:pt>
                <c:pt idx="26">
                  <c:v>NYG</c:v>
                </c:pt>
                <c:pt idx="27">
                  <c:v>SF</c:v>
                </c:pt>
                <c:pt idx="28">
                  <c:v>TB</c:v>
                </c:pt>
                <c:pt idx="29">
                  <c:v>LA</c:v>
                </c:pt>
                <c:pt idx="30">
                  <c:v>MIN</c:v>
                </c:pt>
                <c:pt idx="31">
                  <c:v>SEA</c:v>
                </c:pt>
              </c:strCache>
            </c:strRef>
          </c:cat>
          <c:val>
            <c:numRef>
              <c:f>Calc!$M$51:$M$82</c:f>
              <c:numCache>
                <c:formatCode>0</c:formatCode>
                <c:ptCount val="32"/>
                <c:pt idx="0">
                  <c:v>412.66666666666669</c:v>
                </c:pt>
                <c:pt idx="1">
                  <c:v>399.66666666666669</c:v>
                </c:pt>
                <c:pt idx="2">
                  <c:v>389.14285714285717</c:v>
                </c:pt>
                <c:pt idx="3">
                  <c:v>389</c:v>
                </c:pt>
                <c:pt idx="4">
                  <c:v>388.71428571428572</c:v>
                </c:pt>
                <c:pt idx="5">
                  <c:v>376.85714285714283</c:v>
                </c:pt>
                <c:pt idx="6">
                  <c:v>373.16666666666669</c:v>
                </c:pt>
                <c:pt idx="7">
                  <c:v>370.16666666666669</c:v>
                </c:pt>
                <c:pt idx="8">
                  <c:v>370</c:v>
                </c:pt>
                <c:pt idx="9">
                  <c:v>369.28571428571428</c:v>
                </c:pt>
                <c:pt idx="10">
                  <c:v>368.5</c:v>
                </c:pt>
                <c:pt idx="11">
                  <c:v>361.33333333333331</c:v>
                </c:pt>
                <c:pt idx="12">
                  <c:v>360.71428571428572</c:v>
                </c:pt>
                <c:pt idx="13">
                  <c:v>360.28571428571428</c:v>
                </c:pt>
                <c:pt idx="14">
                  <c:v>355.16666666666669</c:v>
                </c:pt>
                <c:pt idx="15">
                  <c:v>351.85714285714283</c:v>
                </c:pt>
                <c:pt idx="16">
                  <c:v>346.33333333333331</c:v>
                </c:pt>
                <c:pt idx="17">
                  <c:v>340</c:v>
                </c:pt>
                <c:pt idx="18">
                  <c:v>337.57142857142856</c:v>
                </c:pt>
                <c:pt idx="19">
                  <c:v>337.14285714285717</c:v>
                </c:pt>
                <c:pt idx="20">
                  <c:v>334.28571428571428</c:v>
                </c:pt>
                <c:pt idx="21">
                  <c:v>331.71428571428572</c:v>
                </c:pt>
                <c:pt idx="22">
                  <c:v>330.57142857142856</c:v>
                </c:pt>
                <c:pt idx="23">
                  <c:v>329</c:v>
                </c:pt>
                <c:pt idx="24">
                  <c:v>328.85714285714283</c:v>
                </c:pt>
                <c:pt idx="25">
                  <c:v>321</c:v>
                </c:pt>
                <c:pt idx="26">
                  <c:v>320.28571428571428</c:v>
                </c:pt>
                <c:pt idx="27">
                  <c:v>312.85714285714283</c:v>
                </c:pt>
                <c:pt idx="28">
                  <c:v>311</c:v>
                </c:pt>
                <c:pt idx="29">
                  <c:v>308.71428571428572</c:v>
                </c:pt>
                <c:pt idx="30">
                  <c:v>278.66666666666669</c:v>
                </c:pt>
                <c:pt idx="31">
                  <c:v>247.42857142857142</c:v>
                </c:pt>
              </c:numCache>
            </c:numRef>
          </c:val>
          <c:extLst>
            <c:ext xmlns:c14="http://schemas.microsoft.com/office/drawing/2007/8/2/chart" uri="{6F2FDCE9-48DA-4B69-8628-5D25D57E5C99}">
              <c14:invertSolidFillFmt>
                <c14:spPr xmlns:c14="http://schemas.microsoft.com/office/drawing/2007/8/2/chart">
                  <a:solidFill>
                    <a:srgbClr val="5B6B80"/>
                  </a:solidFill>
                  <a:ln>
                    <a:noFill/>
                  </a:ln>
                  <a:effectLst/>
                </c14:spPr>
              </c14:invertSolidFillFmt>
            </c:ext>
            <c:ext xmlns:c16="http://schemas.microsoft.com/office/drawing/2014/chart" uri="{C3380CC4-5D6E-409C-BE32-E72D297353CC}">
              <c16:uniqueId val="{00000002-109A-4ED6-B4C2-D5AD191522E0}"/>
            </c:ext>
          </c:extLst>
        </c:ser>
        <c:dLbls>
          <c:showLegendKey val="0"/>
          <c:showVal val="1"/>
          <c:showCatName val="0"/>
          <c:showSerName val="0"/>
          <c:showPercent val="0"/>
          <c:showBubbleSize val="0"/>
        </c:dLbls>
        <c:gapWidth val="40"/>
        <c:axId val="71895519"/>
        <c:axId val="71900319"/>
      </c:barChart>
      <c:catAx>
        <c:axId val="71895519"/>
        <c:scaling>
          <c:orientation val="minMax"/>
        </c:scaling>
        <c:delete val="0"/>
        <c:axPos val="l"/>
        <c:numFmt formatCode="General" sourceLinked="1"/>
        <c:majorTickMark val="none"/>
        <c:minorTickMark val="none"/>
        <c:tickLblPos val="low"/>
        <c:spPr>
          <a:noFill/>
          <a:ln w="9525" cap="flat" cmpd="sng" algn="ctr">
            <a:solidFill>
              <a:srgbClr val="FFFFFF"/>
            </a:solidFill>
            <a:round/>
          </a:ln>
          <a:effectLst/>
        </c:spPr>
        <c:txPr>
          <a:bodyPr rot="-60000000" spcFirstLastPara="1" vertOverflow="ellipsis" vert="horz" wrap="square" anchor="ctr" anchorCtr="1"/>
          <a:lstStyle/>
          <a:p>
            <a:pPr>
              <a:defRPr sz="900" b="0" i="0" u="none" strike="noStrike" kern="1200" baseline="0">
                <a:ln>
                  <a:noFill/>
                </a:ln>
                <a:solidFill>
                  <a:srgbClr val="9FB3C8"/>
                </a:solidFill>
                <a:latin typeface="+mn-lt"/>
                <a:ea typeface="+mn-ea"/>
                <a:cs typeface="+mn-cs"/>
              </a:defRPr>
            </a:pPr>
            <a:endParaRPr lang="en-US"/>
          </a:p>
        </c:txPr>
        <c:crossAx val="71900319"/>
        <c:crosses val="autoZero"/>
        <c:auto val="1"/>
        <c:lblAlgn val="ctr"/>
        <c:lblOffset val="100"/>
        <c:noMultiLvlLbl val="0"/>
      </c:catAx>
      <c:valAx>
        <c:axId val="71900319"/>
        <c:scaling>
          <c:orientation val="minMax"/>
        </c:scaling>
        <c:delete val="1"/>
        <c:axPos val="b"/>
        <c:numFmt formatCode="0" sourceLinked="1"/>
        <c:majorTickMark val="none"/>
        <c:minorTickMark val="none"/>
        <c:tickLblPos val="nextTo"/>
        <c:crossAx val="71895519"/>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showDLblsOverMax val="0"/>
    <c:extLst/>
  </c:chart>
  <c:spPr>
    <a:solidFill>
      <a:srgbClr val="182A4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Tight Ends'!A1"/><Relationship Id="rId3" Type="http://schemas.openxmlformats.org/officeDocument/2006/relationships/hyperlink" Target="#'Offense Detail'!A1"/><Relationship Id="rId7" Type="http://schemas.openxmlformats.org/officeDocument/2006/relationships/hyperlink" Target="#'Wide Receivers'!A1"/><Relationship Id="rId2" Type="http://schemas.openxmlformats.org/officeDocument/2006/relationships/hyperlink" Target="#'Team Efficiency'!A1"/><Relationship Id="rId1" Type="http://schemas.openxmlformats.org/officeDocument/2006/relationships/hyperlink" Target="#'League Overview'!A1"/><Relationship Id="rId6" Type="http://schemas.openxmlformats.org/officeDocument/2006/relationships/hyperlink" Target="#'Running Backs'!A1"/><Relationship Id="rId5" Type="http://schemas.openxmlformats.org/officeDocument/2006/relationships/hyperlink" Target="#Quarterbacks!A1"/><Relationship Id="rId4" Type="http://schemas.openxmlformats.org/officeDocument/2006/relationships/hyperlink" Target="#'Defense Detail'!A1"/><Relationship Id="rId9" Type="http://schemas.openxmlformats.org/officeDocument/2006/relationships/hyperlink" Target="#'Key Findings'!A1"/></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hyperlink" Target="#'Home Dashboard'!A1"/></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hyperlink" Target="#'Home Dashboard'!A1"/></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hyperlink" Target="#'Home Dashboard'!A1"/></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hyperlink" Target="#'Home Dashboard'!A1"/></Relationships>
</file>

<file path=xl/drawings/_rels/drawing6.xml.rels><?xml version="1.0" encoding="UTF-8" standalone="yes"?>
<Relationships xmlns="http://schemas.openxmlformats.org/package/2006/relationships"><Relationship Id="rId1" Type="http://schemas.openxmlformats.org/officeDocument/2006/relationships/hyperlink" Target="#'Home Dashboard'!A1"/></Relationships>
</file>

<file path=xl/drawings/_rels/drawing7.xml.rels><?xml version="1.0" encoding="UTF-8" standalone="yes"?>
<Relationships xmlns="http://schemas.openxmlformats.org/package/2006/relationships"><Relationship Id="rId1" Type="http://schemas.openxmlformats.org/officeDocument/2006/relationships/hyperlink" Target="#'Home Dashboard'!A1"/></Relationships>
</file>

<file path=xl/drawings/_rels/drawing8.xml.rels><?xml version="1.0" encoding="UTF-8" standalone="yes"?>
<Relationships xmlns="http://schemas.openxmlformats.org/package/2006/relationships"><Relationship Id="rId1" Type="http://schemas.openxmlformats.org/officeDocument/2006/relationships/hyperlink" Target="#'Home Dashboard'!A1"/></Relationships>
</file>

<file path=xl/drawings/_rels/drawing9.xml.rels><?xml version="1.0" encoding="UTF-8" standalone="yes"?>
<Relationships xmlns="http://schemas.openxmlformats.org/package/2006/relationships"><Relationship Id="rId1" Type="http://schemas.openxmlformats.org/officeDocument/2006/relationships/hyperlink" Target="#'Home Dashboard'!A1"/></Relationships>
</file>

<file path=xl/drawings/_rels/drawing10.xml.rels><?xml version="1.0" encoding="UTF-8" standalone="yes"?>
<Relationships xmlns="http://schemas.openxmlformats.org/package/2006/relationships"><Relationship Id="rId1" Type="http://schemas.openxmlformats.org/officeDocument/2006/relationships/hyperlink" Target="#'Home Dashboard'!A1"/></Relationships>
</file>

<file path=xl/drawings/drawing1.xml><?xml version="1.0" encoding="utf-8"?>
<xdr:wsDr xmlns:xdr="http://schemas.openxmlformats.org/drawingml/2006/spreadsheetDrawing" xmlns:a="http://schemas.openxmlformats.org/drawingml/2006/main">
  <xdr:twoCellAnchor>
    <xdr:from>
      <xdr:col>41</xdr:col>
      <xdr:colOff>889000</xdr:colOff>
      <xdr:row>1</xdr:row>
      <xdr:rowOff>387350</xdr:rowOff>
    </xdr:from>
    <xdr:to>
      <xdr:col>49</xdr:col>
      <xdr:colOff>82550</xdr:colOff>
      <xdr:row>3</xdr:row>
      <xdr:rowOff>53975</xdr:rowOff>
    </xdr:to>
    <xdr:sp macro="[0]!UpdateNFLData" textlink="">
      <xdr:nvSpPr>
        <xdr:cNvPr id="2" name="Rectangle: Rounded Corners 1">
          <a:extLst>
            <a:ext uri="{FF2B5EF4-FFF2-40B4-BE49-F238E27FC236}">
              <a16:creationId xmlns:a16="http://schemas.microsoft.com/office/drawing/2014/main" id="{A76F3449-B0BB-5FAA-94DD-B6E115FB6AC4}"/>
            </a:ext>
          </a:extLst>
        </xdr:cNvPr>
        <xdr:cNvSpPr/>
      </xdr:nvSpPr>
      <xdr:spPr>
        <a:xfrm>
          <a:off x="13773150" y="615950"/>
          <a:ext cx="1949450" cy="403225"/>
        </a:xfrm>
        <a:prstGeom prst="roundRect">
          <a:avLst/>
        </a:prstGeom>
        <a:solidFill>
          <a:srgbClr val="1F6FE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 Update NFL Data</a:t>
          </a:r>
        </a:p>
      </xdr:txBody>
    </xdr:sp>
    <xdr:clientData/>
  </xdr:twoCellAnchor>
  <xdr:twoCellAnchor>
    <xdr:from>
      <xdr:col>1</xdr:col>
      <xdr:colOff>0</xdr:colOff>
      <xdr:row>15</xdr:row>
      <xdr:rowOff>0</xdr:rowOff>
    </xdr:from>
    <xdr:to>
      <xdr:col>13</xdr:col>
      <xdr:colOff>0</xdr:colOff>
      <xdr:row>18</xdr:row>
      <xdr:rowOff>184149</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6A37AB77-8BD8-9806-2D43-26E5D9CDBF24}"/>
            </a:ext>
          </a:extLst>
        </xdr:cNvPr>
        <xdr:cNvSpPr/>
      </xdr:nvSpPr>
      <xdr:spPr>
        <a:xfrm>
          <a:off x="257175" y="3619500"/>
          <a:ext cx="4038600" cy="869949"/>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League Overview</a:t>
          </a:r>
        </a:p>
        <a:p>
          <a:pPr algn="l"/>
          <a:r>
            <a:rPr lang="en-US" sz="900">
              <a:solidFill>
                <a:srgbClr val="9FB3C8"/>
              </a:solidFill>
            </a:rPr>
            <a:t>Points, yards and turnovers per game</a:t>
          </a:r>
        </a:p>
      </xdr:txBody>
    </xdr:sp>
    <xdr:clientData/>
  </xdr:twoCellAnchor>
  <xdr:twoCellAnchor>
    <xdr:from>
      <xdr:col>14</xdr:col>
      <xdr:colOff>0</xdr:colOff>
      <xdr:row>15</xdr:row>
      <xdr:rowOff>0</xdr:rowOff>
    </xdr:from>
    <xdr:to>
      <xdr:col>26</xdr:col>
      <xdr:colOff>0</xdr:colOff>
      <xdr:row>18</xdr:row>
      <xdr:rowOff>184149</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AA254ED1-8E6B-40E7-B0E5-0BFA9BE6BA38}"/>
            </a:ext>
          </a:extLst>
        </xdr:cNvPr>
        <xdr:cNvSpPr/>
      </xdr:nvSpPr>
      <xdr:spPr>
        <a:xfrm>
          <a:off x="4552950" y="3619500"/>
          <a:ext cx="3810000" cy="869949"/>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Team Efficiency</a:t>
          </a:r>
        </a:p>
        <a:p>
          <a:pPr algn="l"/>
          <a:r>
            <a:rPr lang="en-US" sz="900">
              <a:solidFill>
                <a:srgbClr val="9FB3C8"/>
              </a:solidFill>
            </a:rPr>
            <a:t>Who's best per play? EPA and success rate</a:t>
          </a:r>
        </a:p>
      </xdr:txBody>
    </xdr:sp>
    <xdr:clientData/>
  </xdr:twoCellAnchor>
  <xdr:twoCellAnchor>
    <xdr:from>
      <xdr:col>27</xdr:col>
      <xdr:colOff>0</xdr:colOff>
      <xdr:row>15</xdr:row>
      <xdr:rowOff>0</xdr:rowOff>
    </xdr:from>
    <xdr:to>
      <xdr:col>39</xdr:col>
      <xdr:colOff>0</xdr:colOff>
      <xdr:row>18</xdr:row>
      <xdr:rowOff>171450</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BA695FE1-7968-48E2-B907-BDBEA14FD842}"/>
            </a:ext>
          </a:extLst>
        </xdr:cNvPr>
        <xdr:cNvSpPr/>
      </xdr:nvSpPr>
      <xdr:spPr>
        <a:xfrm>
          <a:off x="8620125" y="3619500"/>
          <a:ext cx="3810000" cy="857250"/>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Offense Detail</a:t>
          </a:r>
        </a:p>
        <a:p>
          <a:pPr algn="l"/>
          <a:r>
            <a:rPr lang="en-US" sz="900">
              <a:solidFill>
                <a:srgbClr val="9FB3C8"/>
              </a:solidFill>
            </a:rPr>
            <a:t>Passing vs. rushing, explosive plays, red zone</a:t>
          </a:r>
        </a:p>
      </xdr:txBody>
    </xdr:sp>
    <xdr:clientData/>
  </xdr:twoCellAnchor>
  <xdr:twoCellAnchor>
    <xdr:from>
      <xdr:col>40</xdr:col>
      <xdr:colOff>0</xdr:colOff>
      <xdr:row>15</xdr:row>
      <xdr:rowOff>0</xdr:rowOff>
    </xdr:from>
    <xdr:to>
      <xdr:col>52</xdr:col>
      <xdr:colOff>0</xdr:colOff>
      <xdr:row>18</xdr:row>
      <xdr:rowOff>171450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ABA7040D-986A-4C97-A29C-44597E6D650F}"/>
            </a:ext>
          </a:extLst>
        </xdr:cNvPr>
        <xdr:cNvSpPr/>
      </xdr:nvSpPr>
      <xdr:spPr>
        <a:xfrm>
          <a:off x="12687300" y="3619500"/>
          <a:ext cx="3810000" cy="857250"/>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Defense Detail</a:t>
          </a:r>
        </a:p>
        <a:p>
          <a:pPr algn="l"/>
          <a:r>
            <a:rPr lang="en-US" sz="900" b="0">
              <a:solidFill>
                <a:srgbClr val="9FB3C8"/>
              </a:solidFill>
            </a:rPr>
            <a:t>The same measures,</a:t>
          </a:r>
          <a:r>
            <a:rPr lang="en-US" sz="900" b="0" baseline="0">
              <a:solidFill>
                <a:srgbClr val="9FB3C8"/>
              </a:solidFill>
            </a:rPr>
            <a:t> allowed</a:t>
          </a:r>
          <a:endParaRPr lang="en-US" sz="900" b="0">
            <a:solidFill>
              <a:srgbClr val="9FB3C8"/>
            </a:solidFill>
          </a:endParaRPr>
        </a:p>
      </xdr:txBody>
    </xdr:sp>
    <xdr:clientData/>
  </xdr:twoCellAnchor>
  <xdr:twoCellAnchor>
    <xdr:from>
      <xdr:col>1</xdr:col>
      <xdr:colOff>0</xdr:colOff>
      <xdr:row>21</xdr:row>
      <xdr:rowOff>0</xdr:rowOff>
    </xdr:from>
    <xdr:to>
      <xdr:col>13</xdr:col>
      <xdr:colOff>0</xdr:colOff>
      <xdr:row>24</xdr:row>
      <xdr:rowOff>180974</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88EB01A5-B60F-46E3-8868-4FAB4B99BC49}"/>
            </a:ext>
          </a:extLst>
        </xdr:cNvPr>
        <xdr:cNvSpPr/>
      </xdr:nvSpPr>
      <xdr:spPr>
        <a:xfrm>
          <a:off x="257175" y="5448300"/>
          <a:ext cx="4038600" cy="866774"/>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Quarterbacks</a:t>
          </a:r>
        </a:p>
        <a:p>
          <a:pPr algn="l"/>
          <a:r>
            <a:rPr lang="en-US" sz="900">
              <a:solidFill>
                <a:srgbClr val="9FB3C8"/>
              </a:solidFill>
            </a:rPr>
            <a:t>Passing, rushing,</a:t>
          </a:r>
          <a:r>
            <a:rPr lang="en-US" sz="900" baseline="0">
              <a:solidFill>
                <a:srgbClr val="9FB3C8"/>
              </a:solidFill>
            </a:rPr>
            <a:t> and completion percentage</a:t>
          </a:r>
          <a:endParaRPr lang="en-US" sz="900">
            <a:solidFill>
              <a:srgbClr val="9FB3C8"/>
            </a:solidFill>
          </a:endParaRPr>
        </a:p>
      </xdr:txBody>
    </xdr:sp>
    <xdr:clientData/>
  </xdr:twoCellAnchor>
  <xdr:twoCellAnchor>
    <xdr:from>
      <xdr:col>14</xdr:col>
      <xdr:colOff>0</xdr:colOff>
      <xdr:row>21</xdr:row>
      <xdr:rowOff>0</xdr:rowOff>
    </xdr:from>
    <xdr:to>
      <xdr:col>26</xdr:col>
      <xdr:colOff>0</xdr:colOff>
      <xdr:row>24</xdr:row>
      <xdr:rowOff>184149</xdr:rowOff>
    </xdr:to>
    <xdr:sp macro="" textlink="">
      <xdr:nvSpPr>
        <xdr:cNvPr id="10" name="Rectangle: Rounded Corners 9">
          <a:hlinkClick xmlns:r="http://schemas.openxmlformats.org/officeDocument/2006/relationships" r:id="rId6"/>
          <a:extLst>
            <a:ext uri="{FF2B5EF4-FFF2-40B4-BE49-F238E27FC236}">
              <a16:creationId xmlns:a16="http://schemas.microsoft.com/office/drawing/2014/main" id="{13D95B1A-42B1-415D-8CC6-A2E091EB2680}"/>
            </a:ext>
          </a:extLst>
        </xdr:cNvPr>
        <xdr:cNvSpPr/>
      </xdr:nvSpPr>
      <xdr:spPr>
        <a:xfrm>
          <a:off x="4552950" y="5448300"/>
          <a:ext cx="3810000" cy="869949"/>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Running Backs</a:t>
          </a:r>
        </a:p>
        <a:p>
          <a:pPr algn="l"/>
          <a:r>
            <a:rPr lang="en-US" sz="900">
              <a:solidFill>
                <a:srgbClr val="9FB3C8"/>
              </a:solidFill>
            </a:rPr>
            <a:t>Carries, Yards, Receiving</a:t>
          </a:r>
        </a:p>
      </xdr:txBody>
    </xdr:sp>
    <xdr:clientData/>
  </xdr:twoCellAnchor>
  <xdr:twoCellAnchor>
    <xdr:from>
      <xdr:col>27</xdr:col>
      <xdr:colOff>0</xdr:colOff>
      <xdr:row>21</xdr:row>
      <xdr:rowOff>0</xdr:rowOff>
    </xdr:from>
    <xdr:to>
      <xdr:col>39</xdr:col>
      <xdr:colOff>0</xdr:colOff>
      <xdr:row>24</xdr:row>
      <xdr:rowOff>171450</xdr:rowOff>
    </xdr:to>
    <xdr:sp macro="" textlink="">
      <xdr:nvSpPr>
        <xdr:cNvPr id="11" name="Rectangle: Rounded Corners 10">
          <a:hlinkClick xmlns:r="http://schemas.openxmlformats.org/officeDocument/2006/relationships" r:id="rId7"/>
          <a:extLst>
            <a:ext uri="{FF2B5EF4-FFF2-40B4-BE49-F238E27FC236}">
              <a16:creationId xmlns:a16="http://schemas.microsoft.com/office/drawing/2014/main" id="{4A8328ED-501D-4F5D-A451-E156EBB370CC}"/>
            </a:ext>
          </a:extLst>
        </xdr:cNvPr>
        <xdr:cNvSpPr/>
      </xdr:nvSpPr>
      <xdr:spPr>
        <a:xfrm>
          <a:off x="8620125" y="5448300"/>
          <a:ext cx="3810000" cy="857250"/>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Wide Receivers</a:t>
          </a:r>
        </a:p>
        <a:p>
          <a:pPr algn="l"/>
          <a:r>
            <a:rPr lang="en-US" sz="900">
              <a:solidFill>
                <a:srgbClr val="9FB3C8"/>
              </a:solidFill>
            </a:rPr>
            <a:t>Targets, yards, touchdowns</a:t>
          </a:r>
        </a:p>
      </xdr:txBody>
    </xdr:sp>
    <xdr:clientData/>
  </xdr:twoCellAnchor>
  <xdr:twoCellAnchor>
    <xdr:from>
      <xdr:col>40</xdr:col>
      <xdr:colOff>0</xdr:colOff>
      <xdr:row>21</xdr:row>
      <xdr:rowOff>0</xdr:rowOff>
    </xdr:from>
    <xdr:to>
      <xdr:col>52</xdr:col>
      <xdr:colOff>0</xdr:colOff>
      <xdr:row>24</xdr:row>
      <xdr:rowOff>171450</xdr:rowOff>
    </xdr:to>
    <xdr:sp macro="" textlink="">
      <xdr:nvSpPr>
        <xdr:cNvPr id="12" name="Rectangle: Rounded Corners 11">
          <a:hlinkClick xmlns:r="http://schemas.openxmlformats.org/officeDocument/2006/relationships" r:id="rId8"/>
          <a:extLst>
            <a:ext uri="{FF2B5EF4-FFF2-40B4-BE49-F238E27FC236}">
              <a16:creationId xmlns:a16="http://schemas.microsoft.com/office/drawing/2014/main" id="{5A0A2D32-C4D6-4458-825E-18F62598C1C0}"/>
            </a:ext>
          </a:extLst>
        </xdr:cNvPr>
        <xdr:cNvSpPr/>
      </xdr:nvSpPr>
      <xdr:spPr>
        <a:xfrm>
          <a:off x="12687300" y="5448300"/>
          <a:ext cx="3810000" cy="857250"/>
        </a:xfrm>
        <a:prstGeom prst="roundRect">
          <a:avLst>
            <a:gd name="adj" fmla="val 10000"/>
          </a:avLst>
        </a:prstGeom>
        <a:solidFill>
          <a:srgbClr val="1D3352"/>
        </a:solidFill>
        <a:ln w="3175">
          <a:solidFill>
            <a:srgbClr val="2C4A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Tight Ends</a:t>
          </a:r>
        </a:p>
        <a:p>
          <a:pPr algn="l"/>
          <a:r>
            <a:rPr lang="en-US" sz="900" b="0">
              <a:solidFill>
                <a:srgbClr val="9FB3C8"/>
              </a:solidFill>
            </a:rPr>
            <a:t>Targets, yards, touchdowns</a:t>
          </a:r>
        </a:p>
      </xdr:txBody>
    </xdr:sp>
    <xdr:clientData/>
  </xdr:twoCellAnchor>
  <xdr:twoCellAnchor>
    <xdr:from>
      <xdr:col>1</xdr:col>
      <xdr:colOff>0</xdr:colOff>
      <xdr:row>27</xdr:row>
      <xdr:rowOff>47626</xdr:rowOff>
    </xdr:from>
    <xdr:to>
      <xdr:col>13</xdr:col>
      <xdr:colOff>0</xdr:colOff>
      <xdr:row>31</xdr:row>
      <xdr:rowOff>0</xdr:rowOff>
    </xdr:to>
    <xdr:sp macro="" textlink="">
      <xdr:nvSpPr>
        <xdr:cNvPr id="13" name="Rectangle: Rounded Corners 12">
          <a:hlinkClick xmlns:r="http://schemas.openxmlformats.org/officeDocument/2006/relationships" r:id="rId9"/>
          <a:extLst>
            <a:ext uri="{FF2B5EF4-FFF2-40B4-BE49-F238E27FC236}">
              <a16:creationId xmlns:a16="http://schemas.microsoft.com/office/drawing/2014/main" id="{A22D6D29-5311-4F9A-9C86-568F714D71EE}"/>
            </a:ext>
          </a:extLst>
        </xdr:cNvPr>
        <xdr:cNvSpPr/>
      </xdr:nvSpPr>
      <xdr:spPr>
        <a:xfrm>
          <a:off x="257175" y="6410326"/>
          <a:ext cx="4038600" cy="866774"/>
        </a:xfrm>
        <a:prstGeom prst="roundRect">
          <a:avLst>
            <a:gd name="adj" fmla="val 10000"/>
          </a:avLst>
        </a:prstGeom>
        <a:solidFill>
          <a:srgbClr val="1F6FEB"/>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0" rtlCol="0" anchor="ctr" anchorCtr="0"/>
        <a:lstStyle/>
        <a:p>
          <a:pPr algn="l"/>
          <a:r>
            <a:rPr lang="en-US" sz="1300" b="1">
              <a:solidFill>
                <a:schemeClr val="bg1"/>
              </a:solidFill>
            </a:rPr>
            <a:t>Key Findings</a:t>
          </a:r>
        </a:p>
        <a:p>
          <a:pPr algn="l"/>
          <a:r>
            <a:rPr lang="en-US" sz="900">
              <a:solidFill>
                <a:srgbClr val="DBE9FF"/>
              </a:solidFill>
            </a:rPr>
            <a:t>What</a:t>
          </a:r>
          <a:r>
            <a:rPr lang="en-US" sz="900" baseline="0">
              <a:solidFill>
                <a:srgbClr val="DBE9FF"/>
              </a:solidFill>
            </a:rPr>
            <a:t> the numbers say</a:t>
          </a:r>
          <a:endParaRPr lang="en-US" sz="900">
            <a:solidFill>
              <a:srgbClr val="DBE9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461817</xdr:colOff>
      <xdr:row>1</xdr:row>
      <xdr:rowOff>418522</xdr:rowOff>
    </xdr:from>
    <xdr:to>
      <xdr:col>18</xdr:col>
      <xdr:colOff>483466</xdr:colOff>
      <xdr:row>3</xdr:row>
      <xdr:rowOff>93806</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9D7A5A7-A6FD-6857-23F3-013B0BDCC208}"/>
            </a:ext>
          </a:extLst>
        </xdr:cNvPr>
        <xdr:cNvSpPr/>
      </xdr:nvSpPr>
      <xdr:spPr>
        <a:xfrm>
          <a:off x="15535851" y="606136"/>
          <a:ext cx="1998808" cy="346363"/>
        </a:xfrm>
        <a:prstGeom prst="roundRect">
          <a:avLst/>
        </a:prstGeom>
        <a:solidFill>
          <a:srgbClr val="182A43"/>
        </a:solidFill>
        <a:ln>
          <a:solidFill>
            <a:srgbClr val="2A3F5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 Home</a:t>
          </a:r>
        </a:p>
      </xdr:txBody>
    </xdr:sp>
    <xdr:clientData/>
  </xdr:twoCellAnchor>
  <xdr:twoCellAnchor editAs="oneCell">
    <xdr:from>
      <xdr:col>0</xdr:col>
      <xdr:colOff>245341</xdr:colOff>
      <xdr:row>3</xdr:row>
      <xdr:rowOff>122670</xdr:rowOff>
    </xdr:from>
    <xdr:to>
      <xdr:col>6</xdr:col>
      <xdr:colOff>64943</xdr:colOff>
      <xdr:row>8</xdr:row>
      <xdr:rowOff>93807</xdr:rowOff>
    </xdr:to>
    <mc:AlternateContent xmlns:mc="http://schemas.openxmlformats.org/markup-compatibility/2006" xmlns:a14="http://schemas.microsoft.com/office/drawing/2010/main">
      <mc:Choice Requires="a14">
        <xdr:graphicFrame macro="">
          <xdr:nvGraphicFramePr>
            <xdr:cNvPr id="6" name="Slicer_Week">
              <a:extLst>
                <a:ext uri="{FF2B5EF4-FFF2-40B4-BE49-F238E27FC236}">
                  <a16:creationId xmlns:a16="http://schemas.microsoft.com/office/drawing/2014/main" id="{34883449-2204-6D3A-DFCF-9239705C28F2}"/>
                </a:ext>
              </a:extLst>
            </xdr:cNvPr>
            <xdr:cNvGraphicFramePr/>
          </xdr:nvGraphicFramePr>
          <xdr:xfrm>
            <a:off x="0" y="0"/>
            <a:ext cx="0" cy="0"/>
          </xdr:xfrm>
          <a:graphic>
            <a:graphicData uri="http://schemas.microsoft.com/office/drawing/2010/slicer">
              <sle:slicer xmlns:sle="http://schemas.microsoft.com/office/drawing/2010/slicer" name="Slicer_Week"/>
            </a:graphicData>
          </a:graphic>
        </xdr:graphicFrame>
      </mc:Choice>
      <mc:Fallback xmlns="">
        <xdr:sp macro="" textlink="">
          <xdr:nvSpPr>
            <xdr:cNvPr id="0" name=""/>
            <xdr:cNvSpPr>
              <a:spLocks noTextEdit="1"/>
            </xdr:cNvSpPr>
          </xdr:nvSpPr>
          <xdr:spPr>
            <a:xfrm>
              <a:off x="245341" y="981363"/>
              <a:ext cx="2821420" cy="909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461818</xdr:colOff>
      <xdr:row>3</xdr:row>
      <xdr:rowOff>72159</xdr:rowOff>
    </xdr:from>
    <xdr:to>
      <xdr:col>12</xdr:col>
      <xdr:colOff>800964</xdr:colOff>
      <xdr:row>8</xdr:row>
      <xdr:rowOff>101020</xdr:rowOff>
    </xdr:to>
    <mc:AlternateContent xmlns:mc="http://schemas.openxmlformats.org/markup-compatibility/2006" xmlns:a14="http://schemas.microsoft.com/office/drawing/2010/main">
      <mc:Choice Requires="a14">
        <xdr:graphicFrame macro="">
          <xdr:nvGraphicFramePr>
            <xdr:cNvPr id="7" name="Slicer_Division">
              <a:extLst>
                <a:ext uri="{FF2B5EF4-FFF2-40B4-BE49-F238E27FC236}">
                  <a16:creationId xmlns:a16="http://schemas.microsoft.com/office/drawing/2014/main" id="{D5345528-C2B0-168D-B427-B7F75FC656EC}"/>
                </a:ext>
              </a:extLst>
            </xdr:cNvPr>
            <xdr:cNvGraphicFramePr/>
          </xdr:nvGraphicFramePr>
          <xdr:xfrm>
            <a:off x="0" y="0"/>
            <a:ext cx="0" cy="0"/>
          </xdr:xfrm>
          <a:graphic>
            <a:graphicData uri="http://schemas.microsoft.com/office/drawing/2010/slicer">
              <sle:slicer xmlns:sle="http://schemas.microsoft.com/office/drawing/2010/slicer" name="Slicer_Division"/>
            </a:graphicData>
          </a:graphic>
        </xdr:graphicFrame>
      </mc:Choice>
      <mc:Fallback xmlns="">
        <xdr:sp macro="" textlink="">
          <xdr:nvSpPr>
            <xdr:cNvPr id="0" name=""/>
            <xdr:cNvSpPr>
              <a:spLocks noTextEdit="1"/>
            </xdr:cNvSpPr>
          </xdr:nvSpPr>
          <xdr:spPr>
            <a:xfrm>
              <a:off x="5729432" y="930852"/>
              <a:ext cx="3434771" cy="966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370609</xdr:colOff>
      <xdr:row>3</xdr:row>
      <xdr:rowOff>100445</xdr:rowOff>
    </xdr:from>
    <xdr:to>
      <xdr:col>10</xdr:col>
      <xdr:colOff>50510</xdr:colOff>
      <xdr:row>8</xdr:row>
      <xdr:rowOff>115455</xdr:rowOff>
    </xdr:to>
    <mc:AlternateContent xmlns:mc="http://schemas.openxmlformats.org/markup-compatibility/2006" xmlns:a14="http://schemas.microsoft.com/office/drawing/2010/main">
      <mc:Choice Requires="a14">
        <xdr:graphicFrame macro="">
          <xdr:nvGraphicFramePr>
            <xdr:cNvPr id="8" name="Slicer_Conference">
              <a:extLst>
                <a:ext uri="{FF2B5EF4-FFF2-40B4-BE49-F238E27FC236}">
                  <a16:creationId xmlns:a16="http://schemas.microsoft.com/office/drawing/2014/main" id="{A72D36D6-768A-E8A8-94C0-C9DF70426186}"/>
                </a:ext>
              </a:extLst>
            </xdr:cNvPr>
            <xdr:cNvGraphicFramePr/>
          </xdr:nvGraphicFramePr>
          <xdr:xfrm>
            <a:off x="0" y="0"/>
            <a:ext cx="0" cy="0"/>
          </xdr:xfrm>
          <a:graphic>
            <a:graphicData uri="http://schemas.microsoft.com/office/drawing/2010/slicer">
              <sle:slicer xmlns:sle="http://schemas.microsoft.com/office/drawing/2010/slicer" name="Slicer_Conference"/>
            </a:graphicData>
          </a:graphic>
        </xdr:graphicFrame>
      </mc:Choice>
      <mc:Fallback xmlns="">
        <xdr:sp macro="" textlink="">
          <xdr:nvSpPr>
            <xdr:cNvPr id="0" name=""/>
            <xdr:cNvSpPr>
              <a:spLocks noTextEdit="1"/>
            </xdr:cNvSpPr>
          </xdr:nvSpPr>
          <xdr:spPr>
            <a:xfrm>
              <a:off x="3372427" y="959138"/>
              <a:ext cx="1945697" cy="9530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202044</xdr:colOff>
      <xdr:row>10</xdr:row>
      <xdr:rowOff>28864</xdr:rowOff>
    </xdr:from>
    <xdr:to>
      <xdr:col>7</xdr:col>
      <xdr:colOff>86591</xdr:colOff>
      <xdr:row>16</xdr:row>
      <xdr:rowOff>108239</xdr:rowOff>
    </xdr:to>
    <xdr:sp macro="" textlink="Calc!P2">
      <xdr:nvSpPr>
        <xdr:cNvPr id="10" name="Rectangle 9">
          <a:extLst>
            <a:ext uri="{FF2B5EF4-FFF2-40B4-BE49-F238E27FC236}">
              <a16:creationId xmlns:a16="http://schemas.microsoft.com/office/drawing/2014/main" id="{FCED24EA-7F1B-6C84-D38F-89B26EE7DF06}"/>
            </a:ext>
          </a:extLst>
        </xdr:cNvPr>
        <xdr:cNvSpPr/>
      </xdr:nvSpPr>
      <xdr:spPr>
        <a:xfrm>
          <a:off x="202044" y="2200853"/>
          <a:ext cx="3276024" cy="1205056"/>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algn="l"/>
          <a:fld id="{DE8A37D1-617D-465A-AFB3-45BC01935B31}" type="TxLink">
            <a:rPr lang="en-US" sz="1000" b="0" i="0" u="none" strike="noStrike">
              <a:solidFill>
                <a:srgbClr val="9FB3C8"/>
              </a:solidFill>
              <a:latin typeface="Arial Unicode MS"/>
            </a:rPr>
            <a:pPr algn="l"/>
            <a:t>BEST POINT DIFFERENTIAL</a:t>
          </a:fld>
          <a:endParaRPr lang="en-US" sz="1100">
            <a:solidFill>
              <a:srgbClr val="9FB3C8"/>
            </a:solidFill>
          </a:endParaRPr>
        </a:p>
      </xdr:txBody>
    </xdr:sp>
    <xdr:clientData/>
  </xdr:twoCellAnchor>
  <xdr:twoCellAnchor>
    <xdr:from>
      <xdr:col>0</xdr:col>
      <xdr:colOff>245340</xdr:colOff>
      <xdr:row>11</xdr:row>
      <xdr:rowOff>144318</xdr:rowOff>
    </xdr:from>
    <xdr:to>
      <xdr:col>6</xdr:col>
      <xdr:colOff>303067</xdr:colOff>
      <xdr:row>13</xdr:row>
      <xdr:rowOff>43294</xdr:rowOff>
    </xdr:to>
    <xdr:sp macro="" textlink="Calc!P3">
      <xdr:nvSpPr>
        <xdr:cNvPr id="11" name="TextBox 10">
          <a:extLst>
            <a:ext uri="{FF2B5EF4-FFF2-40B4-BE49-F238E27FC236}">
              <a16:creationId xmlns:a16="http://schemas.microsoft.com/office/drawing/2014/main" id="{B870F29F-8440-8D3F-8662-D24679660F3E}"/>
            </a:ext>
          </a:extLst>
        </xdr:cNvPr>
        <xdr:cNvSpPr txBox="1"/>
      </xdr:nvSpPr>
      <xdr:spPr>
        <a:xfrm>
          <a:off x="245340" y="2503920"/>
          <a:ext cx="3059545" cy="2742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1A64D25-FD6A-49E1-8BBB-B594E302ACA7}" type="TxLink">
            <a:rPr lang="en-US" sz="1200" b="0" i="0" u="none" strike="noStrike">
              <a:solidFill>
                <a:schemeClr val="bg1"/>
              </a:solidFill>
              <a:latin typeface="+mn-lt"/>
              <a:cs typeface="Courier New"/>
            </a:rPr>
            <a:pPr/>
            <a:t>Minnesota Vikings</a:t>
          </a:fld>
          <a:endParaRPr lang="en-US" sz="1200">
            <a:solidFill>
              <a:schemeClr val="bg1"/>
            </a:solidFill>
            <a:latin typeface="+mn-lt"/>
          </a:endParaRPr>
        </a:p>
      </xdr:txBody>
    </xdr:sp>
    <xdr:clientData/>
  </xdr:twoCellAnchor>
  <xdr:twoCellAnchor>
    <xdr:from>
      <xdr:col>0</xdr:col>
      <xdr:colOff>223694</xdr:colOff>
      <xdr:row>12</xdr:row>
      <xdr:rowOff>180398</xdr:rowOff>
    </xdr:from>
    <xdr:to>
      <xdr:col>6</xdr:col>
      <xdr:colOff>274206</xdr:colOff>
      <xdr:row>15</xdr:row>
      <xdr:rowOff>93807</xdr:rowOff>
    </xdr:to>
    <xdr:sp macro="" textlink="Calc!P4">
      <xdr:nvSpPr>
        <xdr:cNvPr id="12" name="TextBox 11">
          <a:extLst>
            <a:ext uri="{FF2B5EF4-FFF2-40B4-BE49-F238E27FC236}">
              <a16:creationId xmlns:a16="http://schemas.microsoft.com/office/drawing/2014/main" id="{124C95AF-207D-84E8-6BBB-519DCE1ECFA5}"/>
            </a:ext>
          </a:extLst>
        </xdr:cNvPr>
        <xdr:cNvSpPr txBox="1"/>
      </xdr:nvSpPr>
      <xdr:spPr>
        <a:xfrm>
          <a:off x="223694" y="2727614"/>
          <a:ext cx="305233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F2C6DB-4E1B-4479-8049-D19EAB317E5D}" type="TxLink">
            <a:rPr lang="en-US" sz="2000" b="1" i="0" u="none" strike="noStrike">
              <a:solidFill>
                <a:schemeClr val="bg1"/>
              </a:solidFill>
              <a:latin typeface="+mn-lt"/>
              <a:cs typeface="Courier New"/>
            </a:rPr>
            <a:pPr/>
            <a:t>+8.5</a:t>
          </a:fld>
          <a:endParaRPr lang="en-US" sz="2000" b="1">
            <a:solidFill>
              <a:schemeClr val="bg1"/>
            </a:solidFill>
            <a:latin typeface="+mn-lt"/>
          </a:endParaRPr>
        </a:p>
      </xdr:txBody>
    </xdr:sp>
    <xdr:clientData/>
  </xdr:twoCellAnchor>
  <xdr:twoCellAnchor>
    <xdr:from>
      <xdr:col>1</xdr:col>
      <xdr:colOff>7215</xdr:colOff>
      <xdr:row>15</xdr:row>
      <xdr:rowOff>28864</xdr:rowOff>
    </xdr:from>
    <xdr:to>
      <xdr:col>6</xdr:col>
      <xdr:colOff>389658</xdr:colOff>
      <xdr:row>16</xdr:row>
      <xdr:rowOff>57729</xdr:rowOff>
    </xdr:to>
    <xdr:sp macro="" textlink="Calc!P5">
      <xdr:nvSpPr>
        <xdr:cNvPr id="13" name="TextBox 12">
          <a:extLst>
            <a:ext uri="{FF2B5EF4-FFF2-40B4-BE49-F238E27FC236}">
              <a16:creationId xmlns:a16="http://schemas.microsoft.com/office/drawing/2014/main" id="{A37E9FA2-308F-5A63-8CFD-28FE63870A40}"/>
            </a:ext>
          </a:extLst>
        </xdr:cNvPr>
        <xdr:cNvSpPr txBox="1"/>
      </xdr:nvSpPr>
      <xdr:spPr>
        <a:xfrm>
          <a:off x="259772" y="3138921"/>
          <a:ext cx="3131704" cy="216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41B6507-1A10-45B1-9E01-74852792010C}" type="TxLink">
            <a:rPr lang="en-US" sz="900" b="0" i="0" u="none" strike="noStrike">
              <a:solidFill>
                <a:srgbClr val="9FB3C8"/>
              </a:solidFill>
              <a:latin typeface="+mn-lt"/>
              <a:cs typeface="Courier New"/>
            </a:rPr>
            <a:pPr algn="l"/>
            <a:t>per game · 6-0</a:t>
          </a:fld>
          <a:endParaRPr lang="en-US" sz="900">
            <a:solidFill>
              <a:srgbClr val="9FB3C8"/>
            </a:solidFill>
            <a:latin typeface="+mn-lt"/>
          </a:endParaRPr>
        </a:p>
      </xdr:txBody>
    </xdr:sp>
    <xdr:clientData/>
  </xdr:twoCellAnchor>
  <xdr:twoCellAnchor>
    <xdr:from>
      <xdr:col>8</xdr:col>
      <xdr:colOff>21648</xdr:colOff>
      <xdr:row>10</xdr:row>
      <xdr:rowOff>28862</xdr:rowOff>
    </xdr:from>
    <xdr:to>
      <xdr:col>11</xdr:col>
      <xdr:colOff>591706</xdr:colOff>
      <xdr:row>16</xdr:row>
      <xdr:rowOff>108237</xdr:rowOff>
    </xdr:to>
    <xdr:sp macro="" textlink="Calc!Q2">
      <xdr:nvSpPr>
        <xdr:cNvPr id="14" name="Rectangle 13">
          <a:extLst>
            <a:ext uri="{FF2B5EF4-FFF2-40B4-BE49-F238E27FC236}">
              <a16:creationId xmlns:a16="http://schemas.microsoft.com/office/drawing/2014/main" id="{396A9E27-E69E-4F09-AF80-93309A774AEC}"/>
            </a:ext>
          </a:extLst>
        </xdr:cNvPr>
        <xdr:cNvSpPr/>
      </xdr:nvSpPr>
      <xdr:spPr>
        <a:xfrm>
          <a:off x="3810000" y="2200851"/>
          <a:ext cx="3276024" cy="1205056"/>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CD3F6928-4E04-4BC6-AFF6-305F5F37CCAE}" type="TxLink">
            <a:rPr lang="en-US" sz="1000" b="0" i="0" u="none" strike="noStrike">
              <a:solidFill>
                <a:srgbClr val="9FB3C8"/>
              </a:solidFill>
              <a:latin typeface="Arial Unicode MS"/>
              <a:ea typeface="+mn-ea"/>
              <a:cs typeface="+mn-cs"/>
            </a:rPr>
            <a:pPr marL="0" indent="0" algn="l"/>
            <a:t>TOP SCORING OFFENSE</a:t>
          </a:fld>
          <a:endParaRPr lang="en-US" sz="1000" b="0" i="0" u="none" strike="noStrike">
            <a:solidFill>
              <a:srgbClr val="9FB3C8"/>
            </a:solidFill>
            <a:latin typeface="Arial Unicode MS"/>
            <a:ea typeface="+mn-ea"/>
            <a:cs typeface="+mn-cs"/>
          </a:endParaRPr>
        </a:p>
      </xdr:txBody>
    </xdr:sp>
    <xdr:clientData/>
  </xdr:twoCellAnchor>
  <xdr:twoCellAnchor>
    <xdr:from>
      <xdr:col>11</xdr:col>
      <xdr:colOff>974148</xdr:colOff>
      <xdr:row>10</xdr:row>
      <xdr:rowOff>7216</xdr:rowOff>
    </xdr:from>
    <xdr:to>
      <xdr:col>13</xdr:col>
      <xdr:colOff>526763</xdr:colOff>
      <xdr:row>16</xdr:row>
      <xdr:rowOff>86591</xdr:rowOff>
    </xdr:to>
    <xdr:sp macro="" textlink="Calc!R2">
      <xdr:nvSpPr>
        <xdr:cNvPr id="15" name="Rectangle 14">
          <a:extLst>
            <a:ext uri="{FF2B5EF4-FFF2-40B4-BE49-F238E27FC236}">
              <a16:creationId xmlns:a16="http://schemas.microsoft.com/office/drawing/2014/main" id="{74FFA747-2D1B-431E-B241-30EFD3ECB477}"/>
            </a:ext>
          </a:extLst>
        </xdr:cNvPr>
        <xdr:cNvSpPr/>
      </xdr:nvSpPr>
      <xdr:spPr>
        <a:xfrm>
          <a:off x="7468466" y="2179205"/>
          <a:ext cx="3276024" cy="1205056"/>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9A19DDC3-A885-4510-BD28-6139161A7811}" type="TxLink">
            <a:rPr lang="en-US" sz="1000" b="0" i="0" u="none" strike="noStrike">
              <a:solidFill>
                <a:srgbClr val="9FB3C8"/>
              </a:solidFill>
              <a:latin typeface="Arial Unicode MS"/>
              <a:ea typeface="+mn-ea"/>
              <a:cs typeface="+mn-cs"/>
            </a:rPr>
            <a:pPr marL="0" indent="0" algn="l"/>
            <a:t>STINGIEST DEFENSE</a:t>
          </a:fld>
          <a:endParaRPr lang="en-US" sz="1000" b="0" i="0" u="none" strike="noStrike">
            <a:solidFill>
              <a:srgbClr val="9FB3C8"/>
            </a:solidFill>
            <a:latin typeface="Arial Unicode MS"/>
            <a:ea typeface="+mn-ea"/>
            <a:cs typeface="+mn-cs"/>
          </a:endParaRPr>
        </a:p>
      </xdr:txBody>
    </xdr:sp>
    <xdr:clientData/>
  </xdr:twoCellAnchor>
  <xdr:twoCellAnchor>
    <xdr:from>
      <xdr:col>13</xdr:col>
      <xdr:colOff>901990</xdr:colOff>
      <xdr:row>10</xdr:row>
      <xdr:rowOff>28863</xdr:rowOff>
    </xdr:from>
    <xdr:to>
      <xdr:col>15</xdr:col>
      <xdr:colOff>642218</xdr:colOff>
      <xdr:row>16</xdr:row>
      <xdr:rowOff>108238</xdr:rowOff>
    </xdr:to>
    <xdr:sp macro="" textlink="Calc!S2">
      <xdr:nvSpPr>
        <xdr:cNvPr id="16" name="Rectangle 15">
          <a:extLst>
            <a:ext uri="{FF2B5EF4-FFF2-40B4-BE49-F238E27FC236}">
              <a16:creationId xmlns:a16="http://schemas.microsoft.com/office/drawing/2014/main" id="{8B0173B9-DBE5-4CA9-A179-9B45BC7769D3}"/>
            </a:ext>
          </a:extLst>
        </xdr:cNvPr>
        <xdr:cNvSpPr/>
      </xdr:nvSpPr>
      <xdr:spPr>
        <a:xfrm>
          <a:off x="11119717" y="2200852"/>
          <a:ext cx="3276024" cy="1205056"/>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FA794CD8-E142-42FA-BB22-E8B4EBA69828}" type="TxLink">
            <a:rPr lang="en-US" sz="1000" b="0" i="0" u="none" strike="noStrike">
              <a:solidFill>
                <a:srgbClr val="9FB3C8"/>
              </a:solidFill>
              <a:latin typeface="Arial Unicode MS"/>
              <a:ea typeface="+mn-ea"/>
              <a:cs typeface="+mn-cs"/>
            </a:rPr>
            <a:pPr marL="0" indent="0" algn="l"/>
            <a:t>BEST TURNOVER MARGIN</a:t>
          </a:fld>
          <a:endParaRPr lang="en-US" sz="1000" b="0" i="0" u="none" strike="noStrike">
            <a:solidFill>
              <a:srgbClr val="9FB3C8"/>
            </a:solidFill>
            <a:latin typeface="Arial Unicode MS"/>
            <a:ea typeface="+mn-ea"/>
            <a:cs typeface="+mn-cs"/>
          </a:endParaRPr>
        </a:p>
      </xdr:txBody>
    </xdr:sp>
    <xdr:clientData/>
  </xdr:twoCellAnchor>
  <xdr:twoCellAnchor>
    <xdr:from>
      <xdr:col>8</xdr:col>
      <xdr:colOff>57727</xdr:colOff>
      <xdr:row>11</xdr:row>
      <xdr:rowOff>158748</xdr:rowOff>
    </xdr:from>
    <xdr:to>
      <xdr:col>11</xdr:col>
      <xdr:colOff>411306</xdr:colOff>
      <xdr:row>13</xdr:row>
      <xdr:rowOff>57724</xdr:rowOff>
    </xdr:to>
    <xdr:sp macro="" textlink="Calc!Q3">
      <xdr:nvSpPr>
        <xdr:cNvPr id="17" name="TextBox 16">
          <a:extLst>
            <a:ext uri="{FF2B5EF4-FFF2-40B4-BE49-F238E27FC236}">
              <a16:creationId xmlns:a16="http://schemas.microsoft.com/office/drawing/2014/main" id="{A7E10D28-2164-47BC-8519-92D11699B2C6}"/>
            </a:ext>
          </a:extLst>
        </xdr:cNvPr>
        <xdr:cNvSpPr txBox="1"/>
      </xdr:nvSpPr>
      <xdr:spPr>
        <a:xfrm>
          <a:off x="3846079" y="2518350"/>
          <a:ext cx="3059545" cy="2742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C177965-9820-4C30-B354-64C3C3421D49}" type="TxLink">
            <a:rPr lang="en-US" sz="1200" b="0" i="0" u="none" strike="noStrike">
              <a:solidFill>
                <a:schemeClr val="bg1"/>
              </a:solidFill>
              <a:latin typeface="+mn-lt"/>
              <a:ea typeface="+mn-ea"/>
              <a:cs typeface="Courier New"/>
            </a:rPr>
            <a:pPr marL="0" indent="0"/>
            <a:t>Buffalo Bills</a:t>
          </a:fld>
          <a:endParaRPr lang="en-US" sz="1200" b="0" i="0" u="none" strike="noStrike">
            <a:solidFill>
              <a:schemeClr val="bg1"/>
            </a:solidFill>
            <a:latin typeface="+mn-lt"/>
            <a:ea typeface="+mn-ea"/>
            <a:cs typeface="Courier New"/>
          </a:endParaRPr>
        </a:p>
      </xdr:txBody>
    </xdr:sp>
    <xdr:clientData/>
  </xdr:twoCellAnchor>
  <xdr:twoCellAnchor>
    <xdr:from>
      <xdr:col>11</xdr:col>
      <xdr:colOff>1017444</xdr:colOff>
      <xdr:row>11</xdr:row>
      <xdr:rowOff>151535</xdr:rowOff>
    </xdr:from>
    <xdr:to>
      <xdr:col>13</xdr:col>
      <xdr:colOff>353580</xdr:colOff>
      <xdr:row>13</xdr:row>
      <xdr:rowOff>50511</xdr:rowOff>
    </xdr:to>
    <xdr:sp macro="" textlink="Calc!R3">
      <xdr:nvSpPr>
        <xdr:cNvPr id="18" name="TextBox 17">
          <a:extLst>
            <a:ext uri="{FF2B5EF4-FFF2-40B4-BE49-F238E27FC236}">
              <a16:creationId xmlns:a16="http://schemas.microsoft.com/office/drawing/2014/main" id="{9A58F7D3-4012-495A-8C4C-170A08AE43C4}"/>
            </a:ext>
          </a:extLst>
        </xdr:cNvPr>
        <xdr:cNvSpPr txBox="1"/>
      </xdr:nvSpPr>
      <xdr:spPr>
        <a:xfrm>
          <a:off x="7511762" y="2511137"/>
          <a:ext cx="3059545" cy="2742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5A81167-03F9-42A7-8F74-C9416DFF7A35}" type="TxLink">
            <a:rPr lang="en-US" sz="1200" b="0" i="0" u="none" strike="noStrike">
              <a:solidFill>
                <a:schemeClr val="bg1"/>
              </a:solidFill>
              <a:latin typeface="+mn-lt"/>
              <a:ea typeface="+mn-ea"/>
              <a:cs typeface="Courier New"/>
            </a:rPr>
            <a:pPr marL="0" indent="0"/>
            <a:t>Minnesota Vikings</a:t>
          </a:fld>
          <a:endParaRPr lang="en-US" sz="1200" b="0" i="0" u="none" strike="noStrike">
            <a:solidFill>
              <a:schemeClr val="bg1"/>
            </a:solidFill>
            <a:latin typeface="+mn-lt"/>
            <a:ea typeface="+mn-ea"/>
            <a:cs typeface="Courier New"/>
          </a:endParaRPr>
        </a:p>
      </xdr:txBody>
    </xdr:sp>
    <xdr:clientData/>
  </xdr:twoCellAnchor>
  <xdr:twoCellAnchor>
    <xdr:from>
      <xdr:col>13</xdr:col>
      <xdr:colOff>959717</xdr:colOff>
      <xdr:row>11</xdr:row>
      <xdr:rowOff>165966</xdr:rowOff>
    </xdr:from>
    <xdr:to>
      <xdr:col>15</xdr:col>
      <xdr:colOff>483466</xdr:colOff>
      <xdr:row>13</xdr:row>
      <xdr:rowOff>64942</xdr:rowOff>
    </xdr:to>
    <xdr:sp macro="" textlink="Calc!S3">
      <xdr:nvSpPr>
        <xdr:cNvPr id="19" name="TextBox 18">
          <a:extLst>
            <a:ext uri="{FF2B5EF4-FFF2-40B4-BE49-F238E27FC236}">
              <a16:creationId xmlns:a16="http://schemas.microsoft.com/office/drawing/2014/main" id="{E097EE10-A4D0-4133-8BEA-234E6A1B3E41}"/>
            </a:ext>
          </a:extLst>
        </xdr:cNvPr>
        <xdr:cNvSpPr txBox="1"/>
      </xdr:nvSpPr>
      <xdr:spPr>
        <a:xfrm>
          <a:off x="11177444" y="2525568"/>
          <a:ext cx="3059545" cy="2742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7EDFABE-DBC0-4A69-BD3D-8AC625E4F9EF}" type="TxLink">
            <a:rPr lang="en-US" sz="1200" b="0" i="0" u="none" strike="noStrike">
              <a:solidFill>
                <a:schemeClr val="bg1"/>
              </a:solidFill>
              <a:latin typeface="+mn-lt"/>
              <a:ea typeface="+mn-ea"/>
              <a:cs typeface="Courier New"/>
            </a:rPr>
            <a:pPr marL="0" indent="0"/>
            <a:t>Minnesota Vikings</a:t>
          </a:fld>
          <a:endParaRPr lang="en-US" sz="1200" b="0" i="0" u="none" strike="noStrike">
            <a:solidFill>
              <a:schemeClr val="bg1"/>
            </a:solidFill>
            <a:latin typeface="+mn-lt"/>
            <a:ea typeface="+mn-ea"/>
            <a:cs typeface="Courier New"/>
          </a:endParaRPr>
        </a:p>
      </xdr:txBody>
    </xdr:sp>
    <xdr:clientData/>
  </xdr:twoCellAnchor>
  <xdr:twoCellAnchor>
    <xdr:from>
      <xdr:col>8</xdr:col>
      <xdr:colOff>36078</xdr:colOff>
      <xdr:row>13</xdr:row>
      <xdr:rowOff>15297</xdr:rowOff>
    </xdr:from>
    <xdr:to>
      <xdr:col>11</xdr:col>
      <xdr:colOff>382442</xdr:colOff>
      <xdr:row>15</xdr:row>
      <xdr:rowOff>122670</xdr:rowOff>
    </xdr:to>
    <xdr:sp macro="" textlink="Calc!Q4">
      <xdr:nvSpPr>
        <xdr:cNvPr id="20" name="TextBox 19">
          <a:extLst>
            <a:ext uri="{FF2B5EF4-FFF2-40B4-BE49-F238E27FC236}">
              <a16:creationId xmlns:a16="http://schemas.microsoft.com/office/drawing/2014/main" id="{3FACA6EF-B0A6-4E55-91E5-A92FFE1F2699}"/>
            </a:ext>
          </a:extLst>
        </xdr:cNvPr>
        <xdr:cNvSpPr txBox="1"/>
      </xdr:nvSpPr>
      <xdr:spPr>
        <a:xfrm>
          <a:off x="3824430" y="2750127"/>
          <a:ext cx="305233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02FB1F0-5D13-4BE8-8A00-0C9AB27446F1}" type="TxLink">
            <a:rPr lang="en-US" sz="2000" b="1" i="0" u="none" strike="noStrike">
              <a:solidFill>
                <a:schemeClr val="bg1"/>
              </a:solidFill>
              <a:latin typeface="+mn-lt"/>
              <a:ea typeface="+mn-ea"/>
              <a:cs typeface="Courier New"/>
            </a:rPr>
            <a:pPr marL="0" indent="0"/>
            <a:t>32.8</a:t>
          </a:fld>
          <a:endParaRPr lang="en-US" sz="2000" b="1" i="0" u="none" strike="noStrike">
            <a:solidFill>
              <a:schemeClr val="bg1"/>
            </a:solidFill>
            <a:latin typeface="+mn-lt"/>
            <a:ea typeface="+mn-ea"/>
            <a:cs typeface="Courier New"/>
          </a:endParaRPr>
        </a:p>
      </xdr:txBody>
    </xdr:sp>
    <xdr:clientData/>
  </xdr:twoCellAnchor>
  <xdr:twoCellAnchor>
    <xdr:from>
      <xdr:col>8</xdr:col>
      <xdr:colOff>86591</xdr:colOff>
      <xdr:row>15</xdr:row>
      <xdr:rowOff>21647</xdr:rowOff>
    </xdr:from>
    <xdr:to>
      <xdr:col>11</xdr:col>
      <xdr:colOff>512329</xdr:colOff>
      <xdr:row>16</xdr:row>
      <xdr:rowOff>50512</xdr:rowOff>
    </xdr:to>
    <xdr:sp macro="" textlink="Calc!Q5">
      <xdr:nvSpPr>
        <xdr:cNvPr id="22" name="TextBox 21">
          <a:extLst>
            <a:ext uri="{FF2B5EF4-FFF2-40B4-BE49-F238E27FC236}">
              <a16:creationId xmlns:a16="http://schemas.microsoft.com/office/drawing/2014/main" id="{9E91AEDD-8A20-40E7-9826-70490A60E47D}"/>
            </a:ext>
          </a:extLst>
        </xdr:cNvPr>
        <xdr:cNvSpPr txBox="1"/>
      </xdr:nvSpPr>
      <xdr:spPr>
        <a:xfrm>
          <a:off x="3874943" y="3131704"/>
          <a:ext cx="3131704" cy="216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53AD983-7C31-4C09-852B-07D2A0F3829E}" type="TxLink">
            <a:rPr lang="en-US" sz="1100" b="0" i="0" u="none" strike="noStrike">
              <a:solidFill>
                <a:srgbClr val="000000"/>
              </a:solidFill>
              <a:latin typeface="Aptos Narrow"/>
              <a:ea typeface="+mn-ea"/>
              <a:cs typeface="Courier New"/>
            </a:rPr>
            <a:pPr marL="0" indent="0" algn="l"/>
            <a:t>pts per game</a:t>
          </a:fld>
          <a:endParaRPr lang="en-US" sz="600" b="0" i="0" u="none" strike="noStrike">
            <a:solidFill>
              <a:srgbClr val="9FB3C8"/>
            </a:solidFill>
            <a:latin typeface="+mn-lt"/>
            <a:ea typeface="+mn-ea"/>
            <a:cs typeface="Courier New"/>
          </a:endParaRPr>
        </a:p>
      </xdr:txBody>
    </xdr:sp>
    <xdr:clientData/>
  </xdr:twoCellAnchor>
  <xdr:twoCellAnchor>
    <xdr:from>
      <xdr:col>11</xdr:col>
      <xdr:colOff>1039091</xdr:colOff>
      <xdr:row>15</xdr:row>
      <xdr:rowOff>28863</xdr:rowOff>
    </xdr:from>
    <xdr:to>
      <xdr:col>13</xdr:col>
      <xdr:colOff>447386</xdr:colOff>
      <xdr:row>16</xdr:row>
      <xdr:rowOff>57728</xdr:rowOff>
    </xdr:to>
    <xdr:sp macro="" textlink="Calc!R5">
      <xdr:nvSpPr>
        <xdr:cNvPr id="24" name="TextBox 23">
          <a:extLst>
            <a:ext uri="{FF2B5EF4-FFF2-40B4-BE49-F238E27FC236}">
              <a16:creationId xmlns:a16="http://schemas.microsoft.com/office/drawing/2014/main" id="{6FAA8B2E-63E5-4F4D-B8C9-5D4D616B1B0C}"/>
            </a:ext>
          </a:extLst>
        </xdr:cNvPr>
        <xdr:cNvSpPr txBox="1"/>
      </xdr:nvSpPr>
      <xdr:spPr>
        <a:xfrm>
          <a:off x="7533409" y="3138920"/>
          <a:ext cx="3131704" cy="216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E82ED89-05EB-4824-B00D-E5F8DB50FD55}" type="TxLink">
            <a:rPr lang="en-US" sz="1100" b="0" i="0" u="none" strike="noStrike">
              <a:solidFill>
                <a:srgbClr val="000000"/>
              </a:solidFill>
              <a:latin typeface="Aptos Narrow"/>
              <a:ea typeface="+mn-ea"/>
              <a:cs typeface="Courier New"/>
            </a:rPr>
            <a:pPr marL="0" indent="0" algn="l"/>
            <a:t>pts allowed per game</a:t>
          </a:fld>
          <a:endParaRPr lang="en-US" sz="600" b="0" i="0" u="none" strike="noStrike">
            <a:solidFill>
              <a:srgbClr val="9FB3C8"/>
            </a:solidFill>
            <a:latin typeface="+mn-lt"/>
            <a:ea typeface="+mn-ea"/>
            <a:cs typeface="Courier New"/>
          </a:endParaRPr>
        </a:p>
      </xdr:txBody>
    </xdr:sp>
    <xdr:clientData/>
  </xdr:twoCellAnchor>
  <xdr:twoCellAnchor>
    <xdr:from>
      <xdr:col>13</xdr:col>
      <xdr:colOff>938069</xdr:colOff>
      <xdr:row>15</xdr:row>
      <xdr:rowOff>28863</xdr:rowOff>
    </xdr:from>
    <xdr:to>
      <xdr:col>15</xdr:col>
      <xdr:colOff>533977</xdr:colOff>
      <xdr:row>16</xdr:row>
      <xdr:rowOff>57728</xdr:rowOff>
    </xdr:to>
    <xdr:sp macro="" textlink="Calc!S5">
      <xdr:nvSpPr>
        <xdr:cNvPr id="25" name="TextBox 24">
          <a:extLst>
            <a:ext uri="{FF2B5EF4-FFF2-40B4-BE49-F238E27FC236}">
              <a16:creationId xmlns:a16="http://schemas.microsoft.com/office/drawing/2014/main" id="{176520DC-67FA-4BD4-BE8B-7EE7E0487E03}"/>
            </a:ext>
          </a:extLst>
        </xdr:cNvPr>
        <xdr:cNvSpPr txBox="1"/>
      </xdr:nvSpPr>
      <xdr:spPr>
        <a:xfrm>
          <a:off x="11155796" y="3138920"/>
          <a:ext cx="3131704" cy="216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CB7EF7-8F74-403A-B1F3-A75D6747433A}" type="TxLink">
            <a:rPr lang="en-US" sz="1100" b="0" i="0" u="none" strike="noStrike">
              <a:solidFill>
                <a:srgbClr val="000000"/>
              </a:solidFill>
              <a:latin typeface="Aptos Narrow"/>
              <a:ea typeface="+mn-ea"/>
              <a:cs typeface="Courier New"/>
            </a:rPr>
            <a:pPr marL="0" indent="0" algn="l"/>
            <a:t>takeaways minus giveaways</a:t>
          </a:fld>
          <a:endParaRPr lang="en-US" sz="600" b="0" i="0" u="none" strike="noStrike">
            <a:solidFill>
              <a:srgbClr val="9FB3C8"/>
            </a:solidFill>
            <a:latin typeface="+mn-lt"/>
            <a:ea typeface="+mn-ea"/>
            <a:cs typeface="Courier New"/>
          </a:endParaRPr>
        </a:p>
      </xdr:txBody>
    </xdr:sp>
    <xdr:clientData/>
  </xdr:twoCellAnchor>
  <xdr:twoCellAnchor>
    <xdr:from>
      <xdr:col>11</xdr:col>
      <xdr:colOff>1017444</xdr:colOff>
      <xdr:row>13</xdr:row>
      <xdr:rowOff>28863</xdr:rowOff>
    </xdr:from>
    <xdr:to>
      <xdr:col>13</xdr:col>
      <xdr:colOff>346365</xdr:colOff>
      <xdr:row>15</xdr:row>
      <xdr:rowOff>136236</xdr:rowOff>
    </xdr:to>
    <xdr:sp macro="" textlink="Calc!R4">
      <xdr:nvSpPr>
        <xdr:cNvPr id="27" name="TextBox 26">
          <a:extLst>
            <a:ext uri="{FF2B5EF4-FFF2-40B4-BE49-F238E27FC236}">
              <a16:creationId xmlns:a16="http://schemas.microsoft.com/office/drawing/2014/main" id="{5D400895-40F2-49F5-9429-4AFE1E9CEEC7}"/>
            </a:ext>
          </a:extLst>
        </xdr:cNvPr>
        <xdr:cNvSpPr txBox="1"/>
      </xdr:nvSpPr>
      <xdr:spPr>
        <a:xfrm>
          <a:off x="7511762" y="2763693"/>
          <a:ext cx="305233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366AB82-2F21-4DC0-B68E-C14A45252212}" type="TxLink">
            <a:rPr lang="en-US" sz="2000" b="1" i="0" u="none" strike="noStrike">
              <a:solidFill>
                <a:schemeClr val="bg1"/>
              </a:solidFill>
              <a:latin typeface="+mn-lt"/>
              <a:ea typeface="+mn-ea"/>
              <a:cs typeface="Courier New"/>
            </a:rPr>
            <a:pPr marL="0" indent="0"/>
            <a:t>12.3</a:t>
          </a:fld>
          <a:endParaRPr lang="en-US" sz="2000" b="1" i="0" u="none" strike="noStrike">
            <a:solidFill>
              <a:schemeClr val="bg1"/>
            </a:solidFill>
            <a:latin typeface="+mn-lt"/>
            <a:ea typeface="+mn-ea"/>
            <a:cs typeface="Courier New"/>
          </a:endParaRPr>
        </a:p>
      </xdr:txBody>
    </xdr:sp>
    <xdr:clientData/>
  </xdr:twoCellAnchor>
  <xdr:twoCellAnchor>
    <xdr:from>
      <xdr:col>13</xdr:col>
      <xdr:colOff>966933</xdr:colOff>
      <xdr:row>13</xdr:row>
      <xdr:rowOff>51375</xdr:rowOff>
    </xdr:from>
    <xdr:to>
      <xdr:col>15</xdr:col>
      <xdr:colOff>483467</xdr:colOff>
      <xdr:row>15</xdr:row>
      <xdr:rowOff>165098</xdr:rowOff>
    </xdr:to>
    <xdr:sp macro="" textlink="Calc!S4">
      <xdr:nvSpPr>
        <xdr:cNvPr id="28" name="TextBox 27">
          <a:extLst>
            <a:ext uri="{FF2B5EF4-FFF2-40B4-BE49-F238E27FC236}">
              <a16:creationId xmlns:a16="http://schemas.microsoft.com/office/drawing/2014/main" id="{2EA031BC-B13D-4707-B0F6-417D4B7AE731}"/>
            </a:ext>
          </a:extLst>
        </xdr:cNvPr>
        <xdr:cNvSpPr txBox="1"/>
      </xdr:nvSpPr>
      <xdr:spPr>
        <a:xfrm>
          <a:off x="11184660" y="2786205"/>
          <a:ext cx="3052330" cy="488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6C55A99-D449-4A94-9ECA-5482547DDC47}" type="TxLink">
            <a:rPr lang="en-US" sz="2000" b="1" i="0" u="none" strike="noStrike">
              <a:solidFill>
                <a:schemeClr val="bg1"/>
              </a:solidFill>
              <a:latin typeface="+mn-lt"/>
              <a:ea typeface="+mn-ea"/>
              <a:cs typeface="Courier New"/>
            </a:rPr>
            <a:pPr marL="0" indent="0"/>
            <a:t>+7</a:t>
          </a:fld>
          <a:endParaRPr lang="en-US" sz="2000" b="1" i="0" u="none" strike="noStrike">
            <a:solidFill>
              <a:schemeClr val="bg1"/>
            </a:solidFill>
            <a:latin typeface="+mn-lt"/>
            <a:ea typeface="+mn-ea"/>
            <a:cs typeface="Courier New"/>
          </a:endParaRPr>
        </a:p>
      </xdr:txBody>
    </xdr:sp>
    <xdr:clientData/>
  </xdr:twoCellAnchor>
  <xdr:twoCellAnchor>
    <xdr:from>
      <xdr:col>10</xdr:col>
      <xdr:colOff>526760</xdr:colOff>
      <xdr:row>18</xdr:row>
      <xdr:rowOff>165966</xdr:rowOff>
    </xdr:from>
    <xdr:to>
      <xdr:col>13</xdr:col>
      <xdr:colOff>1428750</xdr:colOff>
      <xdr:row>51</xdr:row>
      <xdr:rowOff>115454</xdr:rowOff>
    </xdr:to>
    <xdr:graphicFrame macro="">
      <xdr:nvGraphicFramePr>
        <xdr:cNvPr id="29" name="Chart 28">
          <a:extLst>
            <a:ext uri="{FF2B5EF4-FFF2-40B4-BE49-F238E27FC236}">
              <a16:creationId xmlns:a16="http://schemas.microsoft.com/office/drawing/2014/main" id="{A8CE0C70-FBA7-4127-B477-6FE8C6E308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21</xdr:col>
      <xdr:colOff>544367</xdr:colOff>
      <xdr:row>1</xdr:row>
      <xdr:rowOff>418522</xdr:rowOff>
    </xdr:from>
    <xdr:to>
      <xdr:col>24</xdr:col>
      <xdr:colOff>527916</xdr:colOff>
      <xdr:row>3</xdr:row>
      <xdr:rowOff>93806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FE7FBC6E-912A-4174-AABE-BCEC5156F97B}"/>
            </a:ext>
          </a:extLst>
        </xdr:cNvPr>
        <xdr:cNvSpPr/>
      </xdr:nvSpPr>
      <xdr:spPr>
        <a:xfrm>
          <a:off x="15524017" y="602672"/>
          <a:ext cx="2002849" cy="348384"/>
        </a:xfrm>
        <a:prstGeom prst="roundRect">
          <a:avLst/>
        </a:prstGeom>
        <a:solidFill>
          <a:srgbClr val="182A43"/>
        </a:solidFill>
        <a:ln>
          <a:solidFill>
            <a:srgbClr val="2A3F5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 Home</a:t>
          </a:r>
        </a:p>
      </xdr:txBody>
    </xdr:sp>
    <xdr:clientData/>
  </xdr:twoCellAnchor>
  <xdr:twoCellAnchor editAs="absolute">
    <xdr:from>
      <xdr:col>0</xdr:col>
      <xdr:colOff>245341</xdr:colOff>
      <xdr:row>3</xdr:row>
      <xdr:rowOff>122670</xdr:rowOff>
    </xdr:from>
    <xdr:to>
      <xdr:col>5</xdr:col>
      <xdr:colOff>185593</xdr:colOff>
      <xdr:row>8</xdr:row>
      <xdr:rowOff>93807</xdr:rowOff>
    </xdr:to>
    <mc:AlternateContent xmlns:mc="http://schemas.openxmlformats.org/markup-compatibility/2006" xmlns:a14="http://schemas.microsoft.com/office/drawing/2010/main">
      <mc:Choice Requires="a14">
        <xdr:graphicFrame macro="">
          <xdr:nvGraphicFramePr>
            <xdr:cNvPr id="3" name="Slicer_Week 1">
              <a:extLst>
                <a:ext uri="{FF2B5EF4-FFF2-40B4-BE49-F238E27FC236}">
                  <a16:creationId xmlns:a16="http://schemas.microsoft.com/office/drawing/2014/main" id="{67027693-C595-4013-BA9A-5971BF5DEE79}"/>
                </a:ext>
              </a:extLst>
            </xdr:cNvPr>
            <xdr:cNvGraphicFramePr/>
          </xdr:nvGraphicFramePr>
          <xdr:xfrm>
            <a:off x="0" y="0"/>
            <a:ext cx="0" cy="0"/>
          </xdr:xfrm>
          <a:graphic>
            <a:graphicData uri="http://schemas.microsoft.com/office/drawing/2010/slicer">
              <sle:slicer xmlns:sle="http://schemas.microsoft.com/office/drawing/2010/slicer" name="Slicer_Week 1"/>
            </a:graphicData>
          </a:graphic>
        </xdr:graphicFrame>
      </mc:Choice>
      <mc:Fallback xmlns="">
        <xdr:sp macro="" textlink="">
          <xdr:nvSpPr>
            <xdr:cNvPr id="0" name=""/>
            <xdr:cNvSpPr>
              <a:spLocks noTextEdit="1"/>
            </xdr:cNvSpPr>
          </xdr:nvSpPr>
          <xdr:spPr>
            <a:xfrm>
              <a:off x="245341" y="981363"/>
              <a:ext cx="2826616" cy="909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1007918</xdr:colOff>
      <xdr:row>3</xdr:row>
      <xdr:rowOff>72159</xdr:rowOff>
    </xdr:from>
    <xdr:to>
      <xdr:col>12</xdr:col>
      <xdr:colOff>235814</xdr:colOff>
      <xdr:row>8</xdr:row>
      <xdr:rowOff>101020</xdr:rowOff>
    </xdr:to>
    <mc:AlternateContent xmlns:mc="http://schemas.openxmlformats.org/markup-compatibility/2006" xmlns:a14="http://schemas.microsoft.com/office/drawing/2010/main">
      <mc:Choice Requires="a14">
        <xdr:graphicFrame macro="">
          <xdr:nvGraphicFramePr>
            <xdr:cNvPr id="4" name="Slicer_Division 1">
              <a:extLst>
                <a:ext uri="{FF2B5EF4-FFF2-40B4-BE49-F238E27FC236}">
                  <a16:creationId xmlns:a16="http://schemas.microsoft.com/office/drawing/2014/main" id="{BB6B0615-D974-4752-8147-945CE9A155BC}"/>
                </a:ext>
              </a:extLst>
            </xdr:cNvPr>
            <xdr:cNvGraphicFramePr/>
          </xdr:nvGraphicFramePr>
          <xdr:xfrm>
            <a:off x="0" y="0"/>
            <a:ext cx="0" cy="0"/>
          </xdr:xfrm>
          <a:graphic>
            <a:graphicData uri="http://schemas.microsoft.com/office/drawing/2010/slicer">
              <sle:slicer xmlns:sle="http://schemas.microsoft.com/office/drawing/2010/slicer" name="Slicer_Division 1"/>
            </a:graphicData>
          </a:graphic>
        </xdr:graphicFrame>
      </mc:Choice>
      <mc:Fallback xmlns="">
        <xdr:sp macro="" textlink="">
          <xdr:nvSpPr>
            <xdr:cNvPr id="0" name=""/>
            <xdr:cNvSpPr>
              <a:spLocks noTextEdit="1"/>
            </xdr:cNvSpPr>
          </xdr:nvSpPr>
          <xdr:spPr>
            <a:xfrm>
              <a:off x="5734338" y="930852"/>
              <a:ext cx="3427556" cy="966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491259</xdr:colOff>
      <xdr:row>3</xdr:row>
      <xdr:rowOff>100445</xdr:rowOff>
    </xdr:from>
    <xdr:to>
      <xdr:col>7</xdr:col>
      <xdr:colOff>596610</xdr:colOff>
      <xdr:row>8</xdr:row>
      <xdr:rowOff>115455</xdr:rowOff>
    </xdr:to>
    <mc:AlternateContent xmlns:mc="http://schemas.openxmlformats.org/markup-compatibility/2006" xmlns:a14="http://schemas.microsoft.com/office/drawing/2010/main">
      <mc:Choice Requires="a14">
        <xdr:graphicFrame macro="">
          <xdr:nvGraphicFramePr>
            <xdr:cNvPr id="5" name="Slicer_Conference 1">
              <a:extLst>
                <a:ext uri="{FF2B5EF4-FFF2-40B4-BE49-F238E27FC236}">
                  <a16:creationId xmlns:a16="http://schemas.microsoft.com/office/drawing/2014/main" id="{57E7A22F-2385-434D-A142-3588DF8B6893}"/>
                </a:ext>
              </a:extLst>
            </xdr:cNvPr>
            <xdr:cNvGraphicFramePr/>
          </xdr:nvGraphicFramePr>
          <xdr:xfrm>
            <a:off x="0" y="0"/>
            <a:ext cx="0" cy="0"/>
          </xdr:xfrm>
          <a:graphic>
            <a:graphicData uri="http://schemas.microsoft.com/office/drawing/2010/slicer">
              <sle:slicer xmlns:sle="http://schemas.microsoft.com/office/drawing/2010/slicer" name="Slicer_Conference 1"/>
            </a:graphicData>
          </a:graphic>
        </xdr:graphicFrame>
      </mc:Choice>
      <mc:Fallback xmlns="">
        <xdr:sp macro="" textlink="">
          <xdr:nvSpPr>
            <xdr:cNvPr id="0" name=""/>
            <xdr:cNvSpPr>
              <a:spLocks noTextEdit="1"/>
            </xdr:cNvSpPr>
          </xdr:nvSpPr>
          <xdr:spPr>
            <a:xfrm>
              <a:off x="3377623" y="959138"/>
              <a:ext cx="1945407" cy="9530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202044</xdr:colOff>
      <xdr:row>10</xdr:row>
      <xdr:rowOff>28864</xdr:rowOff>
    </xdr:from>
    <xdr:to>
      <xdr:col>5</xdr:col>
      <xdr:colOff>594591</xdr:colOff>
      <xdr:row>16</xdr:row>
      <xdr:rowOff>108239</xdr:rowOff>
    </xdr:to>
    <xdr:sp macro="" textlink="Calc!U2">
      <xdr:nvSpPr>
        <xdr:cNvPr id="6" name="Rectangle 5">
          <a:extLst>
            <a:ext uri="{FF2B5EF4-FFF2-40B4-BE49-F238E27FC236}">
              <a16:creationId xmlns:a16="http://schemas.microsoft.com/office/drawing/2014/main" id="{614A18D2-B294-4CE5-B003-0000E5A8CDA8}"/>
            </a:ext>
          </a:extLst>
        </xdr:cNvPr>
        <xdr:cNvSpPr/>
      </xdr:nvSpPr>
      <xdr:spPr>
        <a:xfrm>
          <a:off x="202044" y="2175164"/>
          <a:ext cx="3275447" cy="1184275"/>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algn="l"/>
          <a:fld id="{DAFC9201-D4F9-4C59-A816-AFBF1557E3C9}" type="TxLink">
            <a:rPr lang="en-US" sz="1000" b="0" i="0" u="none" strike="noStrike">
              <a:solidFill>
                <a:srgbClr val="9FB3C8"/>
              </a:solidFill>
              <a:latin typeface="Arial Unicode MS"/>
            </a:rPr>
            <a:pPr algn="l"/>
            <a:t>BEST TEAM PER PLAY</a:t>
          </a:fld>
          <a:endParaRPr lang="en-US" sz="1000" b="0">
            <a:solidFill>
              <a:srgbClr val="9FB3C8"/>
            </a:solidFill>
            <a:latin typeface="Arial Unicode MS"/>
          </a:endParaRPr>
        </a:p>
      </xdr:txBody>
    </xdr:sp>
    <xdr:clientData/>
  </xdr:twoCellAnchor>
  <xdr:twoCellAnchor editAs="absolute">
    <xdr:from>
      <xdr:col>0</xdr:col>
      <xdr:colOff>245340</xdr:colOff>
      <xdr:row>11</xdr:row>
      <xdr:rowOff>144318</xdr:rowOff>
    </xdr:from>
    <xdr:to>
      <xdr:col>5</xdr:col>
      <xdr:colOff>423717</xdr:colOff>
      <xdr:row>13</xdr:row>
      <xdr:rowOff>43294</xdr:rowOff>
    </xdr:to>
    <xdr:sp macro="" textlink="Calc!U3">
      <xdr:nvSpPr>
        <xdr:cNvPr id="7" name="TextBox 6">
          <a:extLst>
            <a:ext uri="{FF2B5EF4-FFF2-40B4-BE49-F238E27FC236}">
              <a16:creationId xmlns:a16="http://schemas.microsoft.com/office/drawing/2014/main" id="{88F335DC-245A-4303-B89F-08B0E7691808}"/>
            </a:ext>
          </a:extLst>
        </xdr:cNvPr>
        <xdr:cNvSpPr txBox="1"/>
      </xdr:nvSpPr>
      <xdr:spPr>
        <a:xfrm>
          <a:off x="245340" y="2474768"/>
          <a:ext cx="3061277" cy="26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B4C475-3343-44B3-84C2-B39C178015DE}" type="TxLink">
            <a:rPr lang="en-US" sz="1200" b="0" i="0" u="none" strike="noStrike">
              <a:solidFill>
                <a:srgbClr val="FFFFFF"/>
              </a:solidFill>
              <a:latin typeface="Aptos Narrow" panose="020B0004020202020204" pitchFamily="34" charset="0"/>
              <a:cs typeface="Courier New"/>
            </a:rPr>
            <a:pPr/>
            <a:t>Tampa Bay Buccaneers</a:t>
          </a:fld>
          <a:endParaRPr lang="en-US" sz="1200" b="0">
            <a:solidFill>
              <a:srgbClr val="FFFFFF"/>
            </a:solidFill>
            <a:latin typeface="Aptos Narrow" panose="020B0004020202020204" pitchFamily="34" charset="0"/>
          </a:endParaRPr>
        </a:p>
      </xdr:txBody>
    </xdr:sp>
    <xdr:clientData/>
  </xdr:twoCellAnchor>
  <xdr:twoCellAnchor editAs="absolute">
    <xdr:from>
      <xdr:col>0</xdr:col>
      <xdr:colOff>223694</xdr:colOff>
      <xdr:row>12</xdr:row>
      <xdr:rowOff>180398</xdr:rowOff>
    </xdr:from>
    <xdr:to>
      <xdr:col>5</xdr:col>
      <xdr:colOff>394856</xdr:colOff>
      <xdr:row>15</xdr:row>
      <xdr:rowOff>93807</xdr:rowOff>
    </xdr:to>
    <xdr:sp macro="" textlink="Calc!U4">
      <xdr:nvSpPr>
        <xdr:cNvPr id="8" name="TextBox 7">
          <a:extLst>
            <a:ext uri="{FF2B5EF4-FFF2-40B4-BE49-F238E27FC236}">
              <a16:creationId xmlns:a16="http://schemas.microsoft.com/office/drawing/2014/main" id="{0E29BE25-5F2F-4EB4-91F4-DC99B865F659}"/>
            </a:ext>
          </a:extLst>
        </xdr:cNvPr>
        <xdr:cNvSpPr txBox="1"/>
      </xdr:nvSpPr>
      <xdr:spPr>
        <a:xfrm>
          <a:off x="223694" y="2694998"/>
          <a:ext cx="3054062" cy="465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C8FD47-5C6A-4A89-8AAA-A00C7B539844}" type="TxLink">
            <a:rPr lang="en-US" sz="2000" b="1" i="0" u="none" strike="noStrike">
              <a:solidFill>
                <a:srgbClr val="FFFFFF"/>
              </a:solidFill>
              <a:latin typeface="Aptos Narrow" panose="020B0004020202020204" pitchFamily="34" charset="0"/>
              <a:cs typeface="Courier New"/>
            </a:rPr>
            <a:pPr/>
            <a:t>+0.48</a:t>
          </a:fld>
          <a:endParaRPr lang="en-US" sz="2000" b="1">
            <a:solidFill>
              <a:srgbClr val="FFFFFF"/>
            </a:solidFill>
            <a:latin typeface="Aptos Narrow" panose="020B0004020202020204" pitchFamily="34" charset="0"/>
          </a:endParaRPr>
        </a:p>
      </xdr:txBody>
    </xdr:sp>
    <xdr:clientData/>
  </xdr:twoCellAnchor>
  <xdr:twoCellAnchor editAs="absolute">
    <xdr:from>
      <xdr:col>1</xdr:col>
      <xdr:colOff>7215</xdr:colOff>
      <xdr:row>15</xdr:row>
      <xdr:rowOff>28864</xdr:rowOff>
    </xdr:from>
    <xdr:to>
      <xdr:col>5</xdr:col>
      <xdr:colOff>510308</xdr:colOff>
      <xdr:row>16</xdr:row>
      <xdr:rowOff>57729</xdr:rowOff>
    </xdr:to>
    <xdr:sp macro="" textlink="Calc!U5">
      <xdr:nvSpPr>
        <xdr:cNvPr id="9" name="TextBox 8">
          <a:extLst>
            <a:ext uri="{FF2B5EF4-FFF2-40B4-BE49-F238E27FC236}">
              <a16:creationId xmlns:a16="http://schemas.microsoft.com/office/drawing/2014/main" id="{4D05DF1C-E91A-4789-BA10-0B11B5C1FA84}"/>
            </a:ext>
          </a:extLst>
        </xdr:cNvPr>
        <xdr:cNvSpPr txBox="1"/>
      </xdr:nvSpPr>
      <xdr:spPr>
        <a:xfrm>
          <a:off x="261215" y="3095914"/>
          <a:ext cx="3131993" cy="213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F967B27-A0BB-4E39-8951-8B312411403C}" type="TxLink">
            <a:rPr lang="en-US" sz="900" b="0" i="0" u="none" strike="noStrike">
              <a:solidFill>
                <a:srgbClr val="9FB3C8"/>
              </a:solidFill>
              <a:latin typeface="Aptos Narrow" panose="020B0004020202020204" pitchFamily="34" charset="0"/>
              <a:cs typeface="Courier New"/>
            </a:rPr>
            <a:pPr algn="l"/>
            <a:t>net EPA per play</a:t>
          </a:fld>
          <a:endParaRPr lang="en-US" sz="900" b="0">
            <a:solidFill>
              <a:srgbClr val="9FB3C8"/>
            </a:solidFill>
            <a:latin typeface="Aptos Narrow" panose="020B0004020202020204" pitchFamily="34" charset="0"/>
          </a:endParaRPr>
        </a:p>
      </xdr:txBody>
    </xdr:sp>
    <xdr:clientData/>
  </xdr:twoCellAnchor>
  <xdr:twoCellAnchor editAs="absolute">
    <xdr:from>
      <xdr:col>5</xdr:col>
      <xdr:colOff>923348</xdr:colOff>
      <xdr:row>10</xdr:row>
      <xdr:rowOff>28862</xdr:rowOff>
    </xdr:from>
    <xdr:to>
      <xdr:col>9</xdr:col>
      <xdr:colOff>248806</xdr:colOff>
      <xdr:row>16</xdr:row>
      <xdr:rowOff>108237</xdr:rowOff>
    </xdr:to>
    <xdr:sp macro="" textlink="Calc!V2">
      <xdr:nvSpPr>
        <xdr:cNvPr id="10" name="Rectangle 9">
          <a:extLst>
            <a:ext uri="{FF2B5EF4-FFF2-40B4-BE49-F238E27FC236}">
              <a16:creationId xmlns:a16="http://schemas.microsoft.com/office/drawing/2014/main" id="{6C8CF330-904D-44BA-8A5D-2743B7008BC6}"/>
            </a:ext>
          </a:extLst>
        </xdr:cNvPr>
        <xdr:cNvSpPr/>
      </xdr:nvSpPr>
      <xdr:spPr>
        <a:xfrm>
          <a:off x="3806248" y="2175162"/>
          <a:ext cx="3275158" cy="1184275"/>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28B13A16-C6EE-4412-AE65-3BADE76E13C3}" type="TxLink">
            <a:rPr lang="en-US" sz="1000" b="0" i="0" u="none" strike="noStrike">
              <a:solidFill>
                <a:srgbClr val="9FB3C8"/>
              </a:solidFill>
              <a:latin typeface="Arial Unicode MS"/>
              <a:ea typeface="+mn-ea"/>
              <a:cs typeface="+mn-cs"/>
            </a:rPr>
            <a:pPr marL="0" indent="0" algn="l"/>
            <a:t>BEST OFFENSE</a:t>
          </a:fld>
          <a:endParaRPr lang="en-US" sz="1000" b="0" i="0" u="none" strike="noStrike">
            <a:solidFill>
              <a:srgbClr val="9FB3C8"/>
            </a:solidFill>
            <a:latin typeface="Arial Unicode MS"/>
            <a:ea typeface="+mn-ea"/>
            <a:cs typeface="+mn-cs"/>
          </a:endParaRPr>
        </a:p>
      </xdr:txBody>
    </xdr:sp>
    <xdr:clientData/>
  </xdr:twoCellAnchor>
  <xdr:twoCellAnchor editAs="absolute">
    <xdr:from>
      <xdr:col>9</xdr:col>
      <xdr:colOff>631248</xdr:colOff>
      <xdr:row>10</xdr:row>
      <xdr:rowOff>7216</xdr:rowOff>
    </xdr:from>
    <xdr:to>
      <xdr:col>14</xdr:col>
      <xdr:colOff>469613</xdr:colOff>
      <xdr:row>16</xdr:row>
      <xdr:rowOff>86591</xdr:rowOff>
    </xdr:to>
    <xdr:sp macro="" textlink="Calc!W2">
      <xdr:nvSpPr>
        <xdr:cNvPr id="11" name="Rectangle 10">
          <a:extLst>
            <a:ext uri="{FF2B5EF4-FFF2-40B4-BE49-F238E27FC236}">
              <a16:creationId xmlns:a16="http://schemas.microsoft.com/office/drawing/2014/main" id="{98BF984E-B8A3-495C-8B4E-E58B16F3A3D4}"/>
            </a:ext>
          </a:extLst>
        </xdr:cNvPr>
        <xdr:cNvSpPr/>
      </xdr:nvSpPr>
      <xdr:spPr>
        <a:xfrm>
          <a:off x="7463848" y="2153516"/>
          <a:ext cx="3273715" cy="1184275"/>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604ABE20-4E71-4E23-8880-037F384B3D65}" type="TxLink">
            <a:rPr lang="en-US" sz="1000" b="0" i="0" u="none" strike="noStrike">
              <a:solidFill>
                <a:srgbClr val="9FB3C8"/>
              </a:solidFill>
              <a:latin typeface="Arial Unicode MS"/>
              <a:ea typeface="+mn-ea"/>
              <a:cs typeface="+mn-cs"/>
            </a:rPr>
            <a:pPr marL="0" indent="0" algn="l"/>
            <a:t>BEST DEFENSE</a:t>
          </a:fld>
          <a:endParaRPr lang="en-US" sz="1000" b="0" i="0" u="none" strike="noStrike">
            <a:solidFill>
              <a:srgbClr val="9FB3C8"/>
            </a:solidFill>
            <a:latin typeface="Arial Unicode MS"/>
            <a:ea typeface="+mn-ea"/>
            <a:cs typeface="+mn-cs"/>
          </a:endParaRPr>
        </a:p>
      </xdr:txBody>
    </xdr:sp>
    <xdr:clientData/>
  </xdr:twoCellAnchor>
  <xdr:twoCellAnchor editAs="absolute">
    <xdr:from>
      <xdr:col>15</xdr:col>
      <xdr:colOff>171740</xdr:colOff>
      <xdr:row>10</xdr:row>
      <xdr:rowOff>28863</xdr:rowOff>
    </xdr:from>
    <xdr:to>
      <xdr:col>20</xdr:col>
      <xdr:colOff>77068</xdr:colOff>
      <xdr:row>16</xdr:row>
      <xdr:rowOff>108238</xdr:rowOff>
    </xdr:to>
    <xdr:sp macro="" textlink="Calc!X2">
      <xdr:nvSpPr>
        <xdr:cNvPr id="12" name="Rectangle 11">
          <a:extLst>
            <a:ext uri="{FF2B5EF4-FFF2-40B4-BE49-F238E27FC236}">
              <a16:creationId xmlns:a16="http://schemas.microsoft.com/office/drawing/2014/main" id="{FC29F8B1-2A96-4683-B3BF-AEDDA6C4917C}"/>
            </a:ext>
          </a:extLst>
        </xdr:cNvPr>
        <xdr:cNvSpPr/>
      </xdr:nvSpPr>
      <xdr:spPr>
        <a:xfrm>
          <a:off x="11112790" y="2175163"/>
          <a:ext cx="3270828" cy="1184275"/>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2BD34F47-4B78-440B-8A84-452E3400133E}" type="TxLink">
            <a:rPr lang="en-US" sz="1000" b="0" i="0" u="none" strike="noStrike">
              <a:solidFill>
                <a:srgbClr val="9FB3C8"/>
              </a:solidFill>
              <a:latin typeface="Arial Unicode MS"/>
              <a:ea typeface="+mn-ea"/>
              <a:cs typeface="+mn-cs"/>
            </a:rPr>
            <a:pPr marL="0" indent="0" algn="l"/>
            <a:t>MOST SUCCESSFUL OFFENSE</a:t>
          </a:fld>
          <a:endParaRPr lang="en-US" sz="1000" b="0" i="0" u="none" strike="noStrike">
            <a:solidFill>
              <a:srgbClr val="9FB3C8"/>
            </a:solidFill>
            <a:latin typeface="Arial Unicode MS"/>
            <a:ea typeface="+mn-ea"/>
            <a:cs typeface="+mn-cs"/>
          </a:endParaRPr>
        </a:p>
      </xdr:txBody>
    </xdr:sp>
    <xdr:clientData/>
  </xdr:twoCellAnchor>
  <xdr:twoCellAnchor editAs="absolute">
    <xdr:from>
      <xdr:col>5</xdr:col>
      <xdr:colOff>959427</xdr:colOff>
      <xdr:row>11</xdr:row>
      <xdr:rowOff>158748</xdr:rowOff>
    </xdr:from>
    <xdr:to>
      <xdr:col>9</xdr:col>
      <xdr:colOff>68406</xdr:colOff>
      <xdr:row>13</xdr:row>
      <xdr:rowOff>57724</xdr:rowOff>
    </xdr:to>
    <xdr:sp macro="" textlink="Calc!V3">
      <xdr:nvSpPr>
        <xdr:cNvPr id="13" name="TextBox 12">
          <a:extLst>
            <a:ext uri="{FF2B5EF4-FFF2-40B4-BE49-F238E27FC236}">
              <a16:creationId xmlns:a16="http://schemas.microsoft.com/office/drawing/2014/main" id="{B5584166-AA83-4A25-BAF5-1F362B9550EF}"/>
            </a:ext>
          </a:extLst>
        </xdr:cNvPr>
        <xdr:cNvSpPr txBox="1"/>
      </xdr:nvSpPr>
      <xdr:spPr>
        <a:xfrm>
          <a:off x="3842327" y="2489198"/>
          <a:ext cx="3058679" cy="26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1C0724A-BE91-4348-82A2-944F4E20EB4E}" type="TxLink">
            <a:rPr lang="en-US" sz="1200" b="0" i="0" u="none" strike="noStrike">
              <a:solidFill>
                <a:srgbClr val="FFFFFF"/>
              </a:solidFill>
              <a:latin typeface="Aptos Narrow" panose="020B0004020202020204" pitchFamily="34" charset="0"/>
              <a:ea typeface="+mn-ea"/>
              <a:cs typeface="Courier New"/>
            </a:rPr>
            <a:pPr marL="0" indent="0"/>
            <a:t>Cincinnati Bengals</a:t>
          </a:fld>
          <a:endParaRPr lang="en-US" sz="1200" b="0"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9</xdr:col>
      <xdr:colOff>674544</xdr:colOff>
      <xdr:row>11</xdr:row>
      <xdr:rowOff>151535</xdr:rowOff>
    </xdr:from>
    <xdr:to>
      <xdr:col>14</xdr:col>
      <xdr:colOff>296430</xdr:colOff>
      <xdr:row>13</xdr:row>
      <xdr:rowOff>50511</xdr:rowOff>
    </xdr:to>
    <xdr:sp macro="" textlink="Calc!W3">
      <xdr:nvSpPr>
        <xdr:cNvPr id="14" name="TextBox 13">
          <a:extLst>
            <a:ext uri="{FF2B5EF4-FFF2-40B4-BE49-F238E27FC236}">
              <a16:creationId xmlns:a16="http://schemas.microsoft.com/office/drawing/2014/main" id="{47442CAD-A92E-49C4-949F-28E980C0103D}"/>
            </a:ext>
          </a:extLst>
        </xdr:cNvPr>
        <xdr:cNvSpPr txBox="1"/>
      </xdr:nvSpPr>
      <xdr:spPr>
        <a:xfrm>
          <a:off x="7507144" y="2481985"/>
          <a:ext cx="3057236" cy="26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E2C556E-9479-4906-AE03-F0BC5DFBB208}" type="TxLink">
            <a:rPr lang="en-US" sz="1200" b="0" i="0" u="none" strike="noStrike">
              <a:solidFill>
                <a:srgbClr val="FFFFFF"/>
              </a:solidFill>
              <a:latin typeface="Aptos Narrow" panose="020B0004020202020204" pitchFamily="34" charset="0"/>
              <a:ea typeface="+mn-ea"/>
              <a:cs typeface="Courier New"/>
            </a:rPr>
            <a:pPr marL="0" indent="0"/>
            <a:t>Tampa Bay Buccaneers</a:t>
          </a:fld>
          <a:endParaRPr lang="en-US" sz="1200" b="0"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15</xdr:col>
      <xdr:colOff>229467</xdr:colOff>
      <xdr:row>11</xdr:row>
      <xdr:rowOff>165966</xdr:rowOff>
    </xdr:from>
    <xdr:to>
      <xdr:col>19</xdr:col>
      <xdr:colOff>591416</xdr:colOff>
      <xdr:row>13</xdr:row>
      <xdr:rowOff>64942</xdr:rowOff>
    </xdr:to>
    <xdr:sp macro="" textlink="Calc!X3">
      <xdr:nvSpPr>
        <xdr:cNvPr id="15" name="TextBox 14">
          <a:extLst>
            <a:ext uri="{FF2B5EF4-FFF2-40B4-BE49-F238E27FC236}">
              <a16:creationId xmlns:a16="http://schemas.microsoft.com/office/drawing/2014/main" id="{8A3706AD-73A7-4AF1-B4B5-5504E578C52D}"/>
            </a:ext>
          </a:extLst>
        </xdr:cNvPr>
        <xdr:cNvSpPr txBox="1"/>
      </xdr:nvSpPr>
      <xdr:spPr>
        <a:xfrm>
          <a:off x="11170517" y="2496416"/>
          <a:ext cx="3054349" cy="26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946C82B-4A2F-4380-B5E4-28D0466F9DB1}" type="TxLink">
            <a:rPr lang="en-US" sz="1200" b="0" i="0" u="none" strike="noStrike">
              <a:solidFill>
                <a:srgbClr val="FFFFFF"/>
              </a:solidFill>
              <a:latin typeface="Aptos Narrow" panose="020B0004020202020204" pitchFamily="34" charset="0"/>
              <a:ea typeface="+mn-ea"/>
              <a:cs typeface="Courier New"/>
            </a:rPr>
            <a:pPr marL="0" indent="0"/>
            <a:t>Los Angeles Rams</a:t>
          </a:fld>
          <a:endParaRPr lang="en-US" sz="1200" b="0"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5</xdr:col>
      <xdr:colOff>937778</xdr:colOff>
      <xdr:row>13</xdr:row>
      <xdr:rowOff>15297</xdr:rowOff>
    </xdr:from>
    <xdr:to>
      <xdr:col>9</xdr:col>
      <xdr:colOff>39542</xdr:colOff>
      <xdr:row>15</xdr:row>
      <xdr:rowOff>122670</xdr:rowOff>
    </xdr:to>
    <xdr:sp macro="" textlink="Calc!V4">
      <xdr:nvSpPr>
        <xdr:cNvPr id="16" name="TextBox 15">
          <a:extLst>
            <a:ext uri="{FF2B5EF4-FFF2-40B4-BE49-F238E27FC236}">
              <a16:creationId xmlns:a16="http://schemas.microsoft.com/office/drawing/2014/main" id="{78EBA30C-FBCA-408B-9DEA-8DF06F3B4B42}"/>
            </a:ext>
          </a:extLst>
        </xdr:cNvPr>
        <xdr:cNvSpPr txBox="1"/>
      </xdr:nvSpPr>
      <xdr:spPr>
        <a:xfrm>
          <a:off x="3820678" y="2714047"/>
          <a:ext cx="3051464" cy="475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D5CF4C2-716C-448D-A8DD-2DBBE344695E}" type="TxLink">
            <a:rPr lang="en-US" sz="2000" b="1" i="0" u="none" strike="noStrike">
              <a:solidFill>
                <a:srgbClr val="FFFFFF"/>
              </a:solidFill>
              <a:latin typeface="Aptos Narrow" panose="020B0004020202020204" pitchFamily="34" charset="0"/>
              <a:ea typeface="+mn-ea"/>
              <a:cs typeface="Courier New"/>
            </a:rPr>
            <a:pPr marL="0" indent="0"/>
            <a:t>+0.33</a:t>
          </a:fld>
          <a:endParaRPr lang="en-US" sz="2000" b="1"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5</xdr:col>
      <xdr:colOff>988291</xdr:colOff>
      <xdr:row>15</xdr:row>
      <xdr:rowOff>21647</xdr:rowOff>
    </xdr:from>
    <xdr:to>
      <xdr:col>9</xdr:col>
      <xdr:colOff>169429</xdr:colOff>
      <xdr:row>16</xdr:row>
      <xdr:rowOff>50512</xdr:rowOff>
    </xdr:to>
    <xdr:sp macro="" textlink="Calc!V5">
      <xdr:nvSpPr>
        <xdr:cNvPr id="17" name="TextBox 16">
          <a:extLst>
            <a:ext uri="{FF2B5EF4-FFF2-40B4-BE49-F238E27FC236}">
              <a16:creationId xmlns:a16="http://schemas.microsoft.com/office/drawing/2014/main" id="{4F4870A4-3D25-4502-83D1-69046AA390F0}"/>
            </a:ext>
          </a:extLst>
        </xdr:cNvPr>
        <xdr:cNvSpPr txBox="1"/>
      </xdr:nvSpPr>
      <xdr:spPr>
        <a:xfrm>
          <a:off x="3871191" y="3088697"/>
          <a:ext cx="3130838" cy="213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413376-13AE-43C2-8572-16A74D279A8E}" type="TxLink">
            <a:rPr lang="en-US" sz="900" b="0" i="0" u="none" strike="noStrike">
              <a:solidFill>
                <a:srgbClr val="9FB3C8"/>
              </a:solidFill>
              <a:latin typeface="Aptos Narrow" panose="020B0004020202020204" pitchFamily="34" charset="0"/>
              <a:ea typeface="+mn-ea"/>
              <a:cs typeface="Courier New"/>
            </a:rPr>
            <a:pPr marL="0" indent="0" algn="l"/>
            <a:t>EPA per play</a:t>
          </a:fld>
          <a:endParaRPr lang="en-US" sz="900" b="0" i="0" u="none" strike="noStrike">
            <a:solidFill>
              <a:srgbClr val="9FB3C8"/>
            </a:solidFill>
            <a:latin typeface="Aptos Narrow" panose="020B0004020202020204" pitchFamily="34" charset="0"/>
            <a:ea typeface="+mn-ea"/>
            <a:cs typeface="Courier New"/>
          </a:endParaRPr>
        </a:p>
      </xdr:txBody>
    </xdr:sp>
    <xdr:clientData/>
  </xdr:twoCellAnchor>
  <xdr:twoCellAnchor editAs="absolute">
    <xdr:from>
      <xdr:col>9</xdr:col>
      <xdr:colOff>696191</xdr:colOff>
      <xdr:row>15</xdr:row>
      <xdr:rowOff>28863</xdr:rowOff>
    </xdr:from>
    <xdr:to>
      <xdr:col>14</xdr:col>
      <xdr:colOff>390236</xdr:colOff>
      <xdr:row>16</xdr:row>
      <xdr:rowOff>57728</xdr:rowOff>
    </xdr:to>
    <xdr:sp macro="" textlink="Calc!W5">
      <xdr:nvSpPr>
        <xdr:cNvPr id="18" name="TextBox 17">
          <a:extLst>
            <a:ext uri="{FF2B5EF4-FFF2-40B4-BE49-F238E27FC236}">
              <a16:creationId xmlns:a16="http://schemas.microsoft.com/office/drawing/2014/main" id="{259D91DC-BA8B-4BAB-B074-B2F26349ADE2}"/>
            </a:ext>
          </a:extLst>
        </xdr:cNvPr>
        <xdr:cNvSpPr txBox="1"/>
      </xdr:nvSpPr>
      <xdr:spPr>
        <a:xfrm>
          <a:off x="7528791" y="3095913"/>
          <a:ext cx="3129395" cy="213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896FE15-4AE8-4A9C-9A57-064A7B35FCD8}" type="TxLink">
            <a:rPr lang="en-US" sz="900" b="0" i="0" u="none" strike="noStrike">
              <a:solidFill>
                <a:srgbClr val="9FB3C8"/>
              </a:solidFill>
              <a:latin typeface="Aptos Narrow" panose="020B0004020202020204" pitchFamily="34" charset="0"/>
              <a:ea typeface="+mn-ea"/>
              <a:cs typeface="Courier New"/>
            </a:rPr>
            <a:pPr marL="0" indent="0" algn="l"/>
            <a:t>EPA allowed per play</a:t>
          </a:fld>
          <a:endParaRPr lang="en-US" sz="900" b="0" i="0" u="none" strike="noStrike">
            <a:solidFill>
              <a:srgbClr val="9FB3C8"/>
            </a:solidFill>
            <a:latin typeface="Aptos Narrow" panose="020B0004020202020204" pitchFamily="34" charset="0"/>
            <a:ea typeface="+mn-ea"/>
            <a:cs typeface="Courier New"/>
          </a:endParaRPr>
        </a:p>
      </xdr:txBody>
    </xdr:sp>
    <xdr:clientData/>
  </xdr:twoCellAnchor>
  <xdr:twoCellAnchor editAs="absolute">
    <xdr:from>
      <xdr:col>15</xdr:col>
      <xdr:colOff>207819</xdr:colOff>
      <xdr:row>15</xdr:row>
      <xdr:rowOff>28863</xdr:rowOff>
    </xdr:from>
    <xdr:to>
      <xdr:col>19</xdr:col>
      <xdr:colOff>641927</xdr:colOff>
      <xdr:row>16</xdr:row>
      <xdr:rowOff>57728</xdr:rowOff>
    </xdr:to>
    <xdr:sp macro="" textlink="Calc!X5">
      <xdr:nvSpPr>
        <xdr:cNvPr id="19" name="TextBox 18">
          <a:extLst>
            <a:ext uri="{FF2B5EF4-FFF2-40B4-BE49-F238E27FC236}">
              <a16:creationId xmlns:a16="http://schemas.microsoft.com/office/drawing/2014/main" id="{5482F984-7909-4728-8D4B-E0BFC5411BD3}"/>
            </a:ext>
          </a:extLst>
        </xdr:cNvPr>
        <xdr:cNvSpPr txBox="1"/>
      </xdr:nvSpPr>
      <xdr:spPr>
        <a:xfrm>
          <a:off x="11148869" y="3095913"/>
          <a:ext cx="3126508" cy="213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06FA12E-E294-4140-9513-E9DB2C0668E0}" type="TxLink">
            <a:rPr lang="en-US" sz="900" b="0" i="0" u="none" strike="noStrike">
              <a:solidFill>
                <a:srgbClr val="9FB3C8"/>
              </a:solidFill>
              <a:latin typeface="Aptos Narrow" panose="020B0004020202020204" pitchFamily="34" charset="0"/>
              <a:ea typeface="+mn-ea"/>
              <a:cs typeface="Courier New"/>
            </a:rPr>
            <a:pPr marL="0" indent="0" algn="l"/>
            <a:t>of plays are successful</a:t>
          </a:fld>
          <a:endParaRPr lang="en-US" sz="900" b="0" i="0" u="none" strike="noStrike">
            <a:solidFill>
              <a:srgbClr val="9FB3C8"/>
            </a:solidFill>
            <a:latin typeface="Aptos Narrow" panose="020B0004020202020204" pitchFamily="34" charset="0"/>
            <a:ea typeface="+mn-ea"/>
            <a:cs typeface="Courier New"/>
          </a:endParaRPr>
        </a:p>
      </xdr:txBody>
    </xdr:sp>
    <xdr:clientData/>
  </xdr:twoCellAnchor>
  <xdr:twoCellAnchor editAs="absolute">
    <xdr:from>
      <xdr:col>9</xdr:col>
      <xdr:colOff>674544</xdr:colOff>
      <xdr:row>13</xdr:row>
      <xdr:rowOff>28863</xdr:rowOff>
    </xdr:from>
    <xdr:to>
      <xdr:col>14</xdr:col>
      <xdr:colOff>289215</xdr:colOff>
      <xdr:row>15</xdr:row>
      <xdr:rowOff>136236</xdr:rowOff>
    </xdr:to>
    <xdr:sp macro="" textlink="Calc!W4">
      <xdr:nvSpPr>
        <xdr:cNvPr id="20" name="TextBox 19">
          <a:extLst>
            <a:ext uri="{FF2B5EF4-FFF2-40B4-BE49-F238E27FC236}">
              <a16:creationId xmlns:a16="http://schemas.microsoft.com/office/drawing/2014/main" id="{9ECFCF8B-C709-4490-BEB2-BBF6B95C65D2}"/>
            </a:ext>
          </a:extLst>
        </xdr:cNvPr>
        <xdr:cNvSpPr txBox="1"/>
      </xdr:nvSpPr>
      <xdr:spPr>
        <a:xfrm>
          <a:off x="7507144" y="2727613"/>
          <a:ext cx="3050021" cy="475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052E4D8-F5FF-408A-9671-208EC1C39C2F}" type="TxLink">
            <a:rPr lang="en-US" sz="2000" b="1" i="0" u="none" strike="noStrike">
              <a:solidFill>
                <a:srgbClr val="FFFFFF"/>
              </a:solidFill>
              <a:latin typeface="Aptos Narrow" panose="020B0004020202020204" pitchFamily="34" charset="0"/>
              <a:ea typeface="+mn-ea"/>
              <a:cs typeface="Courier New"/>
            </a:rPr>
            <a:pPr marL="0" indent="0"/>
            <a:t>-0.27</a:t>
          </a:fld>
          <a:endParaRPr lang="en-US" sz="2000" b="1"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15</xdr:col>
      <xdr:colOff>236683</xdr:colOff>
      <xdr:row>13</xdr:row>
      <xdr:rowOff>51375</xdr:rowOff>
    </xdr:from>
    <xdr:to>
      <xdr:col>19</xdr:col>
      <xdr:colOff>591417</xdr:colOff>
      <xdr:row>15</xdr:row>
      <xdr:rowOff>165098</xdr:rowOff>
    </xdr:to>
    <xdr:sp macro="" textlink="Calc!X4">
      <xdr:nvSpPr>
        <xdr:cNvPr id="21" name="TextBox 20">
          <a:extLst>
            <a:ext uri="{FF2B5EF4-FFF2-40B4-BE49-F238E27FC236}">
              <a16:creationId xmlns:a16="http://schemas.microsoft.com/office/drawing/2014/main" id="{668AC0F4-3721-426C-B464-59ED51423497}"/>
            </a:ext>
          </a:extLst>
        </xdr:cNvPr>
        <xdr:cNvSpPr txBox="1"/>
      </xdr:nvSpPr>
      <xdr:spPr>
        <a:xfrm>
          <a:off x="11177733" y="2750125"/>
          <a:ext cx="3047134" cy="482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4E1292D-7DD0-4DB5-A8F5-E895853EDFBC}" type="TxLink">
            <a:rPr lang="en-US" sz="2000" b="1" i="0" u="none" strike="noStrike">
              <a:solidFill>
                <a:srgbClr val="FFFFFF"/>
              </a:solidFill>
              <a:latin typeface="Aptos Narrow" panose="020B0004020202020204" pitchFamily="34" charset="0"/>
              <a:ea typeface="+mn-ea"/>
              <a:cs typeface="Courier New"/>
            </a:rPr>
            <a:pPr marL="0" indent="0"/>
            <a:t>58.5%</a:t>
          </a:fld>
          <a:endParaRPr lang="en-US" sz="2000" b="1"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10</xdr:col>
      <xdr:colOff>304800</xdr:colOff>
      <xdr:row>18</xdr:row>
      <xdr:rowOff>165966</xdr:rowOff>
    </xdr:from>
    <xdr:to>
      <xdr:col>19</xdr:col>
      <xdr:colOff>95540</xdr:colOff>
      <xdr:row>51</xdr:row>
      <xdr:rowOff>115454</xdr:rowOff>
    </xdr:to>
    <xdr:graphicFrame macro="">
      <xdr:nvGraphicFramePr>
        <xdr:cNvPr id="23" name="Chart 1">
          <a:extLst>
            <a:ext uri="{FF2B5EF4-FFF2-40B4-BE49-F238E27FC236}">
              <a16:creationId xmlns:a16="http://schemas.microsoft.com/office/drawing/2014/main" id="{A63F2F33-8B17-F10E-9138-03E953D070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22</xdr:col>
      <xdr:colOff>220517</xdr:colOff>
      <xdr:row>1</xdr:row>
      <xdr:rowOff>418522</xdr:rowOff>
    </xdr:from>
    <xdr:to>
      <xdr:col>25</xdr:col>
      <xdr:colOff>204066</xdr:colOff>
      <xdr:row>3</xdr:row>
      <xdr:rowOff>93806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689A3A4-0C98-469A-AF8E-17DCDBA2626C}"/>
            </a:ext>
          </a:extLst>
        </xdr:cNvPr>
        <xdr:cNvSpPr/>
      </xdr:nvSpPr>
      <xdr:spPr>
        <a:xfrm>
          <a:off x="15524017" y="602672"/>
          <a:ext cx="2002849" cy="348384"/>
        </a:xfrm>
        <a:prstGeom prst="roundRect">
          <a:avLst/>
        </a:prstGeom>
        <a:solidFill>
          <a:srgbClr val="182A43"/>
        </a:solidFill>
        <a:ln>
          <a:solidFill>
            <a:srgbClr val="2A3F5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 Home</a:t>
          </a:r>
        </a:p>
      </xdr:txBody>
    </xdr:sp>
    <xdr:clientData/>
  </xdr:twoCellAnchor>
  <xdr:twoCellAnchor editAs="absolute">
    <xdr:from>
      <xdr:col>0</xdr:col>
      <xdr:colOff>245341</xdr:colOff>
      <xdr:row>3</xdr:row>
      <xdr:rowOff>122670</xdr:rowOff>
    </xdr:from>
    <xdr:to>
      <xdr:col>5</xdr:col>
      <xdr:colOff>534843</xdr:colOff>
      <xdr:row>8</xdr:row>
      <xdr:rowOff>93807</xdr:rowOff>
    </xdr:to>
    <mc:AlternateContent xmlns:mc="http://schemas.openxmlformats.org/markup-compatibility/2006" xmlns:a14="http://schemas.microsoft.com/office/drawing/2010/main">
      <mc:Choice Requires="a14">
        <xdr:graphicFrame macro="">
          <xdr:nvGraphicFramePr>
            <xdr:cNvPr id="3" name="Slicer_Week 2">
              <a:extLst>
                <a:ext uri="{FF2B5EF4-FFF2-40B4-BE49-F238E27FC236}">
                  <a16:creationId xmlns:a16="http://schemas.microsoft.com/office/drawing/2014/main" id="{F1C68A84-57D2-46CB-A534-6017D9D10869}"/>
                </a:ext>
              </a:extLst>
            </xdr:cNvPr>
            <xdr:cNvGraphicFramePr/>
          </xdr:nvGraphicFramePr>
          <xdr:xfrm>
            <a:off x="0" y="0"/>
            <a:ext cx="0" cy="0"/>
          </xdr:xfrm>
          <a:graphic>
            <a:graphicData uri="http://schemas.microsoft.com/office/drawing/2010/slicer">
              <sle:slicer xmlns:sle="http://schemas.microsoft.com/office/drawing/2010/slicer" name="Slicer_Week 2"/>
            </a:graphicData>
          </a:graphic>
        </xdr:graphicFrame>
      </mc:Choice>
      <mc:Fallback xmlns="">
        <xdr:sp macro="" textlink="">
          <xdr:nvSpPr>
            <xdr:cNvPr id="0" name=""/>
            <xdr:cNvSpPr>
              <a:spLocks noTextEdit="1"/>
            </xdr:cNvSpPr>
          </xdr:nvSpPr>
          <xdr:spPr>
            <a:xfrm>
              <a:off x="245341" y="981363"/>
              <a:ext cx="2822286" cy="909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614218</xdr:colOff>
      <xdr:row>3</xdr:row>
      <xdr:rowOff>72159</xdr:rowOff>
    </xdr:from>
    <xdr:to>
      <xdr:col>12</xdr:col>
      <xdr:colOff>585064</xdr:colOff>
      <xdr:row>8</xdr:row>
      <xdr:rowOff>101020</xdr:rowOff>
    </xdr:to>
    <mc:AlternateContent xmlns:mc="http://schemas.openxmlformats.org/markup-compatibility/2006" xmlns:a14="http://schemas.microsoft.com/office/drawing/2010/main">
      <mc:Choice Requires="a14">
        <xdr:graphicFrame macro="">
          <xdr:nvGraphicFramePr>
            <xdr:cNvPr id="4" name="Slicer_Division 2">
              <a:extLst>
                <a:ext uri="{FF2B5EF4-FFF2-40B4-BE49-F238E27FC236}">
                  <a16:creationId xmlns:a16="http://schemas.microsoft.com/office/drawing/2014/main" id="{BE4F5216-D4BE-4E11-A4EA-58FCA1AEBF92}"/>
                </a:ext>
              </a:extLst>
            </xdr:cNvPr>
            <xdr:cNvGraphicFramePr/>
          </xdr:nvGraphicFramePr>
          <xdr:xfrm>
            <a:off x="0" y="0"/>
            <a:ext cx="0" cy="0"/>
          </xdr:xfrm>
          <a:graphic>
            <a:graphicData uri="http://schemas.microsoft.com/office/drawing/2010/slicer">
              <sle:slicer xmlns:sle="http://schemas.microsoft.com/office/drawing/2010/slicer" name="Slicer_Division 2"/>
            </a:graphicData>
          </a:graphic>
        </xdr:graphicFrame>
      </mc:Choice>
      <mc:Fallback xmlns="">
        <xdr:sp macro="" textlink="">
          <xdr:nvSpPr>
            <xdr:cNvPr id="0" name=""/>
            <xdr:cNvSpPr>
              <a:spLocks noTextEdit="1"/>
            </xdr:cNvSpPr>
          </xdr:nvSpPr>
          <xdr:spPr>
            <a:xfrm>
              <a:off x="5723082" y="930852"/>
              <a:ext cx="3434482" cy="966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840509</xdr:colOff>
      <xdr:row>3</xdr:row>
      <xdr:rowOff>100445</xdr:rowOff>
    </xdr:from>
    <xdr:to>
      <xdr:col>8</xdr:col>
      <xdr:colOff>202910</xdr:colOff>
      <xdr:row>8</xdr:row>
      <xdr:rowOff>115455</xdr:rowOff>
    </xdr:to>
    <mc:AlternateContent xmlns:mc="http://schemas.openxmlformats.org/markup-compatibility/2006" xmlns:a14="http://schemas.microsoft.com/office/drawing/2010/main">
      <mc:Choice Requires="a14">
        <xdr:graphicFrame macro="">
          <xdr:nvGraphicFramePr>
            <xdr:cNvPr id="5" name="Slicer_Conference 2">
              <a:extLst>
                <a:ext uri="{FF2B5EF4-FFF2-40B4-BE49-F238E27FC236}">
                  <a16:creationId xmlns:a16="http://schemas.microsoft.com/office/drawing/2014/main" id="{F3D9F54F-4EFC-4B2C-A093-2796EA0B3996}"/>
                </a:ext>
              </a:extLst>
            </xdr:cNvPr>
            <xdr:cNvGraphicFramePr/>
          </xdr:nvGraphicFramePr>
          <xdr:xfrm>
            <a:off x="0" y="0"/>
            <a:ext cx="0" cy="0"/>
          </xdr:xfrm>
          <a:graphic>
            <a:graphicData uri="http://schemas.microsoft.com/office/drawing/2010/slicer">
              <sle:slicer xmlns:sle="http://schemas.microsoft.com/office/drawing/2010/slicer" name="Slicer_Conference 2"/>
            </a:graphicData>
          </a:graphic>
        </xdr:graphicFrame>
      </mc:Choice>
      <mc:Fallback xmlns="">
        <xdr:sp macro="" textlink="">
          <xdr:nvSpPr>
            <xdr:cNvPr id="0" name=""/>
            <xdr:cNvSpPr>
              <a:spLocks noTextEdit="1"/>
            </xdr:cNvSpPr>
          </xdr:nvSpPr>
          <xdr:spPr>
            <a:xfrm>
              <a:off x="3373293" y="959138"/>
              <a:ext cx="1938481" cy="9530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202044</xdr:colOff>
      <xdr:row>10</xdr:row>
      <xdr:rowOff>28864</xdr:rowOff>
    </xdr:from>
    <xdr:to>
      <xdr:col>6</xdr:col>
      <xdr:colOff>61191</xdr:colOff>
      <xdr:row>16</xdr:row>
      <xdr:rowOff>108239</xdr:rowOff>
    </xdr:to>
    <xdr:sp macro="" textlink="Calc!Z2">
      <xdr:nvSpPr>
        <xdr:cNvPr id="6" name="Rectangle 5">
          <a:extLst>
            <a:ext uri="{FF2B5EF4-FFF2-40B4-BE49-F238E27FC236}">
              <a16:creationId xmlns:a16="http://schemas.microsoft.com/office/drawing/2014/main" id="{895D4398-2BB8-486B-B79A-DCC9E78DB5AD}"/>
            </a:ext>
          </a:extLst>
        </xdr:cNvPr>
        <xdr:cNvSpPr/>
      </xdr:nvSpPr>
      <xdr:spPr>
        <a:xfrm>
          <a:off x="202044" y="2175164"/>
          <a:ext cx="3275447" cy="1184275"/>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algn="l"/>
          <a:fld id="{AB8E8F5C-C0CA-4E2C-868C-11FC7754EFDA}" type="TxLink">
            <a:rPr lang="en-US" sz="1000" b="0" i="0" u="none" strike="noStrike">
              <a:solidFill>
                <a:srgbClr val="9FB3C8"/>
              </a:solidFill>
              <a:latin typeface="Arial Unicode MS"/>
            </a:rPr>
            <a:pPr algn="l"/>
            <a:t>MOST YARDS</a:t>
          </a:fld>
          <a:endParaRPr lang="en-US" sz="1000" b="0">
            <a:solidFill>
              <a:srgbClr val="9FB3C8"/>
            </a:solidFill>
            <a:latin typeface="Arial Unicode MS"/>
          </a:endParaRPr>
        </a:p>
      </xdr:txBody>
    </xdr:sp>
    <xdr:clientData/>
  </xdr:twoCellAnchor>
  <xdr:twoCellAnchor editAs="absolute">
    <xdr:from>
      <xdr:col>0</xdr:col>
      <xdr:colOff>245340</xdr:colOff>
      <xdr:row>11</xdr:row>
      <xdr:rowOff>144318</xdr:rowOff>
    </xdr:from>
    <xdr:to>
      <xdr:col>5</xdr:col>
      <xdr:colOff>772967</xdr:colOff>
      <xdr:row>13</xdr:row>
      <xdr:rowOff>43294</xdr:rowOff>
    </xdr:to>
    <xdr:sp macro="" textlink="Calc!Z3">
      <xdr:nvSpPr>
        <xdr:cNvPr id="7" name="TextBox 6">
          <a:extLst>
            <a:ext uri="{FF2B5EF4-FFF2-40B4-BE49-F238E27FC236}">
              <a16:creationId xmlns:a16="http://schemas.microsoft.com/office/drawing/2014/main" id="{1198363E-2C77-4C34-89F3-7AA013F6A14E}"/>
            </a:ext>
          </a:extLst>
        </xdr:cNvPr>
        <xdr:cNvSpPr txBox="1"/>
      </xdr:nvSpPr>
      <xdr:spPr>
        <a:xfrm>
          <a:off x="245340" y="2474768"/>
          <a:ext cx="3061277" cy="26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03228F-2BBC-4C03-BEB8-8BE6571DAA7A}" type="TxLink">
            <a:rPr lang="en-US" sz="1200" b="0" i="0" u="none" strike="noStrike">
              <a:solidFill>
                <a:srgbClr val="FFFFFF"/>
              </a:solidFill>
              <a:latin typeface="Aptos Narrow" panose="020B0004020202020204" pitchFamily="34" charset="0"/>
              <a:cs typeface="Courier New"/>
            </a:rPr>
            <a:pPr/>
            <a:t>Cleveland Browns</a:t>
          </a:fld>
          <a:endParaRPr lang="en-US" sz="1200" b="0">
            <a:solidFill>
              <a:srgbClr val="FFFFFF"/>
            </a:solidFill>
            <a:latin typeface="Aptos Narrow" panose="020B0004020202020204" pitchFamily="34" charset="0"/>
          </a:endParaRPr>
        </a:p>
      </xdr:txBody>
    </xdr:sp>
    <xdr:clientData/>
  </xdr:twoCellAnchor>
  <xdr:twoCellAnchor editAs="absolute">
    <xdr:from>
      <xdr:col>0</xdr:col>
      <xdr:colOff>223694</xdr:colOff>
      <xdr:row>12</xdr:row>
      <xdr:rowOff>180398</xdr:rowOff>
    </xdr:from>
    <xdr:to>
      <xdr:col>5</xdr:col>
      <xdr:colOff>744106</xdr:colOff>
      <xdr:row>15</xdr:row>
      <xdr:rowOff>93807</xdr:rowOff>
    </xdr:to>
    <xdr:sp macro="" textlink="Calc!Z4">
      <xdr:nvSpPr>
        <xdr:cNvPr id="8" name="TextBox 7">
          <a:extLst>
            <a:ext uri="{FF2B5EF4-FFF2-40B4-BE49-F238E27FC236}">
              <a16:creationId xmlns:a16="http://schemas.microsoft.com/office/drawing/2014/main" id="{085D8871-2473-4C98-8200-DD56ECB17E5B}"/>
            </a:ext>
          </a:extLst>
        </xdr:cNvPr>
        <xdr:cNvSpPr txBox="1"/>
      </xdr:nvSpPr>
      <xdr:spPr>
        <a:xfrm>
          <a:off x="223694" y="2694998"/>
          <a:ext cx="3054062" cy="465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DA524D-9415-4285-9E48-F79682A57AF1}" type="TxLink">
            <a:rPr lang="en-US" sz="2000" b="1" i="0" u="none" strike="noStrike">
              <a:solidFill>
                <a:srgbClr val="FFFFFF"/>
              </a:solidFill>
              <a:latin typeface="Aptos Narrow" panose="020B0004020202020204" pitchFamily="34" charset="0"/>
              <a:cs typeface="Courier New"/>
            </a:rPr>
            <a:pPr/>
            <a:t>491</a:t>
          </a:fld>
          <a:endParaRPr lang="en-US" sz="2000" b="1">
            <a:solidFill>
              <a:srgbClr val="FFFFFF"/>
            </a:solidFill>
            <a:latin typeface="Aptos Narrow" panose="020B0004020202020204" pitchFamily="34" charset="0"/>
          </a:endParaRPr>
        </a:p>
      </xdr:txBody>
    </xdr:sp>
    <xdr:clientData/>
  </xdr:twoCellAnchor>
  <xdr:twoCellAnchor editAs="absolute">
    <xdr:from>
      <xdr:col>1</xdr:col>
      <xdr:colOff>7215</xdr:colOff>
      <xdr:row>15</xdr:row>
      <xdr:rowOff>28864</xdr:rowOff>
    </xdr:from>
    <xdr:to>
      <xdr:col>5</xdr:col>
      <xdr:colOff>859558</xdr:colOff>
      <xdr:row>16</xdr:row>
      <xdr:rowOff>57729</xdr:rowOff>
    </xdr:to>
    <xdr:sp macro="" textlink="Calc!Z5">
      <xdr:nvSpPr>
        <xdr:cNvPr id="9" name="TextBox 8">
          <a:extLst>
            <a:ext uri="{FF2B5EF4-FFF2-40B4-BE49-F238E27FC236}">
              <a16:creationId xmlns:a16="http://schemas.microsoft.com/office/drawing/2014/main" id="{494E6B6D-FC71-4484-BF6C-6897E56C63FF}"/>
            </a:ext>
          </a:extLst>
        </xdr:cNvPr>
        <xdr:cNvSpPr txBox="1"/>
      </xdr:nvSpPr>
      <xdr:spPr>
        <a:xfrm>
          <a:off x="261215" y="3095914"/>
          <a:ext cx="3131993" cy="213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7603D5E-FF1C-4134-89E9-21114CB6FE6E}" type="TxLink">
            <a:rPr lang="en-US" sz="900" b="0" i="0" u="none" strike="noStrike">
              <a:solidFill>
                <a:srgbClr val="9FB3C8"/>
              </a:solidFill>
              <a:latin typeface="Aptos Narrow" panose="020B0004020202020204" pitchFamily="34" charset="0"/>
              <a:cs typeface="Courier New"/>
            </a:rPr>
            <a:pPr algn="l"/>
            <a:t>yds per game</a:t>
          </a:fld>
          <a:endParaRPr lang="en-US" sz="900" b="0">
            <a:solidFill>
              <a:srgbClr val="9FB3C8"/>
            </a:solidFill>
            <a:latin typeface="Aptos Narrow" panose="020B0004020202020204" pitchFamily="34" charset="0"/>
          </a:endParaRPr>
        </a:p>
      </xdr:txBody>
    </xdr:sp>
    <xdr:clientData/>
  </xdr:twoCellAnchor>
  <xdr:twoCellAnchor editAs="absolute">
    <xdr:from>
      <xdr:col>6</xdr:col>
      <xdr:colOff>389948</xdr:colOff>
      <xdr:row>10</xdr:row>
      <xdr:rowOff>28862</xdr:rowOff>
    </xdr:from>
    <xdr:to>
      <xdr:col>10</xdr:col>
      <xdr:colOff>274206</xdr:colOff>
      <xdr:row>16</xdr:row>
      <xdr:rowOff>108237</xdr:rowOff>
    </xdr:to>
    <xdr:sp macro="" textlink="Calc!AA2">
      <xdr:nvSpPr>
        <xdr:cNvPr id="10" name="Rectangle 9">
          <a:extLst>
            <a:ext uri="{FF2B5EF4-FFF2-40B4-BE49-F238E27FC236}">
              <a16:creationId xmlns:a16="http://schemas.microsoft.com/office/drawing/2014/main" id="{A1D937BF-2F60-4749-89C6-D8F42E55E79B}"/>
            </a:ext>
          </a:extLst>
        </xdr:cNvPr>
        <xdr:cNvSpPr/>
      </xdr:nvSpPr>
      <xdr:spPr>
        <a:xfrm>
          <a:off x="3806248" y="2175162"/>
          <a:ext cx="3275158" cy="1184275"/>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790A94FB-B977-414C-8BB6-F724409CC7E6}" type="TxLink">
            <a:rPr lang="en-US" sz="1000" b="0" i="0" u="none" strike="noStrike">
              <a:solidFill>
                <a:srgbClr val="9FB3C8"/>
              </a:solidFill>
              <a:latin typeface="Arial Unicode MS"/>
              <a:ea typeface="+mn-ea"/>
              <a:cs typeface="+mn-cs"/>
            </a:rPr>
            <a:pPr marL="0" indent="0" algn="l"/>
            <a:t>BEST PASSING ATTACK</a:t>
          </a:fld>
          <a:endParaRPr lang="en-US" sz="1000" b="0" i="0" u="none" strike="noStrike">
            <a:solidFill>
              <a:srgbClr val="9FB3C8"/>
            </a:solidFill>
            <a:latin typeface="Arial Unicode MS"/>
            <a:ea typeface="+mn-ea"/>
            <a:cs typeface="+mn-cs"/>
          </a:endParaRPr>
        </a:p>
      </xdr:txBody>
    </xdr:sp>
    <xdr:clientData/>
  </xdr:twoCellAnchor>
  <xdr:twoCellAnchor editAs="absolute">
    <xdr:from>
      <xdr:col>10</xdr:col>
      <xdr:colOff>656648</xdr:colOff>
      <xdr:row>10</xdr:row>
      <xdr:rowOff>7216</xdr:rowOff>
    </xdr:from>
    <xdr:to>
      <xdr:col>15</xdr:col>
      <xdr:colOff>145763</xdr:colOff>
      <xdr:row>16</xdr:row>
      <xdr:rowOff>86591</xdr:rowOff>
    </xdr:to>
    <xdr:sp macro="" textlink="Calc!AB2">
      <xdr:nvSpPr>
        <xdr:cNvPr id="11" name="Rectangle 10">
          <a:extLst>
            <a:ext uri="{FF2B5EF4-FFF2-40B4-BE49-F238E27FC236}">
              <a16:creationId xmlns:a16="http://schemas.microsoft.com/office/drawing/2014/main" id="{B1AFA923-8BCE-423E-ABBA-069BDF5058E8}"/>
            </a:ext>
          </a:extLst>
        </xdr:cNvPr>
        <xdr:cNvSpPr/>
      </xdr:nvSpPr>
      <xdr:spPr>
        <a:xfrm>
          <a:off x="7463848" y="2153516"/>
          <a:ext cx="3273715" cy="1184275"/>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DDD6BF70-80D2-4956-90F2-A723FD96F0AB}" type="TxLink">
            <a:rPr lang="en-US" sz="1000" b="0" i="0" u="none" strike="noStrike">
              <a:solidFill>
                <a:srgbClr val="9FB3C8"/>
              </a:solidFill>
              <a:latin typeface="Arial Unicode MS"/>
              <a:ea typeface="+mn-ea"/>
              <a:cs typeface="+mn-cs"/>
            </a:rPr>
            <a:pPr marL="0" indent="0" algn="l"/>
            <a:t>BEST RUSHING ATTACK</a:t>
          </a:fld>
          <a:endParaRPr lang="en-US" sz="1000" b="0" i="0" u="none" strike="noStrike">
            <a:solidFill>
              <a:srgbClr val="9FB3C8"/>
            </a:solidFill>
            <a:latin typeface="Arial Unicode MS"/>
            <a:ea typeface="+mn-ea"/>
            <a:cs typeface="+mn-cs"/>
          </a:endParaRPr>
        </a:p>
      </xdr:txBody>
    </xdr:sp>
    <xdr:clientData/>
  </xdr:twoCellAnchor>
  <xdr:twoCellAnchor editAs="absolute">
    <xdr:from>
      <xdr:col>15</xdr:col>
      <xdr:colOff>520990</xdr:colOff>
      <xdr:row>10</xdr:row>
      <xdr:rowOff>28863</xdr:rowOff>
    </xdr:from>
    <xdr:to>
      <xdr:col>20</xdr:col>
      <xdr:colOff>426318</xdr:colOff>
      <xdr:row>16</xdr:row>
      <xdr:rowOff>108238</xdr:rowOff>
    </xdr:to>
    <xdr:sp macro="" textlink="Calc!AC2">
      <xdr:nvSpPr>
        <xdr:cNvPr id="12" name="Rectangle 11">
          <a:extLst>
            <a:ext uri="{FF2B5EF4-FFF2-40B4-BE49-F238E27FC236}">
              <a16:creationId xmlns:a16="http://schemas.microsoft.com/office/drawing/2014/main" id="{4F77DC74-EE6C-47E3-B459-4CC7BC1BE358}"/>
            </a:ext>
          </a:extLst>
        </xdr:cNvPr>
        <xdr:cNvSpPr/>
      </xdr:nvSpPr>
      <xdr:spPr>
        <a:xfrm>
          <a:off x="11112790" y="2175163"/>
          <a:ext cx="3270828" cy="1184275"/>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A37915E5-0135-4BF2-8F9D-5764BE05310F}" type="TxLink">
            <a:rPr lang="en-US" sz="1000" b="0" i="0" u="none" strike="noStrike">
              <a:solidFill>
                <a:srgbClr val="9FB3C8"/>
              </a:solidFill>
              <a:latin typeface="Arial Unicode MS"/>
              <a:ea typeface="+mn-ea"/>
              <a:cs typeface="+mn-cs"/>
            </a:rPr>
            <a:pPr marL="0" indent="0" algn="l"/>
            <a:t>BEST RED ZONE OFFENSE</a:t>
          </a:fld>
          <a:endParaRPr lang="en-US" sz="1000" b="0" i="0" u="none" strike="noStrike">
            <a:solidFill>
              <a:srgbClr val="9FB3C8"/>
            </a:solidFill>
            <a:latin typeface="Arial Unicode MS"/>
            <a:ea typeface="+mn-ea"/>
            <a:cs typeface="+mn-cs"/>
          </a:endParaRPr>
        </a:p>
      </xdr:txBody>
    </xdr:sp>
    <xdr:clientData/>
  </xdr:twoCellAnchor>
  <xdr:twoCellAnchor editAs="absolute">
    <xdr:from>
      <xdr:col>6</xdr:col>
      <xdr:colOff>426028</xdr:colOff>
      <xdr:row>11</xdr:row>
      <xdr:rowOff>158748</xdr:rowOff>
    </xdr:from>
    <xdr:to>
      <xdr:col>10</xdr:col>
      <xdr:colOff>93807</xdr:colOff>
      <xdr:row>13</xdr:row>
      <xdr:rowOff>57724</xdr:rowOff>
    </xdr:to>
    <xdr:sp macro="" textlink="Calc!AA3">
      <xdr:nvSpPr>
        <xdr:cNvPr id="13" name="TextBox 12">
          <a:extLst>
            <a:ext uri="{FF2B5EF4-FFF2-40B4-BE49-F238E27FC236}">
              <a16:creationId xmlns:a16="http://schemas.microsoft.com/office/drawing/2014/main" id="{9F978B6A-2C7E-469E-BD08-7401328BFDE2}"/>
            </a:ext>
          </a:extLst>
        </xdr:cNvPr>
        <xdr:cNvSpPr txBox="1"/>
      </xdr:nvSpPr>
      <xdr:spPr>
        <a:xfrm>
          <a:off x="3842328" y="2489198"/>
          <a:ext cx="3058679" cy="26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6835BAB-BBAC-4321-8A9D-B04A77338123}" type="TxLink">
            <a:rPr lang="en-US" sz="1200" b="0" i="0" u="none" strike="noStrike">
              <a:solidFill>
                <a:srgbClr val="FFFFFF"/>
              </a:solidFill>
              <a:latin typeface="Aptos Narrow" panose="020B0004020202020204" pitchFamily="34" charset="0"/>
              <a:ea typeface="+mn-ea"/>
              <a:cs typeface="Courier New"/>
            </a:rPr>
            <a:pPr marL="0" indent="0"/>
            <a:t>New England Patriots</a:t>
          </a:fld>
          <a:endParaRPr lang="en-US" sz="1200" b="0"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10</xdr:col>
      <xdr:colOff>699944</xdr:colOff>
      <xdr:row>11</xdr:row>
      <xdr:rowOff>151535</xdr:rowOff>
    </xdr:from>
    <xdr:to>
      <xdr:col>14</xdr:col>
      <xdr:colOff>645680</xdr:colOff>
      <xdr:row>13</xdr:row>
      <xdr:rowOff>50511</xdr:rowOff>
    </xdr:to>
    <xdr:sp macro="" textlink="Calc!AB3">
      <xdr:nvSpPr>
        <xdr:cNvPr id="14" name="TextBox 13">
          <a:extLst>
            <a:ext uri="{FF2B5EF4-FFF2-40B4-BE49-F238E27FC236}">
              <a16:creationId xmlns:a16="http://schemas.microsoft.com/office/drawing/2014/main" id="{36A70ACB-56F3-4475-B14F-26C1C507C057}"/>
            </a:ext>
          </a:extLst>
        </xdr:cNvPr>
        <xdr:cNvSpPr txBox="1"/>
      </xdr:nvSpPr>
      <xdr:spPr>
        <a:xfrm>
          <a:off x="7507144" y="2481985"/>
          <a:ext cx="3057236" cy="26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CAA0507-5BFB-41CD-B5B5-4E68E1882A9E}" type="TxLink">
            <a:rPr lang="en-US" sz="1200" b="0" i="0" u="none" strike="noStrike">
              <a:solidFill>
                <a:srgbClr val="FFFFFF"/>
              </a:solidFill>
              <a:latin typeface="Aptos Narrow" panose="020B0004020202020204" pitchFamily="34" charset="0"/>
              <a:ea typeface="+mn-ea"/>
              <a:cs typeface="Courier New"/>
            </a:rPr>
            <a:pPr marL="0" indent="0"/>
            <a:t>Tampa Bay Buccaneers</a:t>
          </a:fld>
          <a:endParaRPr lang="en-US" sz="1200" b="0"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15</xdr:col>
      <xdr:colOff>578718</xdr:colOff>
      <xdr:row>11</xdr:row>
      <xdr:rowOff>165966</xdr:rowOff>
    </xdr:from>
    <xdr:to>
      <xdr:col>20</xdr:col>
      <xdr:colOff>267567</xdr:colOff>
      <xdr:row>13</xdr:row>
      <xdr:rowOff>64942</xdr:rowOff>
    </xdr:to>
    <xdr:sp macro="" textlink="Calc!AC3">
      <xdr:nvSpPr>
        <xdr:cNvPr id="15" name="TextBox 14">
          <a:extLst>
            <a:ext uri="{FF2B5EF4-FFF2-40B4-BE49-F238E27FC236}">
              <a16:creationId xmlns:a16="http://schemas.microsoft.com/office/drawing/2014/main" id="{0E0F8992-D816-4F76-A0E9-7A241219D82F}"/>
            </a:ext>
          </a:extLst>
        </xdr:cNvPr>
        <xdr:cNvSpPr txBox="1"/>
      </xdr:nvSpPr>
      <xdr:spPr>
        <a:xfrm>
          <a:off x="11170518" y="2496416"/>
          <a:ext cx="3054349" cy="26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20B86B8-9A16-400B-B0E5-679688D26A8E}" type="TxLink">
            <a:rPr lang="en-US" sz="1200" b="0" i="0" u="none" strike="noStrike">
              <a:solidFill>
                <a:srgbClr val="FFFFFF"/>
              </a:solidFill>
              <a:latin typeface="Aptos Narrow" panose="020B0004020202020204" pitchFamily="34" charset="0"/>
              <a:ea typeface="+mn-ea"/>
              <a:cs typeface="Courier New"/>
            </a:rPr>
            <a:pPr marL="0" indent="0"/>
            <a:t>Cincinnati Bengals, Houston Texans, Los Angeles Rams, Miami Dolphins, New York Giants, San Francisco 49ers</a:t>
          </a:fld>
          <a:endParaRPr lang="en-US" sz="1200" b="0"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6</xdr:col>
      <xdr:colOff>404378</xdr:colOff>
      <xdr:row>13</xdr:row>
      <xdr:rowOff>15297</xdr:rowOff>
    </xdr:from>
    <xdr:to>
      <xdr:col>10</xdr:col>
      <xdr:colOff>64942</xdr:colOff>
      <xdr:row>15</xdr:row>
      <xdr:rowOff>122670</xdr:rowOff>
    </xdr:to>
    <xdr:sp macro="" textlink="Calc!AA4">
      <xdr:nvSpPr>
        <xdr:cNvPr id="16" name="TextBox 15">
          <a:extLst>
            <a:ext uri="{FF2B5EF4-FFF2-40B4-BE49-F238E27FC236}">
              <a16:creationId xmlns:a16="http://schemas.microsoft.com/office/drawing/2014/main" id="{14095433-E0D3-42DB-B8C6-9AE614B23A0E}"/>
            </a:ext>
          </a:extLst>
        </xdr:cNvPr>
        <xdr:cNvSpPr txBox="1"/>
      </xdr:nvSpPr>
      <xdr:spPr>
        <a:xfrm>
          <a:off x="3820678" y="2714047"/>
          <a:ext cx="3051464" cy="475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89A63EE-9FF3-4D55-A0B9-8E47D1F670C4}" type="TxLink">
            <a:rPr lang="en-US" sz="2000" b="1" i="0" u="none" strike="noStrike">
              <a:solidFill>
                <a:srgbClr val="FFFFFF"/>
              </a:solidFill>
              <a:latin typeface="Aptos Narrow" panose="020B0004020202020204" pitchFamily="34" charset="0"/>
              <a:ea typeface="+mn-ea"/>
              <a:cs typeface="Courier New"/>
            </a:rPr>
            <a:pPr marL="0" indent="0"/>
            <a:t>321</a:t>
          </a:fld>
          <a:endParaRPr lang="en-US" sz="2000" b="1"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6</xdr:col>
      <xdr:colOff>454891</xdr:colOff>
      <xdr:row>15</xdr:row>
      <xdr:rowOff>21647</xdr:rowOff>
    </xdr:from>
    <xdr:to>
      <xdr:col>10</xdr:col>
      <xdr:colOff>194829</xdr:colOff>
      <xdr:row>16</xdr:row>
      <xdr:rowOff>50512</xdr:rowOff>
    </xdr:to>
    <xdr:sp macro="" textlink="Calc!AA5">
      <xdr:nvSpPr>
        <xdr:cNvPr id="17" name="TextBox 16">
          <a:extLst>
            <a:ext uri="{FF2B5EF4-FFF2-40B4-BE49-F238E27FC236}">
              <a16:creationId xmlns:a16="http://schemas.microsoft.com/office/drawing/2014/main" id="{9AC5EA4C-8BE5-4200-AB54-5B1284FC9F1B}"/>
            </a:ext>
          </a:extLst>
        </xdr:cNvPr>
        <xdr:cNvSpPr txBox="1"/>
      </xdr:nvSpPr>
      <xdr:spPr>
        <a:xfrm>
          <a:off x="3871191" y="3088697"/>
          <a:ext cx="3130838" cy="213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0D5BCC2-3755-4823-900A-F9ACE76628F1}" type="TxLink">
            <a:rPr lang="en-US" sz="900" b="0" i="0" u="none" strike="noStrike">
              <a:solidFill>
                <a:srgbClr val="9FB3C8"/>
              </a:solidFill>
              <a:latin typeface="Aptos Narrow" panose="020B0004020202020204" pitchFamily="34" charset="0"/>
              <a:ea typeface="+mn-ea"/>
              <a:cs typeface="Courier New"/>
            </a:rPr>
            <a:pPr marL="0" indent="0" algn="l"/>
            <a:t>pass yds per game</a:t>
          </a:fld>
          <a:endParaRPr lang="en-US" sz="900" b="0" i="0" u="none" strike="noStrike">
            <a:solidFill>
              <a:srgbClr val="9FB3C8"/>
            </a:solidFill>
            <a:latin typeface="Aptos Narrow" panose="020B0004020202020204" pitchFamily="34" charset="0"/>
            <a:ea typeface="+mn-ea"/>
            <a:cs typeface="Courier New"/>
          </a:endParaRPr>
        </a:p>
      </xdr:txBody>
    </xdr:sp>
    <xdr:clientData/>
  </xdr:twoCellAnchor>
  <xdr:twoCellAnchor editAs="absolute">
    <xdr:from>
      <xdr:col>10</xdr:col>
      <xdr:colOff>721591</xdr:colOff>
      <xdr:row>15</xdr:row>
      <xdr:rowOff>28863</xdr:rowOff>
    </xdr:from>
    <xdr:to>
      <xdr:col>15</xdr:col>
      <xdr:colOff>66386</xdr:colOff>
      <xdr:row>16</xdr:row>
      <xdr:rowOff>57728</xdr:rowOff>
    </xdr:to>
    <xdr:sp macro="" textlink="Calc!AB5">
      <xdr:nvSpPr>
        <xdr:cNvPr id="18" name="TextBox 17">
          <a:extLst>
            <a:ext uri="{FF2B5EF4-FFF2-40B4-BE49-F238E27FC236}">
              <a16:creationId xmlns:a16="http://schemas.microsoft.com/office/drawing/2014/main" id="{ABE02DC4-1529-43EE-843D-99007EF1B392}"/>
            </a:ext>
          </a:extLst>
        </xdr:cNvPr>
        <xdr:cNvSpPr txBox="1"/>
      </xdr:nvSpPr>
      <xdr:spPr>
        <a:xfrm>
          <a:off x="7528791" y="3095913"/>
          <a:ext cx="3129395" cy="213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C1AE457-0915-4C74-ABB0-6C4078BD39B7}" type="TxLink">
            <a:rPr lang="en-US" sz="900" b="0" i="0" u="none" strike="noStrike">
              <a:solidFill>
                <a:srgbClr val="9FB3C8"/>
              </a:solidFill>
              <a:latin typeface="Aptos Narrow" panose="020B0004020202020204" pitchFamily="34" charset="0"/>
              <a:ea typeface="+mn-ea"/>
              <a:cs typeface="Courier New"/>
            </a:rPr>
            <a:pPr marL="0" indent="0" algn="l"/>
            <a:t>rush yds per game</a:t>
          </a:fld>
          <a:endParaRPr lang="en-US" sz="900" b="0" i="0" u="none" strike="noStrike">
            <a:solidFill>
              <a:srgbClr val="9FB3C8"/>
            </a:solidFill>
            <a:latin typeface="Aptos Narrow" panose="020B0004020202020204" pitchFamily="34" charset="0"/>
            <a:ea typeface="+mn-ea"/>
            <a:cs typeface="Courier New"/>
          </a:endParaRPr>
        </a:p>
      </xdr:txBody>
    </xdr:sp>
    <xdr:clientData/>
  </xdr:twoCellAnchor>
  <xdr:twoCellAnchor editAs="absolute">
    <xdr:from>
      <xdr:col>15</xdr:col>
      <xdr:colOff>557069</xdr:colOff>
      <xdr:row>15</xdr:row>
      <xdr:rowOff>28863</xdr:rowOff>
    </xdr:from>
    <xdr:to>
      <xdr:col>20</xdr:col>
      <xdr:colOff>318077</xdr:colOff>
      <xdr:row>16</xdr:row>
      <xdr:rowOff>57728</xdr:rowOff>
    </xdr:to>
    <xdr:sp macro="" textlink="Calc!AC5">
      <xdr:nvSpPr>
        <xdr:cNvPr id="19" name="TextBox 18">
          <a:extLst>
            <a:ext uri="{FF2B5EF4-FFF2-40B4-BE49-F238E27FC236}">
              <a16:creationId xmlns:a16="http://schemas.microsoft.com/office/drawing/2014/main" id="{4145F0B7-B068-444F-A404-0687F674248D}"/>
            </a:ext>
          </a:extLst>
        </xdr:cNvPr>
        <xdr:cNvSpPr txBox="1"/>
      </xdr:nvSpPr>
      <xdr:spPr>
        <a:xfrm>
          <a:off x="11148869" y="3095913"/>
          <a:ext cx="3126508" cy="213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3368A4B-3F48-44E5-94D8-8BBB6C7CEDFA}" type="TxLink">
            <a:rPr lang="en-US" sz="900" b="0" i="0" u="none" strike="noStrike">
              <a:solidFill>
                <a:srgbClr val="9FB3C8"/>
              </a:solidFill>
              <a:latin typeface="Aptos Narrow" panose="020B0004020202020204" pitchFamily="34" charset="0"/>
              <a:ea typeface="+mn-ea"/>
              <a:cs typeface="Courier New"/>
            </a:rPr>
            <a:pPr marL="0" indent="0" algn="l"/>
            <a:t>of red zone trips end in a TD</a:t>
          </a:fld>
          <a:endParaRPr lang="en-US" sz="900" b="0" i="0" u="none" strike="noStrike">
            <a:solidFill>
              <a:srgbClr val="9FB3C8"/>
            </a:solidFill>
            <a:latin typeface="Aptos Narrow" panose="020B0004020202020204" pitchFamily="34" charset="0"/>
            <a:ea typeface="+mn-ea"/>
            <a:cs typeface="Courier New"/>
          </a:endParaRPr>
        </a:p>
      </xdr:txBody>
    </xdr:sp>
    <xdr:clientData/>
  </xdr:twoCellAnchor>
  <xdr:twoCellAnchor editAs="absolute">
    <xdr:from>
      <xdr:col>10</xdr:col>
      <xdr:colOff>699944</xdr:colOff>
      <xdr:row>13</xdr:row>
      <xdr:rowOff>28863</xdr:rowOff>
    </xdr:from>
    <xdr:to>
      <xdr:col>14</xdr:col>
      <xdr:colOff>638465</xdr:colOff>
      <xdr:row>15</xdr:row>
      <xdr:rowOff>136236</xdr:rowOff>
    </xdr:to>
    <xdr:sp macro="" textlink="Calc!AB4">
      <xdr:nvSpPr>
        <xdr:cNvPr id="20" name="TextBox 19">
          <a:extLst>
            <a:ext uri="{FF2B5EF4-FFF2-40B4-BE49-F238E27FC236}">
              <a16:creationId xmlns:a16="http://schemas.microsoft.com/office/drawing/2014/main" id="{0D1850C6-AEB5-4172-A3BD-5A7EDF138E16}"/>
            </a:ext>
          </a:extLst>
        </xdr:cNvPr>
        <xdr:cNvSpPr txBox="1"/>
      </xdr:nvSpPr>
      <xdr:spPr>
        <a:xfrm>
          <a:off x="7507144" y="2727613"/>
          <a:ext cx="3050021" cy="475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19D5E2C-C7CD-4413-BAA4-5C499568F361}" type="TxLink">
            <a:rPr lang="en-US" sz="2000" b="1" i="0" u="none" strike="noStrike">
              <a:solidFill>
                <a:srgbClr val="FFFFFF"/>
              </a:solidFill>
              <a:latin typeface="Aptos Narrow" panose="020B0004020202020204" pitchFamily="34" charset="0"/>
              <a:ea typeface="+mn-ea"/>
              <a:cs typeface="Courier New"/>
            </a:rPr>
            <a:pPr marL="0" indent="0"/>
            <a:t>258</a:t>
          </a:fld>
          <a:endParaRPr lang="en-US" sz="2000" b="1"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15</xdr:col>
      <xdr:colOff>585933</xdr:colOff>
      <xdr:row>13</xdr:row>
      <xdr:rowOff>51375</xdr:rowOff>
    </xdr:from>
    <xdr:to>
      <xdr:col>20</xdr:col>
      <xdr:colOff>267567</xdr:colOff>
      <xdr:row>15</xdr:row>
      <xdr:rowOff>165098</xdr:rowOff>
    </xdr:to>
    <xdr:sp macro="" textlink="Calc!AC4">
      <xdr:nvSpPr>
        <xdr:cNvPr id="21" name="TextBox 20">
          <a:extLst>
            <a:ext uri="{FF2B5EF4-FFF2-40B4-BE49-F238E27FC236}">
              <a16:creationId xmlns:a16="http://schemas.microsoft.com/office/drawing/2014/main" id="{32600A51-D40B-47EA-86CF-B29F3DD1DAEC}"/>
            </a:ext>
          </a:extLst>
        </xdr:cNvPr>
        <xdr:cNvSpPr txBox="1"/>
      </xdr:nvSpPr>
      <xdr:spPr>
        <a:xfrm>
          <a:off x="11177733" y="2750125"/>
          <a:ext cx="3047134" cy="482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495DCA-8BC4-41C9-BBF9-22A22D31B4F1}" type="TxLink">
            <a:rPr lang="en-US" sz="2000" b="1" i="0" u="none" strike="noStrike">
              <a:solidFill>
                <a:srgbClr val="FFFFFF"/>
              </a:solidFill>
              <a:latin typeface="Aptos Narrow" panose="020B0004020202020204" pitchFamily="34" charset="0"/>
              <a:ea typeface="+mn-ea"/>
              <a:cs typeface="Courier New"/>
            </a:rPr>
            <a:pPr marL="0" indent="0"/>
            <a:t>100%</a:t>
          </a:fld>
          <a:endParaRPr lang="en-US" sz="2000" b="1"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12</xdr:col>
      <xdr:colOff>304800</xdr:colOff>
      <xdr:row>18</xdr:row>
      <xdr:rowOff>165966</xdr:rowOff>
    </xdr:from>
    <xdr:to>
      <xdr:col>21</xdr:col>
      <xdr:colOff>95540</xdr:colOff>
      <xdr:row>51</xdr:row>
      <xdr:rowOff>115454</xdr:rowOff>
    </xdr:to>
    <xdr:graphicFrame macro="">
      <xdr:nvGraphicFramePr>
        <xdr:cNvPr id="23" name="Chart 2">
          <a:extLst>
            <a:ext uri="{FF2B5EF4-FFF2-40B4-BE49-F238E27FC236}">
              <a16:creationId xmlns:a16="http://schemas.microsoft.com/office/drawing/2014/main" id="{D15D2E7B-ADAA-3AFA-9833-709F50726B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20</xdr:col>
      <xdr:colOff>309418</xdr:colOff>
      <xdr:row>1</xdr:row>
      <xdr:rowOff>418522</xdr:rowOff>
    </xdr:from>
    <xdr:to>
      <xdr:col>23</xdr:col>
      <xdr:colOff>292967</xdr:colOff>
      <xdr:row>3</xdr:row>
      <xdr:rowOff>93806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95F7ED62-40F7-40E7-A62B-E38217677168}"/>
            </a:ext>
          </a:extLst>
        </xdr:cNvPr>
        <xdr:cNvSpPr/>
      </xdr:nvSpPr>
      <xdr:spPr>
        <a:xfrm>
          <a:off x="15524018" y="602672"/>
          <a:ext cx="2002849" cy="348384"/>
        </a:xfrm>
        <a:prstGeom prst="roundRect">
          <a:avLst/>
        </a:prstGeom>
        <a:solidFill>
          <a:srgbClr val="182A43"/>
        </a:solidFill>
        <a:ln>
          <a:solidFill>
            <a:srgbClr val="2A3F5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 Home</a:t>
          </a:r>
        </a:p>
      </xdr:txBody>
    </xdr:sp>
    <xdr:clientData/>
  </xdr:twoCellAnchor>
  <xdr:twoCellAnchor editAs="absolute">
    <xdr:from>
      <xdr:col>0</xdr:col>
      <xdr:colOff>245340</xdr:colOff>
      <xdr:row>3</xdr:row>
      <xdr:rowOff>122670</xdr:rowOff>
    </xdr:from>
    <xdr:to>
      <xdr:col>4</xdr:col>
      <xdr:colOff>788842</xdr:colOff>
      <xdr:row>8</xdr:row>
      <xdr:rowOff>93807</xdr:rowOff>
    </xdr:to>
    <mc:AlternateContent xmlns:mc="http://schemas.openxmlformats.org/markup-compatibility/2006" xmlns:a14="http://schemas.microsoft.com/office/drawing/2010/main">
      <mc:Choice Requires="a14">
        <xdr:graphicFrame macro="">
          <xdr:nvGraphicFramePr>
            <xdr:cNvPr id="3" name="Slicer_Week 3">
              <a:extLst>
                <a:ext uri="{FF2B5EF4-FFF2-40B4-BE49-F238E27FC236}">
                  <a16:creationId xmlns:a16="http://schemas.microsoft.com/office/drawing/2014/main" id="{1B8787B6-8969-466D-A655-CFD773976580}"/>
                </a:ext>
              </a:extLst>
            </xdr:cNvPr>
            <xdr:cNvGraphicFramePr/>
          </xdr:nvGraphicFramePr>
          <xdr:xfrm>
            <a:off x="0" y="0"/>
            <a:ext cx="0" cy="0"/>
          </xdr:xfrm>
          <a:graphic>
            <a:graphicData uri="http://schemas.microsoft.com/office/drawing/2010/slicer">
              <sle:slicer xmlns:sle="http://schemas.microsoft.com/office/drawing/2010/slicer" name="Slicer_Week 3"/>
            </a:graphicData>
          </a:graphic>
        </xdr:graphicFrame>
      </mc:Choice>
      <mc:Fallback xmlns="">
        <xdr:sp macro="" textlink="">
          <xdr:nvSpPr>
            <xdr:cNvPr id="0" name=""/>
            <xdr:cNvSpPr>
              <a:spLocks noTextEdit="1"/>
            </xdr:cNvSpPr>
          </xdr:nvSpPr>
          <xdr:spPr>
            <a:xfrm>
              <a:off x="245340" y="981363"/>
              <a:ext cx="2823729" cy="909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30018</xdr:colOff>
      <xdr:row>3</xdr:row>
      <xdr:rowOff>72159</xdr:rowOff>
    </xdr:from>
    <xdr:to>
      <xdr:col>11</xdr:col>
      <xdr:colOff>140564</xdr:colOff>
      <xdr:row>8</xdr:row>
      <xdr:rowOff>101020</xdr:rowOff>
    </xdr:to>
    <mc:AlternateContent xmlns:mc="http://schemas.openxmlformats.org/markup-compatibility/2006" xmlns:a14="http://schemas.microsoft.com/office/drawing/2010/main">
      <mc:Choice Requires="a14">
        <xdr:graphicFrame macro="">
          <xdr:nvGraphicFramePr>
            <xdr:cNvPr id="4" name="Slicer_Division 3">
              <a:extLst>
                <a:ext uri="{FF2B5EF4-FFF2-40B4-BE49-F238E27FC236}">
                  <a16:creationId xmlns:a16="http://schemas.microsoft.com/office/drawing/2014/main" id="{D6CFDED3-B91F-46AD-A085-0A0B5E70B125}"/>
                </a:ext>
              </a:extLst>
            </xdr:cNvPr>
            <xdr:cNvGraphicFramePr/>
          </xdr:nvGraphicFramePr>
          <xdr:xfrm>
            <a:off x="0" y="0"/>
            <a:ext cx="0" cy="0"/>
          </xdr:xfrm>
          <a:graphic>
            <a:graphicData uri="http://schemas.microsoft.com/office/drawing/2010/slicer">
              <sle:slicer xmlns:sle="http://schemas.microsoft.com/office/drawing/2010/slicer" name="Slicer_Division 3"/>
            </a:graphicData>
          </a:graphic>
        </xdr:graphicFrame>
      </mc:Choice>
      <mc:Fallback xmlns="">
        <xdr:sp macro="" textlink="">
          <xdr:nvSpPr>
            <xdr:cNvPr id="0" name=""/>
            <xdr:cNvSpPr>
              <a:spLocks noTextEdit="1"/>
            </xdr:cNvSpPr>
          </xdr:nvSpPr>
          <xdr:spPr>
            <a:xfrm>
              <a:off x="5723370" y="930852"/>
              <a:ext cx="3429864" cy="966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2310</xdr:colOff>
      <xdr:row>3</xdr:row>
      <xdr:rowOff>100445</xdr:rowOff>
    </xdr:from>
    <xdr:to>
      <xdr:col>6</xdr:col>
      <xdr:colOff>780761</xdr:colOff>
      <xdr:row>8</xdr:row>
      <xdr:rowOff>115455</xdr:rowOff>
    </xdr:to>
    <mc:AlternateContent xmlns:mc="http://schemas.openxmlformats.org/markup-compatibility/2006" xmlns:a14="http://schemas.microsoft.com/office/drawing/2010/main">
      <mc:Choice Requires="a14">
        <xdr:graphicFrame macro="">
          <xdr:nvGraphicFramePr>
            <xdr:cNvPr id="5" name="Slicer_Conference 3">
              <a:extLst>
                <a:ext uri="{FF2B5EF4-FFF2-40B4-BE49-F238E27FC236}">
                  <a16:creationId xmlns:a16="http://schemas.microsoft.com/office/drawing/2014/main" id="{D8CDEA18-2DB6-46B3-B89E-E2529A3BD779}"/>
                </a:ext>
              </a:extLst>
            </xdr:cNvPr>
            <xdr:cNvGraphicFramePr/>
          </xdr:nvGraphicFramePr>
          <xdr:xfrm>
            <a:off x="0" y="0"/>
            <a:ext cx="0" cy="0"/>
          </xdr:xfrm>
          <a:graphic>
            <a:graphicData uri="http://schemas.microsoft.com/office/drawing/2010/slicer">
              <sle:slicer xmlns:sle="http://schemas.microsoft.com/office/drawing/2010/slicer" name="Slicer_Conference 3"/>
            </a:graphicData>
          </a:graphic>
        </xdr:graphicFrame>
      </mc:Choice>
      <mc:Fallback xmlns="">
        <xdr:sp macro="" textlink="">
          <xdr:nvSpPr>
            <xdr:cNvPr id="0" name=""/>
            <xdr:cNvSpPr>
              <a:spLocks noTextEdit="1"/>
            </xdr:cNvSpPr>
          </xdr:nvSpPr>
          <xdr:spPr>
            <a:xfrm>
              <a:off x="3372140" y="959138"/>
              <a:ext cx="1940212" cy="9530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202045</xdr:colOff>
      <xdr:row>10</xdr:row>
      <xdr:rowOff>28864</xdr:rowOff>
    </xdr:from>
    <xdr:to>
      <xdr:col>5</xdr:col>
      <xdr:colOff>105642</xdr:colOff>
      <xdr:row>16</xdr:row>
      <xdr:rowOff>108239</xdr:rowOff>
    </xdr:to>
    <xdr:sp macro="" textlink="Calc!AE2">
      <xdr:nvSpPr>
        <xdr:cNvPr id="6" name="Rectangle 5">
          <a:extLst>
            <a:ext uri="{FF2B5EF4-FFF2-40B4-BE49-F238E27FC236}">
              <a16:creationId xmlns:a16="http://schemas.microsoft.com/office/drawing/2014/main" id="{22C16FA1-518D-485C-BB2C-D51202936300}"/>
            </a:ext>
          </a:extLst>
        </xdr:cNvPr>
        <xdr:cNvSpPr/>
      </xdr:nvSpPr>
      <xdr:spPr>
        <a:xfrm>
          <a:off x="202045" y="2175164"/>
          <a:ext cx="3275447" cy="1184275"/>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algn="l"/>
          <a:fld id="{0FD9A558-22D7-4BF6-8F84-EC7FEFC5E22E}" type="TxLink">
            <a:rPr lang="en-US" sz="1000" b="0" i="0" u="none" strike="noStrike">
              <a:solidFill>
                <a:srgbClr val="9FB3C8"/>
              </a:solidFill>
              <a:latin typeface="Arial Unicode MS"/>
            </a:rPr>
            <a:pPr algn="l"/>
            <a:t>FEWEST YARDS ALLOWED</a:t>
          </a:fld>
          <a:endParaRPr lang="en-US" sz="1000" b="0">
            <a:solidFill>
              <a:srgbClr val="9FB3C8"/>
            </a:solidFill>
            <a:latin typeface="Arial Unicode MS"/>
          </a:endParaRPr>
        </a:p>
      </xdr:txBody>
    </xdr:sp>
    <xdr:clientData/>
  </xdr:twoCellAnchor>
  <xdr:twoCellAnchor editAs="absolute">
    <xdr:from>
      <xdr:col>0</xdr:col>
      <xdr:colOff>245340</xdr:colOff>
      <xdr:row>11</xdr:row>
      <xdr:rowOff>144318</xdr:rowOff>
    </xdr:from>
    <xdr:to>
      <xdr:col>4</xdr:col>
      <xdr:colOff>1026967</xdr:colOff>
      <xdr:row>13</xdr:row>
      <xdr:rowOff>43294</xdr:rowOff>
    </xdr:to>
    <xdr:sp macro="" textlink="Calc!AE3">
      <xdr:nvSpPr>
        <xdr:cNvPr id="7" name="TextBox 6">
          <a:extLst>
            <a:ext uri="{FF2B5EF4-FFF2-40B4-BE49-F238E27FC236}">
              <a16:creationId xmlns:a16="http://schemas.microsoft.com/office/drawing/2014/main" id="{4E91BF41-7BC7-41B8-8A64-CE5039565B34}"/>
            </a:ext>
          </a:extLst>
        </xdr:cNvPr>
        <xdr:cNvSpPr txBox="1"/>
      </xdr:nvSpPr>
      <xdr:spPr>
        <a:xfrm>
          <a:off x="245340" y="2474768"/>
          <a:ext cx="3061277" cy="26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4A90D5-D060-4EBD-8CDF-7DC47AA9045C}" type="TxLink">
            <a:rPr lang="en-US" sz="1200" b="0" i="0" u="none" strike="noStrike">
              <a:solidFill>
                <a:srgbClr val="FFFFFF"/>
              </a:solidFill>
              <a:latin typeface="Aptos Narrow" panose="020B0004020202020204" pitchFamily="34" charset="0"/>
              <a:cs typeface="Courier New"/>
            </a:rPr>
            <a:pPr/>
            <a:t>Seattle Seahawks</a:t>
          </a:fld>
          <a:endParaRPr lang="en-US" sz="1200" b="0">
            <a:solidFill>
              <a:srgbClr val="FFFFFF"/>
            </a:solidFill>
            <a:latin typeface="Aptos Narrow" panose="020B0004020202020204" pitchFamily="34" charset="0"/>
          </a:endParaRPr>
        </a:p>
      </xdr:txBody>
    </xdr:sp>
    <xdr:clientData/>
  </xdr:twoCellAnchor>
  <xdr:twoCellAnchor editAs="absolute">
    <xdr:from>
      <xdr:col>0</xdr:col>
      <xdr:colOff>223693</xdr:colOff>
      <xdr:row>12</xdr:row>
      <xdr:rowOff>180398</xdr:rowOff>
    </xdr:from>
    <xdr:to>
      <xdr:col>4</xdr:col>
      <xdr:colOff>998105</xdr:colOff>
      <xdr:row>15</xdr:row>
      <xdr:rowOff>93807</xdr:rowOff>
    </xdr:to>
    <xdr:sp macro="" textlink="Calc!AE4">
      <xdr:nvSpPr>
        <xdr:cNvPr id="8" name="TextBox 7">
          <a:extLst>
            <a:ext uri="{FF2B5EF4-FFF2-40B4-BE49-F238E27FC236}">
              <a16:creationId xmlns:a16="http://schemas.microsoft.com/office/drawing/2014/main" id="{C70E2EEA-0C3C-4CA6-9187-C89C00118B5E}"/>
            </a:ext>
          </a:extLst>
        </xdr:cNvPr>
        <xdr:cNvSpPr txBox="1"/>
      </xdr:nvSpPr>
      <xdr:spPr>
        <a:xfrm>
          <a:off x="223693" y="2694998"/>
          <a:ext cx="3054062" cy="465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BCC8A43-100D-4637-BCA8-C67CB973822F}" type="TxLink">
            <a:rPr lang="en-US" sz="2000" b="1" i="0" u="none" strike="noStrike">
              <a:solidFill>
                <a:srgbClr val="FFFFFF"/>
              </a:solidFill>
              <a:latin typeface="Aptos Narrow" panose="020B0004020202020204" pitchFamily="34" charset="0"/>
              <a:cs typeface="Courier New"/>
            </a:rPr>
            <a:pPr/>
            <a:t>247</a:t>
          </a:fld>
          <a:endParaRPr lang="en-US" sz="2000" b="1">
            <a:solidFill>
              <a:srgbClr val="FFFFFF"/>
            </a:solidFill>
            <a:latin typeface="Aptos Narrow" panose="020B0004020202020204" pitchFamily="34" charset="0"/>
          </a:endParaRPr>
        </a:p>
      </xdr:txBody>
    </xdr:sp>
    <xdr:clientData/>
  </xdr:twoCellAnchor>
  <xdr:twoCellAnchor editAs="absolute">
    <xdr:from>
      <xdr:col>1</xdr:col>
      <xdr:colOff>7215</xdr:colOff>
      <xdr:row>15</xdr:row>
      <xdr:rowOff>28864</xdr:rowOff>
    </xdr:from>
    <xdr:to>
      <xdr:col>5</xdr:col>
      <xdr:colOff>21358</xdr:colOff>
      <xdr:row>16</xdr:row>
      <xdr:rowOff>57729</xdr:rowOff>
    </xdr:to>
    <xdr:sp macro="" textlink="Calc!AE5">
      <xdr:nvSpPr>
        <xdr:cNvPr id="9" name="TextBox 8">
          <a:extLst>
            <a:ext uri="{FF2B5EF4-FFF2-40B4-BE49-F238E27FC236}">
              <a16:creationId xmlns:a16="http://schemas.microsoft.com/office/drawing/2014/main" id="{E76E08F2-D16F-4C10-A15B-FF0CD4980690}"/>
            </a:ext>
          </a:extLst>
        </xdr:cNvPr>
        <xdr:cNvSpPr txBox="1"/>
      </xdr:nvSpPr>
      <xdr:spPr>
        <a:xfrm>
          <a:off x="261215" y="3095914"/>
          <a:ext cx="3131993" cy="213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F496D03-D55D-4CFA-BFC5-A8DCCE0BFE10}" type="TxLink">
            <a:rPr lang="en-US" sz="900" b="0" i="0" u="none" strike="noStrike">
              <a:solidFill>
                <a:srgbClr val="9FB3C8"/>
              </a:solidFill>
              <a:latin typeface="Aptos Narrow" panose="020B0004020202020204" pitchFamily="34" charset="0"/>
              <a:cs typeface="Courier New"/>
            </a:rPr>
            <a:pPr algn="l"/>
            <a:t>yds allowed per game</a:t>
          </a:fld>
          <a:endParaRPr lang="en-US" sz="900" b="0">
            <a:solidFill>
              <a:srgbClr val="9FB3C8"/>
            </a:solidFill>
            <a:latin typeface="Aptos Narrow" panose="020B0004020202020204" pitchFamily="34" charset="0"/>
          </a:endParaRPr>
        </a:p>
      </xdr:txBody>
    </xdr:sp>
    <xdr:clientData/>
  </xdr:twoCellAnchor>
  <xdr:twoCellAnchor editAs="absolute">
    <xdr:from>
      <xdr:col>5</xdr:col>
      <xdr:colOff>434398</xdr:colOff>
      <xdr:row>10</xdr:row>
      <xdr:rowOff>28862</xdr:rowOff>
    </xdr:from>
    <xdr:to>
      <xdr:col>8</xdr:col>
      <xdr:colOff>432956</xdr:colOff>
      <xdr:row>16</xdr:row>
      <xdr:rowOff>108237</xdr:rowOff>
    </xdr:to>
    <xdr:sp macro="" textlink="Calc!AF2">
      <xdr:nvSpPr>
        <xdr:cNvPr id="10" name="Rectangle 9">
          <a:extLst>
            <a:ext uri="{FF2B5EF4-FFF2-40B4-BE49-F238E27FC236}">
              <a16:creationId xmlns:a16="http://schemas.microsoft.com/office/drawing/2014/main" id="{F24E0547-AFCC-41D1-9F26-4495E42191D6}"/>
            </a:ext>
          </a:extLst>
        </xdr:cNvPr>
        <xdr:cNvSpPr/>
      </xdr:nvSpPr>
      <xdr:spPr>
        <a:xfrm>
          <a:off x="3806248" y="2175162"/>
          <a:ext cx="3275158" cy="1184275"/>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055B83E6-7592-4C50-9429-FA1AC69EA387}" type="TxLink">
            <a:rPr lang="en-US" sz="1000" b="0" i="0" u="none" strike="noStrike">
              <a:solidFill>
                <a:srgbClr val="9FB3C8"/>
              </a:solidFill>
              <a:latin typeface="Arial Unicode MS"/>
              <a:ea typeface="+mn-ea"/>
              <a:cs typeface="+mn-cs"/>
            </a:rPr>
            <a:pPr marL="0" indent="0" algn="l"/>
            <a:t>BEST PASS DEFENSE</a:t>
          </a:fld>
          <a:endParaRPr lang="en-US" sz="1000" b="0" i="0" u="none" strike="noStrike">
            <a:solidFill>
              <a:srgbClr val="9FB3C8"/>
            </a:solidFill>
            <a:latin typeface="Arial Unicode MS"/>
            <a:ea typeface="+mn-ea"/>
            <a:cs typeface="+mn-cs"/>
          </a:endParaRPr>
        </a:p>
      </xdr:txBody>
    </xdr:sp>
    <xdr:clientData/>
  </xdr:twoCellAnchor>
  <xdr:twoCellAnchor editAs="absolute">
    <xdr:from>
      <xdr:col>9</xdr:col>
      <xdr:colOff>72448</xdr:colOff>
      <xdr:row>10</xdr:row>
      <xdr:rowOff>7216</xdr:rowOff>
    </xdr:from>
    <xdr:to>
      <xdr:col>13</xdr:col>
      <xdr:colOff>234663</xdr:colOff>
      <xdr:row>16</xdr:row>
      <xdr:rowOff>86591</xdr:rowOff>
    </xdr:to>
    <xdr:sp macro="" textlink="Calc!AG2">
      <xdr:nvSpPr>
        <xdr:cNvPr id="11" name="Rectangle 10">
          <a:extLst>
            <a:ext uri="{FF2B5EF4-FFF2-40B4-BE49-F238E27FC236}">
              <a16:creationId xmlns:a16="http://schemas.microsoft.com/office/drawing/2014/main" id="{A511E966-6B40-4D23-A0C0-0EE38DE77B59}"/>
            </a:ext>
          </a:extLst>
        </xdr:cNvPr>
        <xdr:cNvSpPr/>
      </xdr:nvSpPr>
      <xdr:spPr>
        <a:xfrm>
          <a:off x="7463848" y="2153516"/>
          <a:ext cx="3273715" cy="1184275"/>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8B519876-A180-42A0-AD74-E152CE45552F}" type="TxLink">
            <a:rPr lang="en-US" sz="1000" b="0" i="0" u="none" strike="noStrike">
              <a:solidFill>
                <a:srgbClr val="9FB3C8"/>
              </a:solidFill>
              <a:latin typeface="Arial Unicode MS"/>
              <a:ea typeface="+mn-ea"/>
              <a:cs typeface="+mn-cs"/>
            </a:rPr>
            <a:pPr marL="0" indent="0" algn="l"/>
            <a:t>BEST RUN DEFENSE</a:t>
          </a:fld>
          <a:endParaRPr lang="en-US" sz="1000" b="0" i="0" u="none" strike="noStrike">
            <a:solidFill>
              <a:srgbClr val="9FB3C8"/>
            </a:solidFill>
            <a:latin typeface="Arial Unicode MS"/>
            <a:ea typeface="+mn-ea"/>
            <a:cs typeface="+mn-cs"/>
          </a:endParaRPr>
        </a:p>
      </xdr:txBody>
    </xdr:sp>
    <xdr:clientData/>
  </xdr:twoCellAnchor>
  <xdr:twoCellAnchor editAs="absolute">
    <xdr:from>
      <xdr:col>13</xdr:col>
      <xdr:colOff>609890</xdr:colOff>
      <xdr:row>10</xdr:row>
      <xdr:rowOff>28863</xdr:rowOff>
    </xdr:from>
    <xdr:to>
      <xdr:col>18</xdr:col>
      <xdr:colOff>515218</xdr:colOff>
      <xdr:row>16</xdr:row>
      <xdr:rowOff>108238</xdr:rowOff>
    </xdr:to>
    <xdr:sp macro="" textlink="Calc!AH2">
      <xdr:nvSpPr>
        <xdr:cNvPr id="12" name="Rectangle 11">
          <a:extLst>
            <a:ext uri="{FF2B5EF4-FFF2-40B4-BE49-F238E27FC236}">
              <a16:creationId xmlns:a16="http://schemas.microsoft.com/office/drawing/2014/main" id="{0385A04F-D268-47B6-8FB9-7A999DEE0D9C}"/>
            </a:ext>
          </a:extLst>
        </xdr:cNvPr>
        <xdr:cNvSpPr/>
      </xdr:nvSpPr>
      <xdr:spPr>
        <a:xfrm>
          <a:off x="11112790" y="2175163"/>
          <a:ext cx="3270828" cy="1184275"/>
        </a:xfrm>
        <a:prstGeom prst="rect">
          <a:avLst/>
        </a:prstGeom>
        <a:solidFill>
          <a:srgbClr val="18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37160" tIns="137160" rtlCol="0" anchor="t"/>
        <a:lstStyle/>
        <a:p>
          <a:pPr marL="0" indent="0" algn="l"/>
          <a:fld id="{0B45BAFC-CE25-42B6-A43E-CBF4D3B70B62}" type="TxLink">
            <a:rPr lang="en-US" sz="1000" b="0" i="0" u="none" strike="noStrike">
              <a:solidFill>
                <a:srgbClr val="9FB3C8"/>
              </a:solidFill>
              <a:latin typeface="Arial Unicode MS"/>
              <a:ea typeface="+mn-ea"/>
              <a:cs typeface="+mn-cs"/>
            </a:rPr>
            <a:pPr marL="0" indent="0" algn="l"/>
            <a:t>BEST RED ZONE DEFENSE</a:t>
          </a:fld>
          <a:endParaRPr lang="en-US" sz="1000" b="0" i="0" u="none" strike="noStrike">
            <a:solidFill>
              <a:srgbClr val="9FB3C8"/>
            </a:solidFill>
            <a:latin typeface="Arial Unicode MS"/>
            <a:ea typeface="+mn-ea"/>
            <a:cs typeface="+mn-cs"/>
          </a:endParaRPr>
        </a:p>
      </xdr:txBody>
    </xdr:sp>
    <xdr:clientData/>
  </xdr:twoCellAnchor>
  <xdr:twoCellAnchor editAs="absolute">
    <xdr:from>
      <xdr:col>5</xdr:col>
      <xdr:colOff>470477</xdr:colOff>
      <xdr:row>11</xdr:row>
      <xdr:rowOff>158748</xdr:rowOff>
    </xdr:from>
    <xdr:to>
      <xdr:col>8</xdr:col>
      <xdr:colOff>252556</xdr:colOff>
      <xdr:row>13</xdr:row>
      <xdr:rowOff>57724</xdr:rowOff>
    </xdr:to>
    <xdr:sp macro="" textlink="Calc!AF3">
      <xdr:nvSpPr>
        <xdr:cNvPr id="13" name="TextBox 12">
          <a:extLst>
            <a:ext uri="{FF2B5EF4-FFF2-40B4-BE49-F238E27FC236}">
              <a16:creationId xmlns:a16="http://schemas.microsoft.com/office/drawing/2014/main" id="{B72FABE3-F391-4BB5-928F-1AABFB70E6B3}"/>
            </a:ext>
          </a:extLst>
        </xdr:cNvPr>
        <xdr:cNvSpPr txBox="1"/>
      </xdr:nvSpPr>
      <xdr:spPr>
        <a:xfrm>
          <a:off x="3842327" y="2489198"/>
          <a:ext cx="3058679" cy="26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DBED3B-9354-44A2-91D6-27A687CD2E25}" type="TxLink">
            <a:rPr lang="en-US" sz="1200" b="0" i="0" u="none" strike="noStrike">
              <a:solidFill>
                <a:srgbClr val="FFFFFF"/>
              </a:solidFill>
              <a:latin typeface="Aptos Narrow" panose="020B0004020202020204" pitchFamily="34" charset="0"/>
              <a:ea typeface="+mn-ea"/>
              <a:cs typeface="Courier New"/>
            </a:rPr>
            <a:pPr marL="0" indent="0"/>
            <a:t>Seattle Seahawks</a:t>
          </a:fld>
          <a:endParaRPr lang="en-US" sz="1200" b="0"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9</xdr:col>
      <xdr:colOff>115744</xdr:colOff>
      <xdr:row>11</xdr:row>
      <xdr:rowOff>151535</xdr:rowOff>
    </xdr:from>
    <xdr:to>
      <xdr:col>13</xdr:col>
      <xdr:colOff>61480</xdr:colOff>
      <xdr:row>13</xdr:row>
      <xdr:rowOff>50511</xdr:rowOff>
    </xdr:to>
    <xdr:sp macro="" textlink="Calc!AG3">
      <xdr:nvSpPr>
        <xdr:cNvPr id="14" name="TextBox 13">
          <a:extLst>
            <a:ext uri="{FF2B5EF4-FFF2-40B4-BE49-F238E27FC236}">
              <a16:creationId xmlns:a16="http://schemas.microsoft.com/office/drawing/2014/main" id="{5B6367E0-5AA5-4DB8-9854-7F558E9E1753}"/>
            </a:ext>
          </a:extLst>
        </xdr:cNvPr>
        <xdr:cNvSpPr txBox="1"/>
      </xdr:nvSpPr>
      <xdr:spPr>
        <a:xfrm>
          <a:off x="7507144" y="2481985"/>
          <a:ext cx="3057236" cy="26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09A5F2A-4CCA-420B-BD9E-94D546D81A09}" type="TxLink">
            <a:rPr lang="en-US" sz="1200" b="0" i="0" u="none" strike="noStrike">
              <a:solidFill>
                <a:srgbClr val="FFFFFF"/>
              </a:solidFill>
              <a:latin typeface="Aptos Narrow" panose="020B0004020202020204" pitchFamily="34" charset="0"/>
              <a:ea typeface="+mn-ea"/>
              <a:cs typeface="Courier New"/>
            </a:rPr>
            <a:pPr marL="0" indent="0"/>
            <a:t>Jacksonville Jaguars</a:t>
          </a:fld>
          <a:endParaRPr lang="en-US" sz="1200" b="0"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13</xdr:col>
      <xdr:colOff>667617</xdr:colOff>
      <xdr:row>11</xdr:row>
      <xdr:rowOff>165966</xdr:rowOff>
    </xdr:from>
    <xdr:to>
      <xdr:col>18</xdr:col>
      <xdr:colOff>356466</xdr:colOff>
      <xdr:row>13</xdr:row>
      <xdr:rowOff>64942</xdr:rowOff>
    </xdr:to>
    <xdr:sp macro="" textlink="Calc!AH3">
      <xdr:nvSpPr>
        <xdr:cNvPr id="15" name="TextBox 14">
          <a:extLst>
            <a:ext uri="{FF2B5EF4-FFF2-40B4-BE49-F238E27FC236}">
              <a16:creationId xmlns:a16="http://schemas.microsoft.com/office/drawing/2014/main" id="{BE2FE593-FC32-491D-BFEA-D1856628213D}"/>
            </a:ext>
          </a:extLst>
        </xdr:cNvPr>
        <xdr:cNvSpPr txBox="1"/>
      </xdr:nvSpPr>
      <xdr:spPr>
        <a:xfrm>
          <a:off x="11170517" y="2496416"/>
          <a:ext cx="3054349" cy="267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55C78ED-842D-4B72-8289-767D0324C551}" type="TxLink">
            <a:rPr lang="en-US" sz="1200" b="0" i="0" u="none" strike="noStrike">
              <a:solidFill>
                <a:srgbClr val="FFFFFF"/>
              </a:solidFill>
              <a:latin typeface="Aptos Narrow" panose="020B0004020202020204" pitchFamily="34" charset="0"/>
              <a:ea typeface="+mn-ea"/>
              <a:cs typeface="Courier New"/>
            </a:rPr>
            <a:pPr marL="0" indent="0"/>
            <a:t>Minnesota Vikings</a:t>
          </a:fld>
          <a:endParaRPr lang="en-US" sz="1200" b="0"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5</xdr:col>
      <xdr:colOff>448828</xdr:colOff>
      <xdr:row>13</xdr:row>
      <xdr:rowOff>15297</xdr:rowOff>
    </xdr:from>
    <xdr:to>
      <xdr:col>8</xdr:col>
      <xdr:colOff>223692</xdr:colOff>
      <xdr:row>15</xdr:row>
      <xdr:rowOff>122670</xdr:rowOff>
    </xdr:to>
    <xdr:sp macro="" textlink="Calc!AF4">
      <xdr:nvSpPr>
        <xdr:cNvPr id="16" name="TextBox 15">
          <a:extLst>
            <a:ext uri="{FF2B5EF4-FFF2-40B4-BE49-F238E27FC236}">
              <a16:creationId xmlns:a16="http://schemas.microsoft.com/office/drawing/2014/main" id="{0DC5E282-8377-4F2A-B5B5-7C14A05A5164}"/>
            </a:ext>
          </a:extLst>
        </xdr:cNvPr>
        <xdr:cNvSpPr txBox="1"/>
      </xdr:nvSpPr>
      <xdr:spPr>
        <a:xfrm>
          <a:off x="3820678" y="2714047"/>
          <a:ext cx="3051464" cy="475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AF56A8F-8B49-4427-80EB-DF5D73C7E70F}" type="TxLink">
            <a:rPr lang="en-US" sz="2000" b="1" i="0" u="none" strike="noStrike">
              <a:solidFill>
                <a:srgbClr val="FFFFFF"/>
              </a:solidFill>
              <a:latin typeface="Aptos Narrow" panose="020B0004020202020204" pitchFamily="34" charset="0"/>
              <a:ea typeface="+mn-ea"/>
              <a:cs typeface="Courier New"/>
            </a:rPr>
            <a:pPr marL="0" indent="0"/>
            <a:t>158</a:t>
          </a:fld>
          <a:endParaRPr lang="en-US" sz="2000" b="1"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5</xdr:col>
      <xdr:colOff>499341</xdr:colOff>
      <xdr:row>15</xdr:row>
      <xdr:rowOff>21647</xdr:rowOff>
    </xdr:from>
    <xdr:to>
      <xdr:col>8</xdr:col>
      <xdr:colOff>353579</xdr:colOff>
      <xdr:row>16</xdr:row>
      <xdr:rowOff>50512</xdr:rowOff>
    </xdr:to>
    <xdr:sp macro="" textlink="Calc!AF5">
      <xdr:nvSpPr>
        <xdr:cNvPr id="17" name="TextBox 16">
          <a:extLst>
            <a:ext uri="{FF2B5EF4-FFF2-40B4-BE49-F238E27FC236}">
              <a16:creationId xmlns:a16="http://schemas.microsoft.com/office/drawing/2014/main" id="{1085C4EC-3A78-4779-AEBF-0A98047B023B}"/>
            </a:ext>
          </a:extLst>
        </xdr:cNvPr>
        <xdr:cNvSpPr txBox="1"/>
      </xdr:nvSpPr>
      <xdr:spPr>
        <a:xfrm>
          <a:off x="3871191" y="3088697"/>
          <a:ext cx="3130838" cy="213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4EB6990-300B-4BF6-A6FC-C3ACFBD01ADD}" type="TxLink">
            <a:rPr lang="en-US" sz="900" b="0" i="0" u="none" strike="noStrike">
              <a:solidFill>
                <a:srgbClr val="9FB3C8"/>
              </a:solidFill>
              <a:latin typeface="Aptos Narrow" panose="020B0004020202020204" pitchFamily="34" charset="0"/>
              <a:ea typeface="+mn-ea"/>
              <a:cs typeface="Courier New"/>
            </a:rPr>
            <a:pPr marL="0" indent="0" algn="l"/>
            <a:t>pass yds allowed per game</a:t>
          </a:fld>
          <a:endParaRPr lang="en-US" sz="900" b="0" i="0" u="none" strike="noStrike">
            <a:solidFill>
              <a:srgbClr val="9FB3C8"/>
            </a:solidFill>
            <a:latin typeface="Aptos Narrow" panose="020B0004020202020204" pitchFamily="34" charset="0"/>
            <a:ea typeface="+mn-ea"/>
            <a:cs typeface="Courier New"/>
          </a:endParaRPr>
        </a:p>
      </xdr:txBody>
    </xdr:sp>
    <xdr:clientData/>
  </xdr:twoCellAnchor>
  <xdr:twoCellAnchor editAs="absolute">
    <xdr:from>
      <xdr:col>9</xdr:col>
      <xdr:colOff>137391</xdr:colOff>
      <xdr:row>15</xdr:row>
      <xdr:rowOff>28863</xdr:rowOff>
    </xdr:from>
    <xdr:to>
      <xdr:col>13</xdr:col>
      <xdr:colOff>155286</xdr:colOff>
      <xdr:row>16</xdr:row>
      <xdr:rowOff>57728</xdr:rowOff>
    </xdr:to>
    <xdr:sp macro="" textlink="Calc!AG5">
      <xdr:nvSpPr>
        <xdr:cNvPr id="18" name="TextBox 17">
          <a:extLst>
            <a:ext uri="{FF2B5EF4-FFF2-40B4-BE49-F238E27FC236}">
              <a16:creationId xmlns:a16="http://schemas.microsoft.com/office/drawing/2014/main" id="{11705FE9-2FF6-493A-B780-3FC88AA7503C}"/>
            </a:ext>
          </a:extLst>
        </xdr:cNvPr>
        <xdr:cNvSpPr txBox="1"/>
      </xdr:nvSpPr>
      <xdr:spPr>
        <a:xfrm>
          <a:off x="7528791" y="3095913"/>
          <a:ext cx="3129395" cy="213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A9A2072-3A2C-443A-8C9E-572DCD483A8B}" type="TxLink">
            <a:rPr lang="en-US" sz="900" b="0" i="0" u="none" strike="noStrike">
              <a:solidFill>
                <a:srgbClr val="9FB3C8"/>
              </a:solidFill>
              <a:latin typeface="Aptos Narrow" panose="020B0004020202020204" pitchFamily="34" charset="0"/>
              <a:ea typeface="+mn-ea"/>
              <a:cs typeface="Courier New"/>
            </a:rPr>
            <a:pPr marL="0" indent="0" algn="l"/>
            <a:t>rush yds allowed per game</a:t>
          </a:fld>
          <a:endParaRPr lang="en-US" sz="900" b="0" i="0" u="none" strike="noStrike">
            <a:solidFill>
              <a:srgbClr val="9FB3C8"/>
            </a:solidFill>
            <a:latin typeface="Aptos Narrow" panose="020B0004020202020204" pitchFamily="34" charset="0"/>
            <a:ea typeface="+mn-ea"/>
            <a:cs typeface="Courier New"/>
          </a:endParaRPr>
        </a:p>
      </xdr:txBody>
    </xdr:sp>
    <xdr:clientData/>
  </xdr:twoCellAnchor>
  <xdr:twoCellAnchor editAs="absolute">
    <xdr:from>
      <xdr:col>13</xdr:col>
      <xdr:colOff>645969</xdr:colOff>
      <xdr:row>15</xdr:row>
      <xdr:rowOff>28863</xdr:rowOff>
    </xdr:from>
    <xdr:to>
      <xdr:col>18</xdr:col>
      <xdr:colOff>406977</xdr:colOff>
      <xdr:row>16</xdr:row>
      <xdr:rowOff>57728</xdr:rowOff>
    </xdr:to>
    <xdr:sp macro="" textlink="Calc!AH5">
      <xdr:nvSpPr>
        <xdr:cNvPr id="19" name="TextBox 18">
          <a:extLst>
            <a:ext uri="{FF2B5EF4-FFF2-40B4-BE49-F238E27FC236}">
              <a16:creationId xmlns:a16="http://schemas.microsoft.com/office/drawing/2014/main" id="{69DAC443-A971-4D39-B384-F0EFF19774D4}"/>
            </a:ext>
          </a:extLst>
        </xdr:cNvPr>
        <xdr:cNvSpPr txBox="1"/>
      </xdr:nvSpPr>
      <xdr:spPr>
        <a:xfrm>
          <a:off x="11148869" y="3095913"/>
          <a:ext cx="3126508" cy="213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6DEDA0F-91B9-42A8-ADE4-C9EE218AA311}" type="TxLink">
            <a:rPr lang="en-US" sz="900" b="0" i="0" u="none" strike="noStrike">
              <a:solidFill>
                <a:srgbClr val="9FB3C8"/>
              </a:solidFill>
              <a:latin typeface="Aptos Narrow" panose="020B0004020202020204" pitchFamily="34" charset="0"/>
              <a:ea typeface="+mn-ea"/>
              <a:cs typeface="Courier New"/>
            </a:rPr>
            <a:pPr marL="0" indent="0" algn="l"/>
            <a:t>of opponent red zone trips end in a TD</a:t>
          </a:fld>
          <a:endParaRPr lang="en-US" sz="900" b="0" i="0" u="none" strike="noStrike">
            <a:solidFill>
              <a:srgbClr val="9FB3C8"/>
            </a:solidFill>
            <a:latin typeface="Aptos Narrow" panose="020B0004020202020204" pitchFamily="34" charset="0"/>
            <a:ea typeface="+mn-ea"/>
            <a:cs typeface="Courier New"/>
          </a:endParaRPr>
        </a:p>
      </xdr:txBody>
    </xdr:sp>
    <xdr:clientData/>
  </xdr:twoCellAnchor>
  <xdr:twoCellAnchor editAs="absolute">
    <xdr:from>
      <xdr:col>9</xdr:col>
      <xdr:colOff>115744</xdr:colOff>
      <xdr:row>13</xdr:row>
      <xdr:rowOff>28863</xdr:rowOff>
    </xdr:from>
    <xdr:to>
      <xdr:col>13</xdr:col>
      <xdr:colOff>54265</xdr:colOff>
      <xdr:row>15</xdr:row>
      <xdr:rowOff>136236</xdr:rowOff>
    </xdr:to>
    <xdr:sp macro="" textlink="Calc!AG4">
      <xdr:nvSpPr>
        <xdr:cNvPr id="20" name="TextBox 19">
          <a:extLst>
            <a:ext uri="{FF2B5EF4-FFF2-40B4-BE49-F238E27FC236}">
              <a16:creationId xmlns:a16="http://schemas.microsoft.com/office/drawing/2014/main" id="{CAB5616F-DC61-4A3A-83EB-69994E38724A}"/>
            </a:ext>
          </a:extLst>
        </xdr:cNvPr>
        <xdr:cNvSpPr txBox="1"/>
      </xdr:nvSpPr>
      <xdr:spPr>
        <a:xfrm>
          <a:off x="7507144" y="2727613"/>
          <a:ext cx="3050021" cy="475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F82CDAA-0D54-4186-BF95-E530387E141E}" type="TxLink">
            <a:rPr lang="en-US" sz="2000" b="1" i="0" u="none" strike="noStrike">
              <a:solidFill>
                <a:srgbClr val="FFFFFF"/>
              </a:solidFill>
              <a:latin typeface="Aptos Narrow" panose="020B0004020202020204" pitchFamily="34" charset="0"/>
              <a:ea typeface="+mn-ea"/>
              <a:cs typeface="Courier New"/>
            </a:rPr>
            <a:pPr marL="0" indent="0"/>
            <a:t>72</a:t>
          </a:fld>
          <a:endParaRPr lang="en-US" sz="2000" b="1"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14</xdr:col>
      <xdr:colOff>1733</xdr:colOff>
      <xdr:row>13</xdr:row>
      <xdr:rowOff>51375</xdr:rowOff>
    </xdr:from>
    <xdr:to>
      <xdr:col>18</xdr:col>
      <xdr:colOff>356467</xdr:colOff>
      <xdr:row>15</xdr:row>
      <xdr:rowOff>165098</xdr:rowOff>
    </xdr:to>
    <xdr:sp macro="" textlink="Calc!AH4">
      <xdr:nvSpPr>
        <xdr:cNvPr id="21" name="TextBox 20">
          <a:extLst>
            <a:ext uri="{FF2B5EF4-FFF2-40B4-BE49-F238E27FC236}">
              <a16:creationId xmlns:a16="http://schemas.microsoft.com/office/drawing/2014/main" id="{FDD5DF21-945E-4810-8867-57F93CAED60E}"/>
            </a:ext>
          </a:extLst>
        </xdr:cNvPr>
        <xdr:cNvSpPr txBox="1"/>
      </xdr:nvSpPr>
      <xdr:spPr>
        <a:xfrm>
          <a:off x="11177733" y="2750125"/>
          <a:ext cx="3047134" cy="482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BF1AE84-1154-4968-8B4B-EB6997CCD45B}" type="TxLink">
            <a:rPr lang="en-US" sz="2000" b="1" i="0" u="none" strike="noStrike">
              <a:solidFill>
                <a:srgbClr val="FFFFFF"/>
              </a:solidFill>
              <a:latin typeface="Aptos Narrow" panose="020B0004020202020204" pitchFamily="34" charset="0"/>
              <a:ea typeface="+mn-ea"/>
              <a:cs typeface="Courier New"/>
            </a:rPr>
            <a:pPr marL="0" indent="0"/>
            <a:t>23%</a:t>
          </a:fld>
          <a:endParaRPr lang="en-US" sz="2000" b="1" i="0" u="none" strike="noStrike">
            <a:solidFill>
              <a:srgbClr val="FFFFFF"/>
            </a:solidFill>
            <a:latin typeface="Aptos Narrow" panose="020B0004020202020204" pitchFamily="34" charset="0"/>
            <a:ea typeface="+mn-ea"/>
            <a:cs typeface="Courier New"/>
          </a:endParaRPr>
        </a:p>
      </xdr:txBody>
    </xdr:sp>
    <xdr:clientData/>
  </xdr:twoCellAnchor>
  <xdr:twoCellAnchor editAs="absolute">
    <xdr:from>
      <xdr:col>12</xdr:col>
      <xdr:colOff>304800</xdr:colOff>
      <xdr:row>18</xdr:row>
      <xdr:rowOff>165966</xdr:rowOff>
    </xdr:from>
    <xdr:to>
      <xdr:col>21</xdr:col>
      <xdr:colOff>95540</xdr:colOff>
      <xdr:row>51</xdr:row>
      <xdr:rowOff>115454</xdr:rowOff>
    </xdr:to>
    <xdr:graphicFrame macro="">
      <xdr:nvGraphicFramePr>
        <xdr:cNvPr id="23" name="Chart 3">
          <a:extLst>
            <a:ext uri="{FF2B5EF4-FFF2-40B4-BE49-F238E27FC236}">
              <a16:creationId xmlns:a16="http://schemas.microsoft.com/office/drawing/2014/main" id="{C203D9DC-A30D-B131-666B-538A224948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1270000</xdr:colOff>
      <xdr:row>3</xdr:row>
      <xdr:rowOff>120650</xdr:rowOff>
    </xdr:from>
    <xdr:to>
      <xdr:col>5</xdr:col>
      <xdr:colOff>139700</xdr:colOff>
      <xdr:row>8</xdr:row>
      <xdr:rowOff>88900</xdr:rowOff>
    </xdr:to>
    <mc:AlternateContent xmlns:mc="http://schemas.openxmlformats.org/markup-compatibility/2006" xmlns:a14="http://schemas.microsoft.com/office/drawing/2010/main">
      <mc:Choice Requires="a14">
        <xdr:graphicFrame macro="">
          <xdr:nvGraphicFramePr>
            <xdr:cNvPr id="2" name="week">
              <a:extLst>
                <a:ext uri="{FF2B5EF4-FFF2-40B4-BE49-F238E27FC236}">
                  <a16:creationId xmlns:a16="http://schemas.microsoft.com/office/drawing/2014/main" id="{4DC6D6A1-BFBA-A189-6F0F-3DCA251CCCCF}"/>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1524000" y="1016000"/>
              <a:ext cx="3175000" cy="88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279400</xdr:colOff>
      <xdr:row>3</xdr:row>
      <xdr:rowOff>120650</xdr:rowOff>
    </xdr:from>
    <xdr:to>
      <xdr:col>13</xdr:col>
      <xdr:colOff>482600</xdr:colOff>
      <xdr:row>12</xdr:row>
      <xdr:rowOff>88900</xdr:rowOff>
    </xdr:to>
    <mc:AlternateContent xmlns:mc="http://schemas.openxmlformats.org/markup-compatibility/2006" xmlns:a14="http://schemas.microsoft.com/office/drawing/2010/main">
      <mc:Choice Requires="a14">
        <xdr:graphicFrame macro="">
          <xdr:nvGraphicFramePr>
            <xdr:cNvPr id="3" name="team_abbr">
              <a:extLst>
                <a:ext uri="{FF2B5EF4-FFF2-40B4-BE49-F238E27FC236}">
                  <a16:creationId xmlns:a16="http://schemas.microsoft.com/office/drawing/2014/main" id="{22BE05B2-0878-CB93-E093-34E5A7D21A40}"/>
                </a:ext>
              </a:extLst>
            </xdr:cNvPr>
            <xdr:cNvGraphicFramePr/>
          </xdr:nvGraphicFramePr>
          <xdr:xfrm>
            <a:off x="0" y="0"/>
            <a:ext cx="0" cy="0"/>
          </xdr:xfrm>
          <a:graphic>
            <a:graphicData uri="http://schemas.microsoft.com/office/drawing/2010/slicer">
              <sle:slicer xmlns:sle="http://schemas.microsoft.com/office/drawing/2010/slicer" name="team_abbr"/>
            </a:graphicData>
          </a:graphic>
        </xdr:graphicFrame>
      </mc:Choice>
      <mc:Fallback xmlns="">
        <xdr:sp macro="" textlink="">
          <xdr:nvSpPr>
            <xdr:cNvPr id="0" name=""/>
            <xdr:cNvSpPr>
              <a:spLocks noTextEdit="1"/>
            </xdr:cNvSpPr>
          </xdr:nvSpPr>
          <xdr:spPr>
            <a:xfrm>
              <a:off x="4838700" y="1016000"/>
              <a:ext cx="5334000" cy="1625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177800</xdr:colOff>
      <xdr:row>3</xdr:row>
      <xdr:rowOff>120650</xdr:rowOff>
    </xdr:from>
    <xdr:to>
      <xdr:col>1</xdr:col>
      <xdr:colOff>1130300</xdr:colOff>
      <xdr:row>8</xdr:row>
      <xdr:rowOff>88900</xdr:rowOff>
    </xdr:to>
    <mc:AlternateContent xmlns:mc="http://schemas.openxmlformats.org/markup-compatibility/2006" xmlns:a14="http://schemas.microsoft.com/office/drawing/2010/main">
      <mc:Choice Requires="a14">
        <xdr:graphicFrame macro="">
          <xdr:nvGraphicFramePr>
            <xdr:cNvPr id="6" name="season">
              <a:extLst>
                <a:ext uri="{FF2B5EF4-FFF2-40B4-BE49-F238E27FC236}">
                  <a16:creationId xmlns:a16="http://schemas.microsoft.com/office/drawing/2014/main" id="{45C56834-C9EB-055F-6DC9-3D964A8A516B}"/>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177800" y="1016000"/>
              <a:ext cx="1206500" cy="88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12</xdr:col>
      <xdr:colOff>566592</xdr:colOff>
      <xdr:row>1</xdr:row>
      <xdr:rowOff>323850</xdr:rowOff>
    </xdr:from>
    <xdr:to>
      <xdr:col>16</xdr:col>
      <xdr:colOff>0</xdr:colOff>
      <xdr:row>2</xdr:row>
      <xdr:rowOff>162213</xdr:rowOff>
    </xdr:to>
    <xdr:sp macro="" textlink="">
      <xdr:nvSpPr>
        <xdr:cNvPr id="7" name="Home Button">
          <a:hlinkClick xmlns:r="http://schemas.openxmlformats.org/officeDocument/2006/relationships" r:id="rId1"/>
          <a:extLst>
            <a:ext uri="{FF2B5EF4-FFF2-40B4-BE49-F238E27FC236}">
              <a16:creationId xmlns:a16="http://schemas.microsoft.com/office/drawing/2014/main" id="{193F97AA-EE81-A3E7-88E5-9CF8804D2242}"/>
            </a:ext>
          </a:extLst>
        </xdr:cNvPr>
        <xdr:cNvSpPr/>
      </xdr:nvSpPr>
      <xdr:spPr>
        <a:xfrm>
          <a:off x="9615342" y="508000"/>
          <a:ext cx="1998808" cy="346363"/>
        </a:xfrm>
        <a:prstGeom prst="roundRect">
          <a:avLst/>
        </a:prstGeom>
        <a:solidFill>
          <a:srgbClr val="182A43"/>
        </a:solidFill>
        <a:ln w="19050">
          <a:solidFill>
            <a:srgbClr val="2A3F5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latin typeface="Aptos Narrow" panose="020B0004020202020204" pitchFamily="34" charset="0"/>
            </a:rPr>
            <a:t>⌂ Home</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1327150</xdr:colOff>
      <xdr:row>4</xdr:row>
      <xdr:rowOff>165100</xdr:rowOff>
    </xdr:from>
    <xdr:to>
      <xdr:col>5</xdr:col>
      <xdr:colOff>196850</xdr:colOff>
      <xdr:row>9</xdr:row>
      <xdr:rowOff>133350</xdr:rowOff>
    </xdr:to>
    <mc:AlternateContent xmlns:mc="http://schemas.openxmlformats.org/markup-compatibility/2006">
      <mc:Choice xmlns:a14="http://schemas.microsoft.com/office/drawing/2010/main" Requires="a14">
        <xdr:graphicFrame macro="">
          <xdr:nvGraphicFramePr>
            <xdr:cNvPr id="2" name="week 1">
              <a:extLst>
                <a:ext uri="{FF2B5EF4-FFF2-40B4-BE49-F238E27FC236}">
                  <a16:creationId xmlns:a16="http://schemas.microsoft.com/office/drawing/2014/main" id="{489640FD-147E-416F-AA2D-02013B581B67}"/>
                </a:ext>
              </a:extLst>
            </xdr:cNvPr>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dr:sp macro="" textlink="">
          <xdr:nvSpPr>
            <xdr:cNvPr id="0" name=""/>
            <xdr:cNvSpPr>
              <a:spLocks noTextEdit="1"/>
            </xdr:cNvSpPr>
          </xdr:nvSpPr>
          <xdr:spPr>
            <a:xfrm>
              <a:off x="1581150" y="1244600"/>
              <a:ext cx="3175000" cy="88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317500</xdr:colOff>
      <xdr:row>4</xdr:row>
      <xdr:rowOff>114300</xdr:rowOff>
    </xdr:from>
    <xdr:to>
      <xdr:col>13</xdr:col>
      <xdr:colOff>520700</xdr:colOff>
      <xdr:row>13</xdr:row>
      <xdr:rowOff>82550</xdr:rowOff>
    </xdr:to>
    <mc:AlternateContent xmlns:mc="http://schemas.openxmlformats.org/markup-compatibility/2006">
      <mc:Choice xmlns:a14="http://schemas.microsoft.com/office/drawing/2010/main" Requires="a14">
        <xdr:graphicFrame macro="">
          <xdr:nvGraphicFramePr>
            <xdr:cNvPr id="3" name="team_abbr 1">
              <a:extLst>
                <a:ext uri="{FF2B5EF4-FFF2-40B4-BE49-F238E27FC236}">
                  <a16:creationId xmlns:a16="http://schemas.microsoft.com/office/drawing/2014/main" id="{0B32D754-472D-49FA-B9A0-E9844DDA47FC}"/>
                </a:ext>
              </a:extLst>
            </xdr:cNvPr>
            <xdr:cNvGraphicFramePr/>
          </xdr:nvGraphicFramePr>
          <xdr:xfrm>
            <a:off x="0" y="0"/>
            <a:ext cx="0" cy="0"/>
          </xdr:xfrm>
          <a:graphic>
            <a:graphicData uri="http://schemas.microsoft.com/office/drawing/2010/slicer">
              <sle:slicer xmlns:sle="http://schemas.microsoft.com/office/drawing/2010/slicer" name="team_abbr 1"/>
            </a:graphicData>
          </a:graphic>
        </xdr:graphicFrame>
      </mc:Choice>
      <mc:Fallback>
        <xdr:sp macro="" textlink="">
          <xdr:nvSpPr>
            <xdr:cNvPr id="0" name=""/>
            <xdr:cNvSpPr>
              <a:spLocks noTextEdit="1"/>
            </xdr:cNvSpPr>
          </xdr:nvSpPr>
          <xdr:spPr>
            <a:xfrm>
              <a:off x="4876800" y="1193800"/>
              <a:ext cx="5334000" cy="1625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0</xdr:colOff>
      <xdr:row>5</xdr:row>
      <xdr:rowOff>0</xdr:rowOff>
    </xdr:from>
    <xdr:to>
      <xdr:col>1</xdr:col>
      <xdr:colOff>1206500</xdr:colOff>
      <xdr:row>9</xdr:row>
      <xdr:rowOff>152400</xdr:rowOff>
    </xdr:to>
    <mc:AlternateContent xmlns:mc="http://schemas.openxmlformats.org/markup-compatibility/2006">
      <mc:Choice xmlns:a14="http://schemas.microsoft.com/office/drawing/2010/main" Requires="a14">
        <xdr:graphicFrame macro="">
          <xdr:nvGraphicFramePr>
            <xdr:cNvPr id="6" name="season 1">
              <a:extLst>
                <a:ext uri="{FF2B5EF4-FFF2-40B4-BE49-F238E27FC236}">
                  <a16:creationId xmlns:a16="http://schemas.microsoft.com/office/drawing/2014/main" id="{F685B61D-DEDE-4FBE-9D9B-1E5FA5340C36}"/>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dr:sp macro="" textlink="">
          <xdr:nvSpPr>
            <xdr:cNvPr id="0" name=""/>
            <xdr:cNvSpPr>
              <a:spLocks noTextEdit="1"/>
            </xdr:cNvSpPr>
          </xdr:nvSpPr>
          <xdr:spPr>
            <a:xfrm>
              <a:off x="254000" y="1263650"/>
              <a:ext cx="1206500" cy="88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566592</xdr:colOff>
      <xdr:row>1</xdr:row>
      <xdr:rowOff>323850</xdr:rowOff>
    </xdr:from>
    <xdr:to>
      <xdr:col>14</xdr:col>
      <xdr:colOff>0</xdr:colOff>
      <xdr:row>2</xdr:row>
      <xdr:rowOff>162213</xdr:rowOff>
    </xdr:to>
    <xdr:sp macro="" textlink="">
      <xdr:nvSpPr>
        <xdr:cNvPr id="7" name="Home Button">
          <a:hlinkClick xmlns:r="http://schemas.openxmlformats.org/officeDocument/2006/relationships" r:id="rId1"/>
          <a:extLst>
            <a:ext uri="{FF2B5EF4-FFF2-40B4-BE49-F238E27FC236}">
              <a16:creationId xmlns:a16="http://schemas.microsoft.com/office/drawing/2014/main" id="{D4F2B3EA-2007-8676-5B6C-2CD8AF87AE85}"/>
            </a:ext>
          </a:extLst>
        </xdr:cNvPr>
        <xdr:cNvSpPr/>
      </xdr:nvSpPr>
      <xdr:spPr>
        <a:xfrm>
          <a:off x="8332642" y="508000"/>
          <a:ext cx="1998808" cy="346363"/>
        </a:xfrm>
        <a:prstGeom prst="roundRect">
          <a:avLst/>
        </a:prstGeom>
        <a:solidFill>
          <a:srgbClr val="182A43"/>
        </a:solidFill>
        <a:ln w="19050">
          <a:solidFill>
            <a:srgbClr val="2A3F5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latin typeface="Aptos Narrow" panose="020B0004020202020204" pitchFamily="34" charset="0"/>
            </a:rPr>
            <a:t>⌂ Home</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1339850</xdr:colOff>
      <xdr:row>5</xdr:row>
      <xdr:rowOff>44450</xdr:rowOff>
    </xdr:from>
    <xdr:to>
      <xdr:col>5</xdr:col>
      <xdr:colOff>209550</xdr:colOff>
      <xdr:row>10</xdr:row>
      <xdr:rowOff>12700</xdr:rowOff>
    </xdr:to>
    <mc:AlternateContent xmlns:mc="http://schemas.openxmlformats.org/markup-compatibility/2006">
      <mc:Choice xmlns:a14="http://schemas.microsoft.com/office/drawing/2010/main" Requires="a14">
        <xdr:graphicFrame macro="">
          <xdr:nvGraphicFramePr>
            <xdr:cNvPr id="2" name="week 2">
              <a:extLst>
                <a:ext uri="{FF2B5EF4-FFF2-40B4-BE49-F238E27FC236}">
                  <a16:creationId xmlns:a16="http://schemas.microsoft.com/office/drawing/2014/main" id="{D18C4D35-A62C-4BD1-B983-22DE018D0C4B}"/>
                </a:ext>
              </a:extLst>
            </xdr:cNvPr>
            <xdr:cNvGraphicFramePr/>
          </xdr:nvGraphicFramePr>
          <xdr:xfrm>
            <a:off x="0" y="0"/>
            <a:ext cx="0" cy="0"/>
          </xdr:xfrm>
          <a:graphic>
            <a:graphicData uri="http://schemas.microsoft.com/office/drawing/2010/slicer">
              <sle:slicer xmlns:sle="http://schemas.microsoft.com/office/drawing/2010/slicer" name="week 2"/>
            </a:graphicData>
          </a:graphic>
        </xdr:graphicFrame>
      </mc:Choice>
      <mc:Fallback>
        <xdr:sp macro="" textlink="">
          <xdr:nvSpPr>
            <xdr:cNvPr id="0" name=""/>
            <xdr:cNvSpPr>
              <a:spLocks noTextEdit="1"/>
            </xdr:cNvSpPr>
          </xdr:nvSpPr>
          <xdr:spPr>
            <a:xfrm>
              <a:off x="1593850" y="1308100"/>
              <a:ext cx="3175000" cy="88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438150</xdr:colOff>
      <xdr:row>5</xdr:row>
      <xdr:rowOff>31750</xdr:rowOff>
    </xdr:from>
    <xdr:to>
      <xdr:col>14</xdr:col>
      <xdr:colOff>0</xdr:colOff>
      <xdr:row>14</xdr:row>
      <xdr:rowOff>0</xdr:rowOff>
    </xdr:to>
    <mc:AlternateContent xmlns:mc="http://schemas.openxmlformats.org/markup-compatibility/2006">
      <mc:Choice xmlns:a14="http://schemas.microsoft.com/office/drawing/2010/main" Requires="a14">
        <xdr:graphicFrame macro="">
          <xdr:nvGraphicFramePr>
            <xdr:cNvPr id="3" name="team_abbr 2">
              <a:extLst>
                <a:ext uri="{FF2B5EF4-FFF2-40B4-BE49-F238E27FC236}">
                  <a16:creationId xmlns:a16="http://schemas.microsoft.com/office/drawing/2014/main" id="{8A0A13C0-2AC4-4EEC-953A-AB83719C0DC8}"/>
                </a:ext>
              </a:extLst>
            </xdr:cNvPr>
            <xdr:cNvGraphicFramePr/>
          </xdr:nvGraphicFramePr>
          <xdr:xfrm>
            <a:off x="0" y="0"/>
            <a:ext cx="0" cy="0"/>
          </xdr:xfrm>
          <a:graphic>
            <a:graphicData uri="http://schemas.microsoft.com/office/drawing/2010/slicer">
              <sle:slicer xmlns:sle="http://schemas.microsoft.com/office/drawing/2010/slicer" name="team_abbr 2"/>
            </a:graphicData>
          </a:graphic>
        </xdr:graphicFrame>
      </mc:Choice>
      <mc:Fallback>
        <xdr:sp macro="" textlink="">
          <xdr:nvSpPr>
            <xdr:cNvPr id="0" name=""/>
            <xdr:cNvSpPr>
              <a:spLocks noTextEdit="1"/>
            </xdr:cNvSpPr>
          </xdr:nvSpPr>
          <xdr:spPr>
            <a:xfrm>
              <a:off x="4997450" y="1295400"/>
              <a:ext cx="5334000" cy="1625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0</xdr:colOff>
      <xdr:row>5</xdr:row>
      <xdr:rowOff>31750</xdr:rowOff>
    </xdr:from>
    <xdr:to>
      <xdr:col>1</xdr:col>
      <xdr:colOff>1206500</xdr:colOff>
      <xdr:row>10</xdr:row>
      <xdr:rowOff>0</xdr:rowOff>
    </xdr:to>
    <mc:AlternateContent xmlns:mc="http://schemas.openxmlformats.org/markup-compatibility/2006">
      <mc:Choice xmlns:a14="http://schemas.microsoft.com/office/drawing/2010/main" Requires="a14">
        <xdr:graphicFrame macro="">
          <xdr:nvGraphicFramePr>
            <xdr:cNvPr id="6" name="season 2">
              <a:extLst>
                <a:ext uri="{FF2B5EF4-FFF2-40B4-BE49-F238E27FC236}">
                  <a16:creationId xmlns:a16="http://schemas.microsoft.com/office/drawing/2014/main" id="{854DCFEF-30EE-4F47-9040-1EE6DADC2CA7}"/>
                </a:ext>
              </a:extLst>
            </xdr:cNvPr>
            <xdr:cNvGraphicFramePr/>
          </xdr:nvGraphicFramePr>
          <xdr:xfrm>
            <a:off x="0" y="0"/>
            <a:ext cx="0" cy="0"/>
          </xdr:xfrm>
          <a:graphic>
            <a:graphicData uri="http://schemas.microsoft.com/office/drawing/2010/slicer">
              <sle:slicer xmlns:sle="http://schemas.microsoft.com/office/drawing/2010/slicer" name="season 2"/>
            </a:graphicData>
          </a:graphic>
        </xdr:graphicFrame>
      </mc:Choice>
      <mc:Fallback>
        <xdr:sp macro="" textlink="">
          <xdr:nvSpPr>
            <xdr:cNvPr id="0" name=""/>
            <xdr:cNvSpPr>
              <a:spLocks noTextEdit="1"/>
            </xdr:cNvSpPr>
          </xdr:nvSpPr>
          <xdr:spPr>
            <a:xfrm>
              <a:off x="254000" y="1295400"/>
              <a:ext cx="1206500" cy="88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566592</xdr:colOff>
      <xdr:row>1</xdr:row>
      <xdr:rowOff>323850</xdr:rowOff>
    </xdr:from>
    <xdr:to>
      <xdr:col>15</xdr:col>
      <xdr:colOff>0</xdr:colOff>
      <xdr:row>2</xdr:row>
      <xdr:rowOff>162213</xdr:rowOff>
    </xdr:to>
    <xdr:sp macro="" textlink="">
      <xdr:nvSpPr>
        <xdr:cNvPr id="7" name="Home Button">
          <a:hlinkClick xmlns:r="http://schemas.openxmlformats.org/officeDocument/2006/relationships" r:id="rId1"/>
          <a:extLst>
            <a:ext uri="{FF2B5EF4-FFF2-40B4-BE49-F238E27FC236}">
              <a16:creationId xmlns:a16="http://schemas.microsoft.com/office/drawing/2014/main" id="{0AD79006-8219-F080-2F1C-E98A1E9A274E}"/>
            </a:ext>
          </a:extLst>
        </xdr:cNvPr>
        <xdr:cNvSpPr/>
      </xdr:nvSpPr>
      <xdr:spPr>
        <a:xfrm>
          <a:off x="8973992" y="508000"/>
          <a:ext cx="1998808" cy="346363"/>
        </a:xfrm>
        <a:prstGeom prst="roundRect">
          <a:avLst/>
        </a:prstGeom>
        <a:solidFill>
          <a:srgbClr val="182A43"/>
        </a:solidFill>
        <a:ln w="19050">
          <a:solidFill>
            <a:srgbClr val="2A3F5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latin typeface="Aptos Narrow" panose="020B0004020202020204" pitchFamily="34" charset="0"/>
            </a:rPr>
            <a:t>⌂ Home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1384300</xdr:colOff>
      <xdr:row>4</xdr:row>
      <xdr:rowOff>171450</xdr:rowOff>
    </xdr:from>
    <xdr:to>
      <xdr:col>5</xdr:col>
      <xdr:colOff>254000</xdr:colOff>
      <xdr:row>9</xdr:row>
      <xdr:rowOff>139700</xdr:rowOff>
    </xdr:to>
    <mc:AlternateContent xmlns:mc="http://schemas.openxmlformats.org/markup-compatibility/2006">
      <mc:Choice xmlns:a14="http://schemas.microsoft.com/office/drawing/2010/main" Requires="a14">
        <xdr:graphicFrame macro="">
          <xdr:nvGraphicFramePr>
            <xdr:cNvPr id="2" name="week 3">
              <a:extLst>
                <a:ext uri="{FF2B5EF4-FFF2-40B4-BE49-F238E27FC236}">
                  <a16:creationId xmlns:a16="http://schemas.microsoft.com/office/drawing/2014/main" id="{E2DF2027-4B80-46A8-BE2D-4BF42359D191}"/>
                </a:ext>
              </a:extLst>
            </xdr:cNvPr>
            <xdr:cNvGraphicFramePr/>
          </xdr:nvGraphicFramePr>
          <xdr:xfrm>
            <a:off x="0" y="0"/>
            <a:ext cx="0" cy="0"/>
          </xdr:xfrm>
          <a:graphic>
            <a:graphicData uri="http://schemas.microsoft.com/office/drawing/2010/slicer">
              <sle:slicer xmlns:sle="http://schemas.microsoft.com/office/drawing/2010/slicer" name="week 3"/>
            </a:graphicData>
          </a:graphic>
        </xdr:graphicFrame>
      </mc:Choice>
      <mc:Fallback>
        <xdr:sp macro="" textlink="">
          <xdr:nvSpPr>
            <xdr:cNvPr id="0" name=""/>
            <xdr:cNvSpPr>
              <a:spLocks noTextEdit="1"/>
            </xdr:cNvSpPr>
          </xdr:nvSpPr>
          <xdr:spPr>
            <a:xfrm>
              <a:off x="1638300" y="1250950"/>
              <a:ext cx="3175000" cy="88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469900</xdr:colOff>
      <xdr:row>4</xdr:row>
      <xdr:rowOff>120650</xdr:rowOff>
    </xdr:from>
    <xdr:to>
      <xdr:col>14</xdr:col>
      <xdr:colOff>31750</xdr:colOff>
      <xdr:row>13</xdr:row>
      <xdr:rowOff>88900</xdr:rowOff>
    </xdr:to>
    <mc:AlternateContent xmlns:mc="http://schemas.openxmlformats.org/markup-compatibility/2006">
      <mc:Choice xmlns:a14="http://schemas.microsoft.com/office/drawing/2010/main" Requires="a14">
        <xdr:graphicFrame macro="">
          <xdr:nvGraphicFramePr>
            <xdr:cNvPr id="3" name="team_abbr 3">
              <a:extLst>
                <a:ext uri="{FF2B5EF4-FFF2-40B4-BE49-F238E27FC236}">
                  <a16:creationId xmlns:a16="http://schemas.microsoft.com/office/drawing/2014/main" id="{94A916C5-0807-4A8A-9759-E42D5EA62CC4}"/>
                </a:ext>
              </a:extLst>
            </xdr:cNvPr>
            <xdr:cNvGraphicFramePr/>
          </xdr:nvGraphicFramePr>
          <xdr:xfrm>
            <a:off x="0" y="0"/>
            <a:ext cx="0" cy="0"/>
          </xdr:xfrm>
          <a:graphic>
            <a:graphicData uri="http://schemas.microsoft.com/office/drawing/2010/slicer">
              <sle:slicer xmlns:sle="http://schemas.microsoft.com/office/drawing/2010/slicer" name="team_abbr 3"/>
            </a:graphicData>
          </a:graphic>
        </xdr:graphicFrame>
      </mc:Choice>
      <mc:Fallback>
        <xdr:sp macro="" textlink="">
          <xdr:nvSpPr>
            <xdr:cNvPr id="0" name=""/>
            <xdr:cNvSpPr>
              <a:spLocks noTextEdit="1"/>
            </xdr:cNvSpPr>
          </xdr:nvSpPr>
          <xdr:spPr>
            <a:xfrm>
              <a:off x="5029200" y="1200150"/>
              <a:ext cx="5334000" cy="1625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209550</xdr:colOff>
      <xdr:row>4</xdr:row>
      <xdr:rowOff>158750</xdr:rowOff>
    </xdr:from>
    <xdr:to>
      <xdr:col>1</xdr:col>
      <xdr:colOff>1162050</xdr:colOff>
      <xdr:row>9</xdr:row>
      <xdr:rowOff>127000</xdr:rowOff>
    </xdr:to>
    <mc:AlternateContent xmlns:mc="http://schemas.openxmlformats.org/markup-compatibility/2006">
      <mc:Choice xmlns:a14="http://schemas.microsoft.com/office/drawing/2010/main" Requires="a14">
        <xdr:graphicFrame macro="">
          <xdr:nvGraphicFramePr>
            <xdr:cNvPr id="6" name="season 3">
              <a:extLst>
                <a:ext uri="{FF2B5EF4-FFF2-40B4-BE49-F238E27FC236}">
                  <a16:creationId xmlns:a16="http://schemas.microsoft.com/office/drawing/2014/main" id="{0D3001F9-4C74-4CDC-8A9C-AF0A95E43EEE}"/>
                </a:ext>
              </a:extLst>
            </xdr:cNvPr>
            <xdr:cNvGraphicFramePr/>
          </xdr:nvGraphicFramePr>
          <xdr:xfrm>
            <a:off x="0" y="0"/>
            <a:ext cx="0" cy="0"/>
          </xdr:xfrm>
          <a:graphic>
            <a:graphicData uri="http://schemas.microsoft.com/office/drawing/2010/slicer">
              <sle:slicer xmlns:sle="http://schemas.microsoft.com/office/drawing/2010/slicer" name="season 3"/>
            </a:graphicData>
          </a:graphic>
        </xdr:graphicFrame>
      </mc:Choice>
      <mc:Fallback>
        <xdr:sp macro="" textlink="">
          <xdr:nvSpPr>
            <xdr:cNvPr id="0" name=""/>
            <xdr:cNvSpPr>
              <a:spLocks noTextEdit="1"/>
            </xdr:cNvSpPr>
          </xdr:nvSpPr>
          <xdr:spPr>
            <a:xfrm>
              <a:off x="209550" y="1238250"/>
              <a:ext cx="1206500" cy="88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566592</xdr:colOff>
      <xdr:row>1</xdr:row>
      <xdr:rowOff>323850</xdr:rowOff>
    </xdr:from>
    <xdr:to>
      <xdr:col>15</xdr:col>
      <xdr:colOff>0</xdr:colOff>
      <xdr:row>2</xdr:row>
      <xdr:rowOff>162213</xdr:rowOff>
    </xdr:to>
    <xdr:sp macro="" textlink="">
      <xdr:nvSpPr>
        <xdr:cNvPr id="7" name="Home Button">
          <a:hlinkClick xmlns:r="http://schemas.openxmlformats.org/officeDocument/2006/relationships" r:id="rId1"/>
          <a:extLst>
            <a:ext uri="{FF2B5EF4-FFF2-40B4-BE49-F238E27FC236}">
              <a16:creationId xmlns:a16="http://schemas.microsoft.com/office/drawing/2014/main" id="{E46850AB-0EEC-FB7A-31D1-14D83DE21388}"/>
            </a:ext>
          </a:extLst>
        </xdr:cNvPr>
        <xdr:cNvSpPr/>
      </xdr:nvSpPr>
      <xdr:spPr>
        <a:xfrm>
          <a:off x="8973992" y="508000"/>
          <a:ext cx="1998808" cy="346363"/>
        </a:xfrm>
        <a:prstGeom prst="roundRect">
          <a:avLst/>
        </a:prstGeom>
        <a:solidFill>
          <a:srgbClr val="182A43"/>
        </a:solidFill>
        <a:ln w="19050">
          <a:solidFill>
            <a:srgbClr val="2A3F5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latin typeface="Aptos Narrow" panose="020B0004020202020204" pitchFamily="34" charset="0"/>
            </a:rPr>
            <a:t>⌂ Home</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15</xdr:col>
      <xdr:colOff>230042</xdr:colOff>
      <xdr:row>1</xdr:row>
      <xdr:rowOff>323850</xdr:rowOff>
    </xdr:from>
    <xdr:to>
      <xdr:col>18</xdr:col>
      <xdr:colOff>0</xdr:colOff>
      <xdr:row>2</xdr:row>
      <xdr:rowOff>162213</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480493BE-D778-BFD3-971F-D25A8D98C3F5}"/>
            </a:ext>
          </a:extLst>
        </xdr:cNvPr>
        <xdr:cNvSpPr/>
      </xdr:nvSpPr>
      <xdr:spPr>
        <a:xfrm>
          <a:off x="9907442" y="508000"/>
          <a:ext cx="1998808" cy="346363"/>
        </a:xfrm>
        <a:prstGeom prst="roundRect">
          <a:avLst/>
        </a:prstGeom>
        <a:solidFill>
          <a:srgbClr val="182A43"/>
        </a:solidFill>
        <a:ln w="19050">
          <a:solidFill>
            <a:srgbClr val="2A3F5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latin typeface="Aptos Narrow" panose="020B0004020202020204" pitchFamily="34" charset="0"/>
            </a:rPr>
            <a:t>⌂ Home</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83328472225" backgroundQuery="1" createdVersion="8" refreshedVersion="8" minRefreshableVersion="3" recordCount="0" supportSubquery="1" supportAdvancedDrill="1" xr:uid="{AC9404E2-48E1-4D14-B89E-473A4B1DF2CD}">
  <cacheSource type="external" connectionId="31"/>
  <cacheFields count="3">
    <cacheField name="[DimTeam].[team_abbr].[team_abbr]" caption="team_abbr" numFmtId="0" hierarchy="169" level="1">
      <sharedItems count="32">
        <s v="ARI"/>
        <s v="ATL"/>
        <s v="BAL"/>
        <s v="BUF"/>
        <s v="CAR"/>
        <s v="CHI"/>
        <s v="CIN"/>
        <s v="CLE"/>
        <s v="DAL"/>
        <s v="DEN"/>
        <s v="DET"/>
        <s v="GB"/>
        <s v="HOU"/>
        <s v="IND"/>
        <s v="JAX"/>
        <s v="KC"/>
        <s v="LA"/>
        <s v="LAC"/>
        <s v="LV"/>
        <s v="MIA"/>
        <s v="MIN"/>
        <s v="NE"/>
        <s v="NO"/>
        <s v="NYG"/>
        <s v="NYJ"/>
        <s v="PHI"/>
        <s v="PIT"/>
        <s v="SEA"/>
        <s v="SF"/>
        <s v="TB"/>
        <s v="TEN"/>
        <s v="WAS"/>
      </sharedItems>
      <extLst>
        <ext xmlns:x15="http://schemas.microsoft.com/office/spreadsheetml/2010/11/main" uri="{4F2E5C28-24EA-4eb8-9CBF-B6C8F9C3D259}">
          <x15:cachedUniqueNames>
            <x15:cachedUniqueName index="0" name="[DimTeam].[team_abbr].&amp;[ARI]"/>
            <x15:cachedUniqueName index="1" name="[DimTeam].[team_abbr].&amp;[ATL]"/>
            <x15:cachedUniqueName index="2" name="[DimTeam].[team_abbr].&amp;[BAL]"/>
            <x15:cachedUniqueName index="3" name="[DimTeam].[team_abbr].&amp;[BUF]"/>
            <x15:cachedUniqueName index="4" name="[DimTeam].[team_abbr].&amp;[CAR]"/>
            <x15:cachedUniqueName index="5" name="[DimTeam].[team_abbr].&amp;[CHI]"/>
            <x15:cachedUniqueName index="6" name="[DimTeam].[team_abbr].&amp;[CIN]"/>
            <x15:cachedUniqueName index="7" name="[DimTeam].[team_abbr].&amp;[CLE]"/>
            <x15:cachedUniqueName index="8" name="[DimTeam].[team_abbr].&amp;[DAL]"/>
            <x15:cachedUniqueName index="9" name="[DimTeam].[team_abbr].&amp;[DEN]"/>
            <x15:cachedUniqueName index="10" name="[DimTeam].[team_abbr].&amp;[DET]"/>
            <x15:cachedUniqueName index="11" name="[DimTeam].[team_abbr].&amp;[GB]"/>
            <x15:cachedUniqueName index="12" name="[DimTeam].[team_abbr].&amp;[HOU]"/>
            <x15:cachedUniqueName index="13" name="[DimTeam].[team_abbr].&amp;[IND]"/>
            <x15:cachedUniqueName index="14" name="[DimTeam].[team_abbr].&amp;[JAX]"/>
            <x15:cachedUniqueName index="15" name="[DimTeam].[team_abbr].&amp;[KC]"/>
            <x15:cachedUniqueName index="16" name="[DimTeam].[team_abbr].&amp;[LA]"/>
            <x15:cachedUniqueName index="17" name="[DimTeam].[team_abbr].&amp;[LAC]"/>
            <x15:cachedUniqueName index="18" name="[DimTeam].[team_abbr].&amp;[LV]"/>
            <x15:cachedUniqueName index="19" name="[DimTeam].[team_abbr].&amp;[MIA]"/>
            <x15:cachedUniqueName index="20" name="[DimTeam].[team_abbr].&amp;[MIN]"/>
            <x15:cachedUniqueName index="21" name="[DimTeam].[team_abbr].&amp;[NE]"/>
            <x15:cachedUniqueName index="22" name="[DimTeam].[team_abbr].&amp;[NO]"/>
            <x15:cachedUniqueName index="23" name="[DimTeam].[team_abbr].&amp;[NYG]"/>
            <x15:cachedUniqueName index="24" name="[DimTeam].[team_abbr].&amp;[NYJ]"/>
            <x15:cachedUniqueName index="25" name="[DimTeam].[team_abbr].&amp;[PHI]"/>
            <x15:cachedUniqueName index="26" name="[DimTeam].[team_abbr].&amp;[PIT]"/>
            <x15:cachedUniqueName index="27" name="[DimTeam].[team_abbr].&amp;[SEA]"/>
            <x15:cachedUniqueName index="28" name="[DimTeam].[team_abbr].&amp;[SF]"/>
            <x15:cachedUniqueName index="29" name="[DimTeam].[team_abbr].&amp;[TB]"/>
            <x15:cachedUniqueName index="30" name="[DimTeam].[team_abbr].&amp;[TEN]"/>
            <x15:cachedUniqueName index="31" name="[DimTeam].[team_abbr].&amp;[WAS]"/>
          </x15:cachedUniqueNames>
        </ext>
      </extLst>
    </cacheField>
    <cacheField name="[Measures].[Diff/G]" caption="Diff/G" numFmtId="0" hierarchy="1216" level="32767"/>
    <cacheField name="[DimWeek].[week].[week]" caption="week" numFmtId="0" hierarchy="182" level="1">
      <sharedItems containsSemiMixedTypes="0" containsNonDate="0" containsString="0"/>
    </cacheField>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0"/>
      </fieldsUsage>
    </cacheHierarchy>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fieldsUsage count="2">
        <fieldUsage x="-1"/>
        <fieldUsage x="2"/>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oneField="1">
      <fieldsUsage count="1">
        <fieldUsage x="1"/>
      </fieldsUsage>
    </cacheHierarchy>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13078705" backgroundQuery="1" createdVersion="8" refreshedVersion="8" minRefreshableVersion="3" recordCount="0" supportSubquery="1" supportAdvancedDrill="1" xr:uid="{07C8E4A4-F22C-414E-9201-2031BAB3B73F}">
  <cacheSource type="external" connectionId="31"/>
  <cacheFields count="3">
    <cacheField name="[DimPlayer].[display_name].[display_name]" caption="display_name" numFmtId="0" hierarchy="151" level="1">
      <sharedItems count="1">
        <s v="Matthew Stafford"/>
      </sharedItems>
      <extLst>
        <ext xmlns:x15="http://schemas.microsoft.com/office/spreadsheetml/2010/11/main" uri="{4F2E5C28-24EA-4eb8-9CBF-B6C8F9C3D259}">
          <x15:cachedUniqueNames>
            <x15:cachedUniqueName index="0" name="[DimPlayer].[display_name].&amp;[Matthew Stafford]"/>
          </x15:cachedUniqueNames>
        </ext>
      </extLst>
    </cacheField>
    <cacheField name="[DimTeam].[team_name].[team_name]" caption="team_name" numFmtId="0" hierarchy="170" level="1">
      <sharedItems count="1">
        <s v="Los Angeles Rams"/>
      </sharedItems>
      <extLst>
        <ext xmlns:x15="http://schemas.microsoft.com/office/spreadsheetml/2010/11/main" uri="{4F2E5C28-24EA-4eb8-9CBF-B6C8F9C3D259}">
          <x15:cachedUniqueNames>
            <x15:cachedUniqueName index="0" name="[DimTeam].[team_name].&amp;[Los Angeles Rams]"/>
          </x15:cachedUniqueNames>
        </ext>
      </extLst>
    </cacheField>
    <cacheField name="[Measures].[Sum of passing_yards]" caption="Sum of passing_yards" numFmtId="0" hierarchy="1162" level="32767"/>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0"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oneField="1">
      <fieldsUsage count="1">
        <fieldUsage x="2"/>
      </fieldsUsage>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15162038" backgroundQuery="1" createdVersion="8" refreshedVersion="8" minRefreshableVersion="3" recordCount="0" supportSubquery="1" supportAdvancedDrill="1" xr:uid="{CAC56EE2-FBDE-41F1-9F23-2870354D7303}">
  <cacheSource type="external" connectionId="31"/>
  <cacheFields count="3">
    <cacheField name="[DimPlayer].[display_name].[display_name]" caption="display_name" numFmtId="0" hierarchy="151" level="1">
      <sharedItems count="1">
        <s v="Jaxon Smith-Njigba"/>
      </sharedItems>
      <extLst>
        <ext xmlns:x15="http://schemas.microsoft.com/office/spreadsheetml/2010/11/main" uri="{4F2E5C28-24EA-4eb8-9CBF-B6C8F9C3D259}">
          <x15:cachedUniqueNames>
            <x15:cachedUniqueName index="0" name="[DimPlayer].[display_name].&amp;[Jaxon Smith-Njigba]"/>
          </x15:cachedUniqueNames>
        </ext>
      </extLst>
    </cacheField>
    <cacheField name="[DimTeam].[team_name].[team_name]" caption="team_name" numFmtId="0" hierarchy="170" level="1">
      <sharedItems count="1">
        <s v="Seattle Seahawks"/>
      </sharedItems>
      <extLst>
        <ext xmlns:x15="http://schemas.microsoft.com/office/spreadsheetml/2010/11/main" uri="{4F2E5C28-24EA-4eb8-9CBF-B6C8F9C3D259}">
          <x15:cachedUniqueNames>
            <x15:cachedUniqueName index="0" name="[DimTeam].[team_name].&amp;[Seattle Seahawks]"/>
          </x15:cachedUniqueNames>
        </ext>
      </extLst>
    </cacheField>
    <cacheField name="[Measures].[Sum of receiving_yards]" caption="Sum of receiving_yards" numFmtId="0" hierarchy="1177" level="32767"/>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0"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2"/>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17708332" backgroundQuery="1" createdVersion="8" refreshedVersion="8" minRefreshableVersion="3" recordCount="0" supportSubquery="1" supportAdvancedDrill="1" xr:uid="{17F2FBAB-6B08-4665-A588-B1B23EB10081}">
  <cacheSource type="external" connectionId="31"/>
  <cacheFields count="4">
    <cacheField name="[DimPlayer].[display_name].[display_name]" caption="display_name" numFmtId="0" hierarchy="151" level="1">
      <sharedItems count="1">
        <s v="Trey McBride"/>
      </sharedItems>
      <extLst>
        <ext xmlns:x15="http://schemas.microsoft.com/office/spreadsheetml/2010/11/main" uri="{4F2E5C28-24EA-4eb8-9CBF-B6C8F9C3D259}">
          <x15:cachedUniqueNames>
            <x15:cachedUniqueName index="0" name="[DimPlayer].[display_name].&amp;[Trey McBride]"/>
          </x15:cachedUniqueNames>
        </ext>
      </extLst>
    </cacheField>
    <cacheField name="[DimTeam].[team_name].[team_name]" caption="team_name" numFmtId="0" hierarchy="170" level="1">
      <sharedItems count="1">
        <s v="Arizona Cardinals"/>
      </sharedItems>
      <extLst>
        <ext xmlns:x15="http://schemas.microsoft.com/office/spreadsheetml/2010/11/main" uri="{4F2E5C28-24EA-4eb8-9CBF-B6C8F9C3D259}">
          <x15:cachedUniqueNames>
            <x15:cachedUniqueName index="0" name="[DimTeam].[team_name].&amp;[Arizona Cardinals]"/>
          </x15:cachedUniqueNames>
        </ext>
      </extLst>
    </cacheField>
    <cacheField name="[Measures].[Sum of receiving_yards]" caption="Sum of receiving_yards" numFmtId="0" hierarchy="1177" level="32767"/>
    <cacheField name="[DimPlayer].[position].[position]" caption="position" numFmtId="0" hierarchy="154" level="1">
      <sharedItems containsSemiMixedTypes="0" containsNonDate="0" containsString="0"/>
    </cacheField>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3"/>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0"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2"/>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19560187" backgroundQuery="1" createdVersion="8" refreshedVersion="8" minRefreshableVersion="3" recordCount="0" supportSubquery="1" supportAdvancedDrill="1" xr:uid="{33BC402A-861F-4E9F-90E3-5F624C2BC987}">
  <cacheSource type="external" connectionId="31"/>
  <cacheFields count="3">
    <cacheField name="[DimPlayer].[display_name].[display_name]" caption="display_name" numFmtId="0" hierarchy="151" level="1">
      <sharedItems count="1">
        <s v="Bijan Robinson"/>
      </sharedItems>
      <extLst>
        <ext xmlns:x15="http://schemas.microsoft.com/office/spreadsheetml/2010/11/main" uri="{4F2E5C28-24EA-4eb8-9CBF-B6C8F9C3D259}">
          <x15:cachedUniqueNames>
            <x15:cachedUniqueName index="0" name="[DimPlayer].[display_name].&amp;[Bijan Robinson]"/>
          </x15:cachedUniqueNames>
        </ext>
      </extLst>
    </cacheField>
    <cacheField name="[DimTeam].[team_name].[team_name]" caption="team_name" numFmtId="0" hierarchy="170" level="1">
      <sharedItems count="1">
        <s v="Atlanta Falcons"/>
      </sharedItems>
      <extLst>
        <ext xmlns:x15="http://schemas.microsoft.com/office/spreadsheetml/2010/11/main" uri="{4F2E5C28-24EA-4eb8-9CBF-B6C8F9C3D259}">
          <x15:cachedUniqueNames>
            <x15:cachedUniqueName index="0" name="[DimTeam].[team_name].&amp;[Atlanta Falcons]"/>
          </x15:cachedUniqueNames>
        </ext>
      </extLst>
    </cacheField>
    <cacheField name="[Measures].[Sum of rushing_yards]" caption="Sum of rushing_yards" numFmtId="0" hierarchy="1172" level="32767"/>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0"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2"/>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83328009256" backgroundQuery="1" createdVersion="8" refreshedVersion="8" minRefreshableVersion="3" recordCount="0" supportSubquery="1" supportAdvancedDrill="1" xr:uid="{5ADCB325-FFCD-4810-B51F-0EB232CF583A}">
  <cacheSource type="external" connectionId="31"/>
  <cacheFields count="9">
    <cacheField name="[DimTeam].[team_abbr].[team_abbr]" caption="team_abbr" numFmtId="0" hierarchy="169" level="1">
      <sharedItems count="32">
        <s v="ARI"/>
        <s v="ATL"/>
        <s v="BAL"/>
        <s v="BUF"/>
        <s v="CAR"/>
        <s v="CHI"/>
        <s v="CIN"/>
        <s v="CLE"/>
        <s v="DAL"/>
        <s v="DEN"/>
        <s v="DET"/>
        <s v="GB"/>
        <s v="HOU"/>
        <s v="IND"/>
        <s v="JAX"/>
        <s v="KC"/>
        <s v="LA"/>
        <s v="LAC"/>
        <s v="LV"/>
        <s v="MIA"/>
        <s v="MIN"/>
        <s v="NE"/>
        <s v="NO"/>
        <s v="NYG"/>
        <s v="NYJ"/>
        <s v="PHI"/>
        <s v="PIT"/>
        <s v="SEA"/>
        <s v="SF"/>
        <s v="TB"/>
        <s v="TEN"/>
        <s v="WAS"/>
      </sharedItems>
      <extLst>
        <ext xmlns:x15="http://schemas.microsoft.com/office/spreadsheetml/2010/11/main" uri="{4F2E5C28-24EA-4eb8-9CBF-B6C8F9C3D259}">
          <x15:cachedUniqueNames>
            <x15:cachedUniqueName index="0" name="[DimTeam].[team_abbr].&amp;[ARI]"/>
            <x15:cachedUniqueName index="1" name="[DimTeam].[team_abbr].&amp;[ATL]"/>
            <x15:cachedUniqueName index="2" name="[DimTeam].[team_abbr].&amp;[BAL]"/>
            <x15:cachedUniqueName index="3" name="[DimTeam].[team_abbr].&amp;[BUF]"/>
            <x15:cachedUniqueName index="4" name="[DimTeam].[team_abbr].&amp;[CAR]"/>
            <x15:cachedUniqueName index="5" name="[DimTeam].[team_abbr].&amp;[CHI]"/>
            <x15:cachedUniqueName index="6" name="[DimTeam].[team_abbr].&amp;[CIN]"/>
            <x15:cachedUniqueName index="7" name="[DimTeam].[team_abbr].&amp;[CLE]"/>
            <x15:cachedUniqueName index="8" name="[DimTeam].[team_abbr].&amp;[DAL]"/>
            <x15:cachedUniqueName index="9" name="[DimTeam].[team_abbr].&amp;[DEN]"/>
            <x15:cachedUniqueName index="10" name="[DimTeam].[team_abbr].&amp;[DET]"/>
            <x15:cachedUniqueName index="11" name="[DimTeam].[team_abbr].&amp;[GB]"/>
            <x15:cachedUniqueName index="12" name="[DimTeam].[team_abbr].&amp;[HOU]"/>
            <x15:cachedUniqueName index="13" name="[DimTeam].[team_abbr].&amp;[IND]"/>
            <x15:cachedUniqueName index="14" name="[DimTeam].[team_abbr].&amp;[JAX]"/>
            <x15:cachedUniqueName index="15" name="[DimTeam].[team_abbr].&amp;[KC]"/>
            <x15:cachedUniqueName index="16" name="[DimTeam].[team_abbr].&amp;[LA]"/>
            <x15:cachedUniqueName index="17" name="[DimTeam].[team_abbr].&amp;[LAC]"/>
            <x15:cachedUniqueName index="18" name="[DimTeam].[team_abbr].&amp;[LV]"/>
            <x15:cachedUniqueName index="19" name="[DimTeam].[team_abbr].&amp;[MIA]"/>
            <x15:cachedUniqueName index="20" name="[DimTeam].[team_abbr].&amp;[MIN]"/>
            <x15:cachedUniqueName index="21" name="[DimTeam].[team_abbr].&amp;[NE]"/>
            <x15:cachedUniqueName index="22" name="[DimTeam].[team_abbr].&amp;[NO]"/>
            <x15:cachedUniqueName index="23" name="[DimTeam].[team_abbr].&amp;[NYG]"/>
            <x15:cachedUniqueName index="24" name="[DimTeam].[team_abbr].&amp;[NYJ]"/>
            <x15:cachedUniqueName index="25" name="[DimTeam].[team_abbr].&amp;[PHI]"/>
            <x15:cachedUniqueName index="26" name="[DimTeam].[team_abbr].&amp;[PIT]"/>
            <x15:cachedUniqueName index="27" name="[DimTeam].[team_abbr].&amp;[SEA]"/>
            <x15:cachedUniqueName index="28" name="[DimTeam].[team_abbr].&amp;[SF]"/>
            <x15:cachedUniqueName index="29" name="[DimTeam].[team_abbr].&amp;[TB]"/>
            <x15:cachedUniqueName index="30" name="[DimTeam].[team_abbr].&amp;[TEN]"/>
            <x15:cachedUniqueName index="31" name="[DimTeam].[team_abbr].&amp;[WAS]"/>
          </x15:cachedUniqueNames>
        </ext>
      </extLst>
    </cacheField>
    <cacheField name="[Measures].[W-L]" caption="W-L" numFmtId="0" hierarchy="1210" level="32767"/>
    <cacheField name="[Measures].[Pts/G]" caption="Pts/G" numFmtId="0" hierarchy="1214" level="32767"/>
    <cacheField name="[Measures].[Yds Allowed/G]" caption="Yds Allowed/G" numFmtId="0" hierarchy="1218" level="32767"/>
    <cacheField name="[Measures].[Diff/G]" caption="Diff/G" numFmtId="0" hierarchy="1216" level="32767"/>
    <cacheField name="[Measures].[Pts Allowed/G]" caption="Pts Allowed/G" numFmtId="0" hierarchy="1215" level="32767"/>
    <cacheField name="[Measures].[Yds/G]" caption="Yds/G" numFmtId="0" hierarchy="1217" level="32767"/>
    <cacheField name="[Measures].[TO Margin]" caption="TO Margin" numFmtId="0" hierarchy="1219" level="32767"/>
    <cacheField name="[DimWeek].[week].[week]" caption="week" numFmtId="0" hierarchy="182" level="1">
      <sharedItems containsSemiMixedTypes="0" containsNonDate="0" containsString="0"/>
    </cacheField>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0"/>
      </fieldsUsage>
    </cacheHierarchy>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fieldsUsage count="2">
        <fieldUsage x="-1"/>
        <fieldUsage x="8"/>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oneField="1">
      <fieldsUsage count="1">
        <fieldUsage x="1"/>
      </fieldsUsage>
    </cacheHierarchy>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oneField="1">
      <fieldsUsage count="1">
        <fieldUsage x="2"/>
      </fieldsUsage>
    </cacheHierarchy>
    <cacheHierarchy uniqueName="[Measures].[Pts Allowed/G]" caption="Pts Allowed/G" measure="1" displayFolder="" measureGroup="TeamGames" count="0" oneField="1">
      <fieldsUsage count="1">
        <fieldUsage x="5"/>
      </fieldsUsage>
    </cacheHierarchy>
    <cacheHierarchy uniqueName="[Measures].[Diff/G]" caption="Diff/G" measure="1" displayFolder="" measureGroup="TeamGames" count="0" oneField="1">
      <fieldsUsage count="1">
        <fieldUsage x="4"/>
      </fieldsUsage>
    </cacheHierarchy>
    <cacheHierarchy uniqueName="[Measures].[Yds/G]" caption="Yds/G" measure="1" displayFolder="" measureGroup="TeamGames" count="0" oneField="1">
      <fieldsUsage count="1">
        <fieldUsage x="6"/>
      </fieldsUsage>
    </cacheHierarchy>
    <cacheHierarchy uniqueName="[Measures].[Yds Allowed/G]" caption="Yds Allowed/G" measure="1" displayFolder="" measureGroup="TeamGames" count="0" oneField="1">
      <fieldsUsage count="1">
        <fieldUsage x="3"/>
      </fieldsUsage>
    </cacheHierarchy>
    <cacheHierarchy uniqueName="[Measures].[TO Margin]" caption="TO Margin" measure="1" displayFolder="" measureGroup="TeamGames" count="0" oneField="1">
      <fieldsUsage count="1">
        <fieldUsage x="7"/>
      </fieldsUsage>
    </cacheHierarchy>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Josh Williams" refreshedDate="46321.613535879631" backgroundQuery="1" createdVersion="3" refreshedVersion="8" minRefreshableVersion="3" recordCount="0" tupleCache="1" supportSubquery="1" supportAdvancedDrill="1" xr:uid="{D118B505-A335-4E56-860A-E2D3BF1DDCD8}">
  <cacheSource type="external" connectionId="31"/>
  <cacheFields count="2">
    <cacheField name="[Measures].[MeasuresLevel]" caption="MeasuresLevel" numFmtId="0" hierarchy="231">
      <sharedItems count="44">
        <s v="[Measures].[Latest Week]" c="Latest Week"/>
        <s v="[Measures].[Lead TO Value]" c="Lead TO Value"/>
        <s v="[Measures].[Lead TO Team]" c="Lead TO Team"/>
        <s v="[Measures].[Lead Def Value]" c="Lead Def Value"/>
        <s v="[Measures].[Lead Off Value]" c="Lead Off Value"/>
        <s v="[Measures].[Lead Off Team]" c="Lead Off Team"/>
        <s v="[Measures].[Lead Diff W-L]" c="Lead Diff W-L"/>
        <s v="[Measures].[Lead Diff Value]" c="Lead Diff Value"/>
        <s v="[Measures].[Lead Diff Team]" c="Lead Diff Team"/>
        <s v="[Measures].[Lead Def Team]" c="Lead Def Team"/>
        <s v="[Measures].[Lead NetEPA Team]" c="Lead NetEPA Team"/>
        <s v="[Measures].[Lead NetEPA Value]" c="Lead NetEPA Value"/>
        <s v="[Measures].[Lead OffEPA Team]" c="Lead OffEPA Team"/>
        <s v="[Measures].[Lead OffEPA Value]" c="Lead OffEPA Value"/>
        <s v="[Measures].[Lead DefEPA Team]" c="Lead DefEPA Team"/>
        <s v="[Measures].[Lead DefEPA Value]" c="Lead DefEPA Value"/>
        <s v="[Measures].[Lead Success Team]" c="Lead Success Team"/>
        <s v="[Measures].[Lead Success Value]" c="Lead Success Value"/>
        <s v="[Measures].[Lead Yds Team]" c="Lead Yds Team"/>
        <s v="[Measures].[Lead Yds Value]" c="Lead Yds Value"/>
        <s v="[Measures].[Lead PassYds Team]" c="Lead PassYds Team"/>
        <s v="[Measures].[Lead PassYds Value]" c="Lead PassYds Value"/>
        <s v="[Measures].[Lead RushYds Team]" c="Lead RushYds Team"/>
        <s v="[Measures].[Lead RushYds Value]" c="Lead RushYds Value"/>
        <s v="[Measures].[Lead RZ Team]" c="Lead RZ Team"/>
        <s v="[Measures].[Lead RZ Value]" c="Lead RZ Value"/>
        <s v="[Measures].[Lead YdsAllow Team]" c="Lead YdsAllow Team"/>
        <s v="[Measures].[Lead YdsAllow Value]" c="Lead YdsAllow Value"/>
        <s v="[Measures].[Lead PassAllow Team]" c="Lead PassAllow Team"/>
        <s v="[Measures].[Lead PassAllow Value]" c="Lead PassAllow Value"/>
        <s v="[Measures].[Lead RushAllow Team]" c="Lead RushAllow Team"/>
        <s v="[Measures].[Lead RushAllow Value]" c="Lead RushAllow Value"/>
        <s v="[Measures].[Lead RZAllow Team]" c="Lead RZAllow Team"/>
        <s v="[Measures].[Lead RZAllow Value]" c="Lead RZAllow Value"/>
        <s v="[Measures].[Lead NetEPA W-L]" c="Lead NetEPA W-L"/>
        <s v="[Measures].[Lead Explosive Team]" c="Lead Explosive Team"/>
        <s v="[Measures].[Lead Explosive Value]" c="Lead Explosive Value"/>
        <s v="[Measures].[Avg Explosive/G]" c="Avg Explosive/G"/>
        <s v="[Measures].[RZ TD%]" c="RZ TD%"/>
        <s v="[Measures].[Pass Rate]" c="Pass Rate"/>
        <s v="[Measures].[Lead PassHeavy Team]" c="Lead PassHeavy Team"/>
        <s v="[Measures].[Lead PassHeavy Value]" c="Lead PassHeavy Value"/>
        <s v="[Measures].[Lead RunHeavy Team]" c="Lead RunHeavy Team"/>
        <s v="[Measures].[Lead RunHeavy Value]" c="Lead RunHeavy Value"/>
      </sharedItems>
    </cacheField>
    <cacheField name="[DimWeek].[week].[week]" caption="week" numFmtId="0" hierarchy="182" level="1">
      <sharedItems count="1">
        <s v="[DimWeek].[week].&amp;[7]" c="7"/>
      </sharedItems>
    </cacheField>
  </cacheFields>
  <cacheHierarchies count="1305">
    <cacheHierarchy uniqueName="[Defense_Weekly].[season]" caption="season" attribute="1" defaultMemberUniqueName="[Defense_Weekly].[season].[All]" allUniqueName="[Defense_Weekly].[season].[All]" dimensionUniqueName="[Defense_Weekly]" displayFolder="" count="2" memberValueDatatype="20" unbalanced="0"/>
    <cacheHierarchy uniqueName="[Defense_Weekly].[week]" caption="week" attribute="1" defaultMemberUniqueName="[Defense_Weekly].[week].[All]" allUniqueName="[Defense_Weekly].[week].[All]" dimensionUniqueName="[Defense_Weekly]" displayFolder="" count="2" memberValueDatatype="20" unbalanced="0"/>
    <cacheHierarchy uniqueName="[Defense_Weekly].[team]" caption="team" attribute="1" defaultMemberUniqueName="[Defense_Weekly].[team].[All]" allUniqueName="[Defense_Weekly].[team].[All]" dimensionUniqueName="[Defense_Weekly]" displayFolder="" count="2" memberValueDatatype="130" unbalanced="0"/>
    <cacheHierarchy uniqueName="[Defense_Weekly].[season_type]" caption="season_type" attribute="1" defaultMemberUniqueName="[Defense_Weekly].[season_type].[All]" allUniqueName="[Defense_Weekly].[season_type].[All]" dimensionUniqueName="[Defense_Weekly]" displayFolder="" count="2" memberValueDatatype="130" unbalanced="0"/>
    <cacheHierarchy uniqueName="[Defense_Weekly].[game_id]" caption="game_id" attribute="1" defaultMemberUniqueName="[Defense_Weekly].[game_id].[All]" allUniqueName="[Defense_Weekly].[game_id].[All]" dimensionUniqueName="[Defense_Weekly]" displayFolder="" count="2" memberValueDatatype="130" unbalanced="0"/>
    <cacheHierarchy uniqueName="[Defense_Weekly].[defense_team]" caption="defense_team" attribute="1" defaultMemberUniqueName="[Defense_Weekly].[defense_team].[All]" allUniqueName="[Defense_Weekly].[defense_team].[All]" dimensionUniqueName="[Defense_Weekly]" displayFolder="" count="2" memberValueDatatype="130" unbalanced="0"/>
    <cacheHierarchy uniqueName="[Defense_Weekly].[completions]" caption="completions" attribute="1" defaultMemberUniqueName="[Defense_Weekly].[completions].[All]" allUniqueName="[Defense_Weekly].[completions].[All]" dimensionUniqueName="[Defense_Weekly]" displayFolder="" count="2" memberValueDatatype="20" unbalanced="0"/>
    <cacheHierarchy uniqueName="[Defense_Weekly].[attempts]" caption="attempts" attribute="1" defaultMemberUniqueName="[Defense_Weekly].[attempts].[All]" allUniqueName="[Defense_Weekly].[attempts].[All]" dimensionUniqueName="[Defense_Weekly]" displayFolder="" count="2"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2" memberValueDatatype="20" unbalanced="0"/>
    <cacheHierarchy uniqueName="[Defense_Weekly].[passing_tds]" caption="passing_tds" attribute="1" defaultMemberUniqueName="[Defense_Weekly].[passing_tds].[All]" allUniqueName="[Defense_Weekly].[passing_tds].[All]" dimensionUniqueName="[Defense_Weekly]" displayFolder="" count="2"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2" memberValueDatatype="20" unbalanced="0"/>
    <cacheHierarchy uniqueName="[Defense_Weekly].[sacks_suffered]" caption="sacks_suffered" attribute="1" defaultMemberUniqueName="[Defense_Weekly].[sacks_suffered].[All]" allUniqueName="[Defense_Weekly].[sacks_suffered].[All]" dimensionUniqueName="[Defense_Weekly]" displayFolder="" count="2" memberValueDatatype="20" unbalanced="0"/>
    <cacheHierarchy uniqueName="[Defense_Weekly].[sack_yards_lost]" caption="sack_yards_lost" attribute="1" defaultMemberUniqueName="[Defense_Weekly].[sack_yards_lost].[All]" allUniqueName="[Defense_Weekly].[sack_yards_lost].[All]" dimensionUniqueName="[Defense_Weekly]" displayFolder="" count="2" memberValueDatatype="20" unbalanced="0"/>
    <cacheHierarchy uniqueName="[Defense_Weekly].[sack_fumbles]" caption="sack_fumbles" attribute="1" defaultMemberUniqueName="[Defense_Weekly].[sack_fumbles].[All]" allUniqueName="[Defense_Weekly].[sack_fumbles].[All]" dimensionUniqueName="[Defense_Weekly]" displayFolder="" count="2"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2"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2"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2"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2"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2" memberValueDatatype="5" unbalanced="0"/>
    <cacheHierarchy uniqueName="[Defense_Weekly].[passing_cpoe]" caption="passing_cpoe" attribute="1" defaultMemberUniqueName="[Defense_Weekly].[passing_cpoe].[All]" allUniqueName="[Defense_Weekly].[passing_cpoe].[All]" dimensionUniqueName="[Defense_Weekly]" displayFolder="" count="2"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2" memberValueDatatype="20" unbalanced="0"/>
    <cacheHierarchy uniqueName="[Defense_Weekly].[passing_10]" caption="passing_10" attribute="1" defaultMemberUniqueName="[Defense_Weekly].[passing_10].[All]" allUniqueName="[Defense_Weekly].[passing_10].[All]" dimensionUniqueName="[Defense_Weekly]" displayFolder="" count="2" memberValueDatatype="20" unbalanced="0"/>
    <cacheHierarchy uniqueName="[Defense_Weekly].[passing_16]" caption="passing_16" attribute="1" defaultMemberUniqueName="[Defense_Weekly].[passing_16].[All]" allUniqueName="[Defense_Weekly].[passing_16].[All]" dimensionUniqueName="[Defense_Weekly]" displayFolder="" count="2" memberValueDatatype="20" unbalanced="0"/>
    <cacheHierarchy uniqueName="[Defense_Weekly].[passing_20]" caption="passing_20" attribute="1" defaultMemberUniqueName="[Defense_Weekly].[passing_20].[All]" allUniqueName="[Defense_Weekly].[passing_20].[All]" dimensionUniqueName="[Defense_Weekly]" displayFolder="" count="2" memberValueDatatype="20" unbalanced="0"/>
    <cacheHierarchy uniqueName="[Defense_Weekly].[passing_40]" caption="passing_40" attribute="1" defaultMemberUniqueName="[Defense_Weekly].[passing_40].[All]" allUniqueName="[Defense_Weekly].[passing_40].[All]" dimensionUniqueName="[Defense_Weekly]" displayFolder="" count="2" memberValueDatatype="20" unbalanced="0"/>
    <cacheHierarchy uniqueName="[Defense_Weekly].[carries]" caption="carries" attribute="1" defaultMemberUniqueName="[Defense_Weekly].[carries].[All]" allUniqueName="[Defense_Weekly].[carries].[All]" dimensionUniqueName="[Defense_Weekly]" displayFolder="" count="2"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2" memberValueDatatype="20" unbalanced="0"/>
    <cacheHierarchy uniqueName="[Defense_Weekly].[rushing_tds]" caption="rushing_tds" attribute="1" defaultMemberUniqueName="[Defense_Weekly].[rushing_tds].[All]" allUniqueName="[Defense_Weekly].[rushing_tds].[All]" dimensionUniqueName="[Defense_Weekly]" displayFolder="" count="2" memberValueDatatype="20" unbalanced="0"/>
    <cacheHierarchy uniqueName="[Defense_Weekly].[rushing_fumbles]" caption="rushing_fumbles" attribute="1" defaultMemberUniqueName="[Defense_Weekly].[rushing_fumbles].[All]" allUniqueName="[Defense_Weekly].[rushing_fumbles].[All]" dimensionUniqueName="[Defense_Weekly]" displayFolder="" count="2"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2"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2"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2"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2" memberValueDatatype="20" unbalanced="0"/>
    <cacheHierarchy uniqueName="[Defense_Weekly].[rushing_10]" caption="rushing_10" attribute="1" defaultMemberUniqueName="[Defense_Weekly].[rushing_10].[All]" allUniqueName="[Defense_Weekly].[rushing_10].[All]" dimensionUniqueName="[Defense_Weekly]" displayFolder="" count="2" memberValueDatatype="20" unbalanced="0"/>
    <cacheHierarchy uniqueName="[Defense_Weekly].[rushing_12]" caption="rushing_12" attribute="1" defaultMemberUniqueName="[Defense_Weekly].[rushing_12].[All]" allUniqueName="[Defense_Weekly].[rushing_12].[All]" dimensionUniqueName="[Defense_Weekly]" displayFolder="" count="2" memberValueDatatype="20" unbalanced="0"/>
    <cacheHierarchy uniqueName="[Defense_Weekly].[rushing_20]" caption="rushing_20" attribute="1" defaultMemberUniqueName="[Defense_Weekly].[rushing_20].[All]" allUniqueName="[Defense_Weekly].[rushing_20].[All]" dimensionUniqueName="[Defense_Weekly]" displayFolder="" count="2" memberValueDatatype="20" unbalanced="0"/>
    <cacheHierarchy uniqueName="[Defense_Weekly].[rushing_40]" caption="rushing_40" attribute="1" defaultMemberUniqueName="[Defense_Weekly].[rushing_40].[All]" allUniqueName="[Defense_Weekly].[rushing_40].[All]" dimensionUniqueName="[Defense_Weekly]" displayFolder="" count="2" memberValueDatatype="20" unbalanced="0"/>
    <cacheHierarchy uniqueName="[Defense_Weekly].[receptions]" caption="receptions" attribute="1" defaultMemberUniqueName="[Defense_Weekly].[receptions].[All]" allUniqueName="[Defense_Weekly].[receptions].[All]" dimensionUniqueName="[Defense_Weekly]" displayFolder="" count="2" memberValueDatatype="20" unbalanced="0"/>
    <cacheHierarchy uniqueName="[Defense_Weekly].[targets]" caption="targets" attribute="1" defaultMemberUniqueName="[Defense_Weekly].[targets].[All]" allUniqueName="[Defense_Weekly].[targets].[All]" dimensionUniqueName="[Defense_Weekly]" displayFolder="" count="2" memberValueDatatype="20" unbalanced="0"/>
    <cacheHierarchy uniqueName="[Defense_Weekly].[receiving_yards]" caption="receiving_yards" attribute="1" defaultMemberUniqueName="[Defense_Weekly].[receiving_yards].[All]" allUniqueName="[Defense_Weekly].[receiving_yards].[All]" dimensionUniqueName="[Defense_Weekly]" displayFolder="" count="2" memberValueDatatype="20" unbalanced="0"/>
    <cacheHierarchy uniqueName="[Defense_Weekly].[receiving_tds]" caption="receiving_tds" attribute="1" defaultMemberUniqueName="[Defense_Weekly].[receiving_tds].[All]" allUniqueName="[Defense_Weekly].[receiving_tds].[All]" dimensionUniqueName="[Defense_Weekly]" displayFolder="" count="2"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2"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2"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2"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2"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2" memberValueDatatype="20" unbalanced="0"/>
    <cacheHierarchy uniqueName="[Defense_Weekly].[receiving_epa]" caption="receiving_epa" attribute="1" defaultMemberUniqueName="[Defense_Weekly].[receiving_epa].[All]" allUniqueName="[Defense_Weekly].[receiving_epa].[All]" dimensionUniqueName="[Defense_Weekly]" displayFolder="" count="2"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2" memberValueDatatype="20" unbalanced="0"/>
    <cacheHierarchy uniqueName="[Defense_Weekly].[receiving_10]" caption="receiving_10" attribute="1" defaultMemberUniqueName="[Defense_Weekly].[receiving_10].[All]" allUniqueName="[Defense_Weekly].[receiving_10].[All]" dimensionUniqueName="[Defense_Weekly]" displayFolder="" count="2" memberValueDatatype="20" unbalanced="0"/>
    <cacheHierarchy uniqueName="[Defense_Weekly].[receiving_16]" caption="receiving_16" attribute="1" defaultMemberUniqueName="[Defense_Weekly].[receiving_16].[All]" allUniqueName="[Defense_Weekly].[receiving_16].[All]" dimensionUniqueName="[Defense_Weekly]" displayFolder="" count="2" memberValueDatatype="20" unbalanced="0"/>
    <cacheHierarchy uniqueName="[Defense_Weekly].[receiving_20]" caption="receiving_20" attribute="1" defaultMemberUniqueName="[Defense_Weekly].[receiving_20].[All]" allUniqueName="[Defense_Weekly].[receiving_20].[All]" dimensionUniqueName="[Defense_Weekly]" displayFolder="" count="2" memberValueDatatype="20" unbalanced="0"/>
    <cacheHierarchy uniqueName="[Defense_Weekly].[receiving_40]" caption="receiving_40" attribute="1" defaultMemberUniqueName="[Defense_Weekly].[receiving_40].[All]" allUniqueName="[Defense_Weekly].[receiving_40].[All]" dimensionUniqueName="[Defense_Weekly]" displayFolder="" count="2"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2"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2"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2"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2"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2"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2"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2" memberValueDatatype="20" unbalanced="0"/>
    <cacheHierarchy uniqueName="[Defense_Weekly].[def_sacks]" caption="def_sacks" attribute="1" defaultMemberUniqueName="[Defense_Weekly].[def_sacks].[All]" allUniqueName="[Defense_Weekly].[def_sacks].[All]" dimensionUniqueName="[Defense_Weekly]" displayFolder="" count="2" memberValueDatatype="20" unbalanced="0"/>
    <cacheHierarchy uniqueName="[Defense_Weekly].[def_sack_yards]" caption="def_sack_yards" attribute="1" defaultMemberUniqueName="[Defense_Weekly].[def_sack_yards].[All]" allUniqueName="[Defense_Weekly].[def_sack_yards].[All]" dimensionUniqueName="[Defense_Weekly]" displayFolder="" count="2" memberValueDatatype="20" unbalanced="0"/>
    <cacheHierarchy uniqueName="[Defense_Weekly].[def_qb_hits]" caption="def_qb_hits" attribute="1" defaultMemberUniqueName="[Defense_Weekly].[def_qb_hits].[All]" allUniqueName="[Defense_Weekly].[def_qb_hits].[All]" dimensionUniqueName="[Defense_Weekly]" displayFolder="" count="2"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2"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2"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2" memberValueDatatype="20" unbalanced="0"/>
    <cacheHierarchy uniqueName="[Defense_Weekly].[def_tds]" caption="def_tds" attribute="1" defaultMemberUniqueName="[Defense_Weekly].[def_tds].[All]" allUniqueName="[Defense_Weekly].[def_tds].[All]" dimensionUniqueName="[Defense_Weekly]" displayFolder="" count="2" memberValueDatatype="20" unbalanced="0"/>
    <cacheHierarchy uniqueName="[Defense_Weekly].[def_fumbles]" caption="def_fumbles" attribute="1" defaultMemberUniqueName="[Defense_Weekly].[def_fumbles].[All]" allUniqueName="[Defense_Weekly].[def_fumbles].[All]" dimensionUniqueName="[Defense_Weekly]" displayFolder="" count="2" memberValueDatatype="20" unbalanced="0"/>
    <cacheHierarchy uniqueName="[Defense_Weekly].[def_safeties]" caption="def_safeties" attribute="1" defaultMemberUniqueName="[Defense_Weekly].[def_safeties].[All]" allUniqueName="[Defense_Weekly].[def_safeties].[All]" dimensionUniqueName="[Defense_Weekly]" displayFolder="" count="2" memberValueDatatype="20" unbalanced="0"/>
    <cacheHierarchy uniqueName="[Defense_Weekly].[def_punt_blocks]" caption="def_punt_blocks" attribute="1" defaultMemberUniqueName="[Defense_Weekly].[def_punt_blocks].[All]" allUniqueName="[Defense_Weekly].[def_punt_blocks].[All]" dimensionUniqueName="[Defense_Weekly]" displayFolder="" count="2" memberValueDatatype="20" unbalanced="0"/>
    <cacheHierarchy uniqueName="[Defense_Weekly].[def_pat_blocks]" caption="def_pat_blocks" attribute="1" defaultMemberUniqueName="[Defense_Weekly].[def_pat_blocks].[All]" allUniqueName="[Defense_Weekly].[def_pat_blocks].[All]" dimensionUniqueName="[Defense_Weekly]" displayFolder="" count="2" memberValueDatatype="20" unbalanced="0"/>
    <cacheHierarchy uniqueName="[Defense_Weekly].[def_fg_blocks]" caption="def_fg_blocks" attribute="1" defaultMemberUniqueName="[Defense_Weekly].[def_fg_blocks].[All]" allUniqueName="[Defense_Weekly].[def_fg_blocks].[All]" dimensionUniqueName="[Defense_Weekly]" displayFolder="" count="2" memberValueDatatype="20" unbalanced="0"/>
    <cacheHierarchy uniqueName="[Defense_Weekly].[def_2pt_atts]" caption="def_2pt_atts" attribute="1" defaultMemberUniqueName="[Defense_Weekly].[def_2pt_atts].[All]" allUniqueName="[Defense_Weekly].[def_2pt_atts].[All]" dimensionUniqueName="[Defense_Weekly]" displayFolder="" count="2" memberValueDatatype="20" unbalanced="0"/>
    <cacheHierarchy uniqueName="[Defense_Weekly].[def_2pt_made]" caption="def_2pt_made" attribute="1" defaultMemberUniqueName="[Defense_Weekly].[def_2pt_made].[All]" allUniqueName="[Defense_Weekly].[def_2pt_made].[All]" dimensionUniqueName="[Defense_Weekly]" displayFolder="" count="2" memberValueDatatype="20" unbalanced="0"/>
    <cacheHierarchy uniqueName="[Defense_Weekly].[misc_yards]" caption="misc_yards" attribute="1" defaultMemberUniqueName="[Defense_Weekly].[misc_yards].[All]" allUniqueName="[Defense_Weekly].[misc_yards].[All]" dimensionUniqueName="[Defense_Weekly]" displayFolder="" count="2"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2"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2"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2"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2"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2" memberValueDatatype="20" unbalanced="0"/>
    <cacheHierarchy uniqueName="[Defense_Weekly].[penalties]" caption="penalties" attribute="1" defaultMemberUniqueName="[Defense_Weekly].[penalties].[All]" allUniqueName="[Defense_Weekly].[penalties].[All]" dimensionUniqueName="[Defense_Weekly]" displayFolder="" count="2" memberValueDatatype="20" unbalanced="0"/>
    <cacheHierarchy uniqueName="[Defense_Weekly].[penalty_yards]" caption="penalty_yards" attribute="1" defaultMemberUniqueName="[Defense_Weekly].[penalty_yards].[All]" allUniqueName="[Defense_Weekly].[penalty_yards].[All]" dimensionUniqueName="[Defense_Weekly]" displayFolder="" count="2" memberValueDatatype="20" unbalanced="0"/>
    <cacheHierarchy uniqueName="[Defense_Weekly].[timeouts]" caption="timeouts" attribute="1" defaultMemberUniqueName="[Defense_Weekly].[timeouts].[All]" allUniqueName="[Defense_Weekly].[timeouts].[All]" dimensionUniqueName="[Defense_Weekly]" displayFolder="" count="2"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2"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2"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2" memberValueDatatype="20" unbalanced="0"/>
    <cacheHierarchy uniqueName="[Defense_Weekly].[fumbles_total]" caption="fumbles_total" attribute="1" defaultMemberUniqueName="[Defense_Weekly].[fumbles_total].[All]" allUniqueName="[Defense_Weekly].[fumbles_total].[All]" dimensionUniqueName="[Defense_Weekly]" displayFolder="" count="2"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2" memberValueDatatype="20" unbalanced="0"/>
    <cacheHierarchy uniqueName="[Defense_Weekly].[punt_returns]" caption="punt_returns" attribute="1" defaultMemberUniqueName="[Defense_Weekly].[punt_returns].[All]" allUniqueName="[Defense_Weekly].[punt_returns].[All]" dimensionUniqueName="[Defense_Weekly]" displayFolder="" count="2"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2" memberValueDatatype="20" unbalanced="0"/>
    <cacheHierarchy uniqueName="[Defense_Weekly].[kickoff_returns]" caption="kickoff_returns" attribute="1" defaultMemberUniqueName="[Defense_Weekly].[kickoff_returns].[All]" allUniqueName="[Defense_Weekly].[kickoff_returns].[All]" dimensionUniqueName="[Defense_Weekly]" displayFolder="" count="2"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2" memberValueDatatype="20" unbalanced="0"/>
    <cacheHierarchy uniqueName="[Defense_Weekly].[fg_made]" caption="fg_made" attribute="1" defaultMemberUniqueName="[Defense_Weekly].[fg_made].[All]" allUniqueName="[Defense_Weekly].[fg_made].[All]" dimensionUniqueName="[Defense_Weekly]" displayFolder="" count="2" memberValueDatatype="20" unbalanced="0"/>
    <cacheHierarchy uniqueName="[Defense_Weekly].[fg_att]" caption="fg_att" attribute="1" defaultMemberUniqueName="[Defense_Weekly].[fg_att].[All]" allUniqueName="[Defense_Weekly].[fg_att].[All]" dimensionUniqueName="[Defense_Weekly]" displayFolder="" count="2" memberValueDatatype="20" unbalanced="0"/>
    <cacheHierarchy uniqueName="[Defense_Weekly].[fg_missed]" caption="fg_missed" attribute="1" defaultMemberUniqueName="[Defense_Weekly].[fg_missed].[All]" allUniqueName="[Defense_Weekly].[fg_missed].[All]" dimensionUniqueName="[Defense_Weekly]" displayFolder="" count="2" memberValueDatatype="20" unbalanced="0"/>
    <cacheHierarchy uniqueName="[Defense_Weekly].[fg_blocked]" caption="fg_blocked" attribute="1" defaultMemberUniqueName="[Defense_Weekly].[fg_blocked].[All]" allUniqueName="[Defense_Weekly].[fg_blocked].[All]" dimensionUniqueName="[Defense_Weekly]" displayFolder="" count="2" memberValueDatatype="20" unbalanced="0"/>
    <cacheHierarchy uniqueName="[Defense_Weekly].[fg_long]" caption="fg_long" attribute="1" defaultMemberUniqueName="[Defense_Weekly].[fg_long].[All]" allUniqueName="[Defense_Weekly].[fg_long].[All]" dimensionUniqueName="[Defense_Weekly]" displayFolder="" count="2" memberValueDatatype="20" unbalanced="0"/>
    <cacheHierarchy uniqueName="[Defense_Weekly].[fg_pct]" caption="fg_pct" attribute="1" defaultMemberUniqueName="[Defense_Weekly].[fg_pct].[All]" allUniqueName="[Defense_Weekly].[fg_pct].[All]" dimensionUniqueName="[Defense_Weekly]" displayFolder="" count="2" memberValueDatatype="5" unbalanced="0"/>
    <cacheHierarchy uniqueName="[Defense_Weekly].[fg_made_0_19]" caption="fg_made_0_19" attribute="1" defaultMemberUniqueName="[Defense_Weekly].[fg_made_0_19].[All]" allUniqueName="[Defense_Weekly].[fg_made_0_19].[All]" dimensionUniqueName="[Defense_Weekly]" displayFolder="" count="2" memberValueDatatype="20" unbalanced="0"/>
    <cacheHierarchy uniqueName="[Defense_Weekly].[fg_made_20_29]" caption="fg_made_20_29" attribute="1" defaultMemberUniqueName="[Defense_Weekly].[fg_made_20_29].[All]" allUniqueName="[Defense_Weekly].[fg_made_20_29].[All]" dimensionUniqueName="[Defense_Weekly]" displayFolder="" count="2" memberValueDatatype="20" unbalanced="0"/>
    <cacheHierarchy uniqueName="[Defense_Weekly].[fg_made_30_39]" caption="fg_made_30_39" attribute="1" defaultMemberUniqueName="[Defense_Weekly].[fg_made_30_39].[All]" allUniqueName="[Defense_Weekly].[fg_made_30_39].[All]" dimensionUniqueName="[Defense_Weekly]" displayFolder="" count="2" memberValueDatatype="20" unbalanced="0"/>
    <cacheHierarchy uniqueName="[Defense_Weekly].[fg_made_40_49]" caption="fg_made_40_49" attribute="1" defaultMemberUniqueName="[Defense_Weekly].[fg_made_40_49].[All]" allUniqueName="[Defense_Weekly].[fg_made_40_49].[All]" dimensionUniqueName="[Defense_Weekly]" displayFolder="" count="2" memberValueDatatype="20" unbalanced="0"/>
    <cacheHierarchy uniqueName="[Defense_Weekly].[fg_made_50_59]" caption="fg_made_50_59" attribute="1" defaultMemberUniqueName="[Defense_Weekly].[fg_made_50_59].[All]" allUniqueName="[Defense_Weekly].[fg_made_50_59].[All]" dimensionUniqueName="[Defense_Weekly]" displayFolder="" count="2" memberValueDatatype="20" unbalanced="0"/>
    <cacheHierarchy uniqueName="[Defense_Weekly].[fg_made_60_]" caption="fg_made_60_" attribute="1" defaultMemberUniqueName="[Defense_Weekly].[fg_made_60_].[All]" allUniqueName="[Defense_Weekly].[fg_made_60_].[All]" dimensionUniqueName="[Defense_Weekly]" displayFolder="" count="2" memberValueDatatype="20" unbalanced="0"/>
    <cacheHierarchy uniqueName="[Defense_Weekly].[fg_missed_0_19]" caption="fg_missed_0_19" attribute="1" defaultMemberUniqueName="[Defense_Weekly].[fg_missed_0_19].[All]" allUniqueName="[Defense_Weekly].[fg_missed_0_19].[All]" dimensionUniqueName="[Defense_Weekly]" displayFolder="" count="2" memberValueDatatype="20" unbalanced="0"/>
    <cacheHierarchy uniqueName="[Defense_Weekly].[fg_missed_20_29]" caption="fg_missed_20_29" attribute="1" defaultMemberUniqueName="[Defense_Weekly].[fg_missed_20_29].[All]" allUniqueName="[Defense_Weekly].[fg_missed_20_29].[All]" dimensionUniqueName="[Defense_Weekly]" displayFolder="" count="2" memberValueDatatype="20" unbalanced="0"/>
    <cacheHierarchy uniqueName="[Defense_Weekly].[fg_missed_30_39]" caption="fg_missed_30_39" attribute="1" defaultMemberUniqueName="[Defense_Weekly].[fg_missed_30_39].[All]" allUniqueName="[Defense_Weekly].[fg_missed_30_39].[All]" dimensionUniqueName="[Defense_Weekly]" displayFolder="" count="2" memberValueDatatype="20" unbalanced="0"/>
    <cacheHierarchy uniqueName="[Defense_Weekly].[fg_missed_40_49]" caption="fg_missed_40_49" attribute="1" defaultMemberUniqueName="[Defense_Weekly].[fg_missed_40_49].[All]" allUniqueName="[Defense_Weekly].[fg_missed_40_49].[All]" dimensionUniqueName="[Defense_Weekly]" displayFolder="" count="2" memberValueDatatype="20" unbalanced="0"/>
    <cacheHierarchy uniqueName="[Defense_Weekly].[fg_missed_50_59]" caption="fg_missed_50_59" attribute="1" defaultMemberUniqueName="[Defense_Weekly].[fg_missed_50_59].[All]" allUniqueName="[Defense_Weekly].[fg_missed_50_59].[All]" dimensionUniqueName="[Defense_Weekly]" displayFolder="" count="2" memberValueDatatype="20" unbalanced="0"/>
    <cacheHierarchy uniqueName="[Defense_Weekly].[fg_missed_60_]" caption="fg_missed_60_" attribute="1" defaultMemberUniqueName="[Defense_Weekly].[fg_missed_60_].[All]" allUniqueName="[Defense_Weekly].[fg_missed_60_].[All]" dimensionUniqueName="[Defense_Weekly]" displayFolder="" count="2" memberValueDatatype="20" unbalanced="0"/>
    <cacheHierarchy uniqueName="[Defense_Weekly].[fg_made_list]" caption="fg_made_list" attribute="1" defaultMemberUniqueName="[Defense_Weekly].[fg_made_list].[All]" allUniqueName="[Defense_Weekly].[fg_made_list].[All]" dimensionUniqueName="[Defense_Weekly]" displayFolder="" count="2" memberValueDatatype="130" unbalanced="0"/>
    <cacheHierarchy uniqueName="[Defense_Weekly].[fg_missed_list]" caption="fg_missed_list" attribute="1" defaultMemberUniqueName="[Defense_Weekly].[fg_missed_list].[All]" allUniqueName="[Defense_Weekly].[fg_missed_list].[All]" dimensionUniqueName="[Defense_Weekly]" displayFolder="" count="2"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2"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2"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2"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2" memberValueDatatype="20" unbalanced="0"/>
    <cacheHierarchy uniqueName="[Defense_Weekly].[pat_made]" caption="pat_made" attribute="1" defaultMemberUniqueName="[Defense_Weekly].[pat_made].[All]" allUniqueName="[Defense_Weekly].[pat_made].[All]" dimensionUniqueName="[Defense_Weekly]" displayFolder="" count="2" memberValueDatatype="20" unbalanced="0"/>
    <cacheHierarchy uniqueName="[Defense_Weekly].[pat_att]" caption="pat_att" attribute="1" defaultMemberUniqueName="[Defense_Weekly].[pat_att].[All]" allUniqueName="[Defense_Weekly].[pat_att].[All]" dimensionUniqueName="[Defense_Weekly]" displayFolder="" count="2" memberValueDatatype="20" unbalanced="0"/>
    <cacheHierarchy uniqueName="[Defense_Weekly].[pat_missed]" caption="pat_missed" attribute="1" defaultMemberUniqueName="[Defense_Weekly].[pat_missed].[All]" allUniqueName="[Defense_Weekly].[pat_missed].[All]" dimensionUniqueName="[Defense_Weekly]" displayFolder="" count="2" memberValueDatatype="20" unbalanced="0"/>
    <cacheHierarchy uniqueName="[Defense_Weekly].[pat_blocked]" caption="pat_blocked" attribute="1" defaultMemberUniqueName="[Defense_Weekly].[pat_blocked].[All]" allUniqueName="[Defense_Weekly].[pat_blocked].[All]" dimensionUniqueName="[Defense_Weekly]" displayFolder="" count="2" memberValueDatatype="20" unbalanced="0"/>
    <cacheHierarchy uniqueName="[Defense_Weekly].[pat_pct]" caption="pat_pct" attribute="1" defaultMemberUniqueName="[Defense_Weekly].[pat_pct].[All]" allUniqueName="[Defense_Weekly].[pat_pct].[All]" dimensionUniqueName="[Defense_Weekly]" displayFolder="" count="2" memberValueDatatype="5" unbalanced="0"/>
    <cacheHierarchy uniqueName="[Defense_Weekly].[gwfg_made]" caption="gwfg_made" attribute="1" defaultMemberUniqueName="[Defense_Weekly].[gwfg_made].[All]" allUniqueName="[Defense_Weekly].[gwfg_made].[All]" dimensionUniqueName="[Defense_Weekly]" displayFolder="" count="2" memberValueDatatype="20" unbalanced="0"/>
    <cacheHierarchy uniqueName="[Defense_Weekly].[gwfg_att]" caption="gwfg_att" attribute="1" defaultMemberUniqueName="[Defense_Weekly].[gwfg_att].[All]" allUniqueName="[Defense_Weekly].[gwfg_att].[All]" dimensionUniqueName="[Defense_Weekly]" displayFolder="" count="2" memberValueDatatype="20" unbalanced="0"/>
    <cacheHierarchy uniqueName="[Defense_Weekly].[gwfg_missed]" caption="gwfg_missed" attribute="1" defaultMemberUniqueName="[Defense_Weekly].[gwfg_missed].[All]" allUniqueName="[Defense_Weekly].[gwfg_missed].[All]" dimensionUniqueName="[Defense_Weekly]" displayFolder="" count="2" memberValueDatatype="20" unbalanced="0"/>
    <cacheHierarchy uniqueName="[Defense_Weekly].[gwfg_blocked]" caption="gwfg_blocked" attribute="1" defaultMemberUniqueName="[Defense_Weekly].[gwfg_blocked].[All]" allUniqueName="[Defense_Weekly].[gwfg_blocked].[All]" dimensionUniqueName="[Defense_Weekly]" displayFolder="" count="2" memberValueDatatype="20" unbalanced="0"/>
    <cacheHierarchy uniqueName="[Defense_Weekly].[gwfg_distance]" caption="gwfg_distance" attribute="1" defaultMemberUniqueName="[Defense_Weekly].[gwfg_distance].[All]" allUniqueName="[Defense_Weekly].[gwfg_distance].[All]" dimensionUniqueName="[Defense_Weekly]" displayFolder="" count="2" memberValueDatatype="20" unbalanced="0"/>
    <cacheHierarchy uniqueName="[Defense_Weekly].[pt_att]" caption="pt_att" attribute="1" defaultMemberUniqueName="[Defense_Weekly].[pt_att].[All]" allUniqueName="[Defense_Weekly].[pt_att].[All]" dimensionUniqueName="[Defense_Weekly]" displayFolder="" count="2" memberValueDatatype="20" unbalanced="0"/>
    <cacheHierarchy uniqueName="[Defense_Weekly].[pt_blocked]" caption="pt_blocked" attribute="1" defaultMemberUniqueName="[Defense_Weekly].[pt_blocked].[All]" allUniqueName="[Defense_Weekly].[pt_blocked].[All]" dimensionUniqueName="[Defense_Weekly]" displayFolder="" count="2" memberValueDatatype="20" unbalanced="0"/>
    <cacheHierarchy uniqueName="[Defense_Weekly].[pt_long]" caption="pt_long" attribute="1" defaultMemberUniqueName="[Defense_Weekly].[pt_long].[All]" allUniqueName="[Defense_Weekly].[pt_long].[All]" dimensionUniqueName="[Defense_Weekly]" displayFolder="" count="2" memberValueDatatype="20" unbalanced="0"/>
    <cacheHierarchy uniqueName="[Defense_Weekly].[pt_yards]" caption="pt_yards" attribute="1" defaultMemberUniqueName="[Defense_Weekly].[pt_yards].[All]" allUniqueName="[Defense_Weekly].[pt_yards].[All]" dimensionUniqueName="[Defense_Weekly]" displayFolder="" count="2" memberValueDatatype="20" unbalanced="0"/>
    <cacheHierarchy uniqueName="[Defense_Weekly].[pt_inside_20]" caption="pt_inside_20" attribute="1" defaultMemberUniqueName="[Defense_Weekly].[pt_inside_20].[All]" allUniqueName="[Defense_Weekly].[pt_inside_20].[All]" dimensionUniqueName="[Defense_Weekly]" displayFolder="" count="2"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2" memberValueDatatype="20" unbalanced="0"/>
    <cacheHierarchy uniqueName="[Defense_Weekly].[pt_downed]" caption="pt_downed" attribute="1" defaultMemberUniqueName="[Defense_Weekly].[pt_downed].[All]" allUniqueName="[Defense_Weekly].[pt_downed].[All]" dimensionUniqueName="[Defense_Weekly]" displayFolder="" count="2" memberValueDatatype="20" unbalanced="0"/>
    <cacheHierarchy uniqueName="[Defense_Weekly].[pt_touchback]" caption="pt_touchback" attribute="1" defaultMemberUniqueName="[Defense_Weekly].[pt_touchback].[All]" allUniqueName="[Defense_Weekly].[pt_touchback].[All]" dimensionUniqueName="[Defense_Weekly]" displayFolder="" count="2" memberValueDatatype="20" unbalanced="0"/>
    <cacheHierarchy uniqueName="[Defense_Weekly].[pt_fair_caught]" caption="pt_fair_caught" attribute="1" defaultMemberUniqueName="[Defense_Weekly].[pt_fair_caught].[All]" allUniqueName="[Defense_Weekly].[pt_fair_caught].[All]" dimensionUniqueName="[Defense_Weekly]" displayFolder="" count="2" memberValueDatatype="20" unbalanced="0"/>
    <cacheHierarchy uniqueName="[Defense_Weekly].[pt_returned]" caption="pt_returned" attribute="1" defaultMemberUniqueName="[Defense_Weekly].[pt_returned].[All]" allUniqueName="[Defense_Weekly].[pt_returned].[All]" dimensionUniqueName="[Defense_Weekly]" displayFolder="" count="2" memberValueDatatype="20" unbalanced="0"/>
    <cacheHierarchy uniqueName="[Defense_Weekly].[pt_return_yards]" caption="pt_return_yards" attribute="1" defaultMemberUniqueName="[Defense_Weekly].[pt_return_yards].[All]" allUniqueName="[Defense_Weekly].[pt_return_yards].[All]" dimensionUniqueName="[Defense_Weekly]" displayFolder="" count="2" memberValueDatatype="20" unbalanced="0"/>
    <cacheHierarchy uniqueName="[Defense_Weekly].[pt_return_tds]" caption="pt_return_tds" attribute="1" defaultMemberUniqueName="[Defense_Weekly].[pt_return_tds].[All]" allUniqueName="[Defense_Weekly].[pt_return_tds].[All]" dimensionUniqueName="[Defense_Weekly]" displayFolder="" count="2" memberValueDatatype="20" unbalanced="0"/>
    <cacheHierarchy uniqueName="[Defense_Weekly].[pt_net_yards]" caption="pt_net_yards" attribute="1" defaultMemberUniqueName="[Defense_Weekly].[pt_net_yards].[All]" allUniqueName="[Defense_Weekly].[pt_net_yards].[All]" dimensionUniqueName="[Defense_Weekly]" displayFolder="" count="2" memberValueDatatype="20" unbalanced="0"/>
    <cacheHierarchy uniqueName="[depth_charts_2026].[dt]" caption="dt" attribute="1" time="1" defaultMemberUniqueName="[depth_charts_2026].[dt].[All]" allUniqueName="[depth_charts_2026].[dt].[All]" dimensionUniqueName="[depth_charts_2026]" displayFolder="" count="2" memberValueDatatype="7" unbalanced="0"/>
    <cacheHierarchy uniqueName="[depth_charts_2026].[team]" caption="team" attribute="1" defaultMemberUniqueName="[depth_charts_2026].[team].[All]" allUniqueName="[depth_charts_2026].[team].[All]" dimensionUniqueName="[depth_charts_2026]" displayFolder="" count="2" memberValueDatatype="130" unbalanced="0"/>
    <cacheHierarchy uniqueName="[depth_charts_2026].[player_name]" caption="player_name" attribute="1" defaultMemberUniqueName="[depth_charts_2026].[player_name].[All]" allUniqueName="[depth_charts_2026].[player_name].[All]" dimensionUniqueName="[depth_charts_2026]" displayFolder="" count="2" memberValueDatatype="130" unbalanced="0"/>
    <cacheHierarchy uniqueName="[depth_charts_2026].[espn_id]" caption="espn_id" attribute="1" defaultMemberUniqueName="[depth_charts_2026].[espn_id].[All]" allUniqueName="[depth_charts_2026].[espn_id].[All]" dimensionUniqueName="[depth_charts_2026]" displayFolder="" count="2" memberValueDatatype="20" unbalanced="0"/>
    <cacheHierarchy uniqueName="[depth_charts_2026].[gsis_id]" caption="gsis_id" attribute="1" defaultMemberUniqueName="[depth_charts_2026].[gsis_id].[All]" allUniqueName="[depth_charts_2026].[gsis_id].[All]" dimensionUniqueName="[depth_charts_2026]" displayFolder="" count="2" memberValueDatatype="130" unbalanced="0"/>
    <cacheHierarchy uniqueName="[depth_charts_2026].[pos_grp_id]" caption="pos_grp_id" attribute="1" defaultMemberUniqueName="[depth_charts_2026].[pos_grp_id].[All]" allUniqueName="[depth_charts_2026].[pos_grp_id].[All]" dimensionUniqueName="[depth_charts_2026]" displayFolder="" count="2" memberValueDatatype="20" unbalanced="0"/>
    <cacheHierarchy uniqueName="[depth_charts_2026].[pos_grp]" caption="pos_grp" attribute="1" defaultMemberUniqueName="[depth_charts_2026].[pos_grp].[All]" allUniqueName="[depth_charts_2026].[pos_grp].[All]" dimensionUniqueName="[depth_charts_2026]" displayFolder="" count="2" memberValueDatatype="130" unbalanced="0"/>
    <cacheHierarchy uniqueName="[depth_charts_2026].[pos_id]" caption="pos_id" attribute="1" defaultMemberUniqueName="[depth_charts_2026].[pos_id].[All]" allUniqueName="[depth_charts_2026].[pos_id].[All]" dimensionUniqueName="[depth_charts_2026]" displayFolder="" count="2" memberValueDatatype="20" unbalanced="0"/>
    <cacheHierarchy uniqueName="[depth_charts_2026].[pos_name]" caption="pos_name" attribute="1" defaultMemberUniqueName="[depth_charts_2026].[pos_name].[All]" allUniqueName="[depth_charts_2026].[pos_name].[All]" dimensionUniqueName="[depth_charts_2026]" displayFolder="" count="2" memberValueDatatype="130" unbalanced="0"/>
    <cacheHierarchy uniqueName="[depth_charts_2026].[pos_abb]" caption="pos_abb" attribute="1" defaultMemberUniqueName="[depth_charts_2026].[pos_abb].[All]" allUniqueName="[depth_charts_2026].[pos_abb].[All]" dimensionUniqueName="[depth_charts_2026]" displayFolder="" count="2" memberValueDatatype="130" unbalanced="0"/>
    <cacheHierarchy uniqueName="[depth_charts_2026].[pos_slot]" caption="pos_slot" attribute="1" defaultMemberUniqueName="[depth_charts_2026].[pos_slot].[All]" allUniqueName="[depth_charts_2026].[pos_slot].[All]" dimensionUniqueName="[depth_charts_2026]" displayFolder="" count="2" memberValueDatatype="20" unbalanced="0"/>
    <cacheHierarchy uniqueName="[depth_charts_2026].[pos_rank]" caption="pos_rank" attribute="1" defaultMemberUniqueName="[depth_charts_2026].[pos_rank].[All]" allUniqueName="[depth_charts_2026].[pos_rank].[All]" dimensionUniqueName="[depth_charts_2026]" displayFolder="" count="2" memberValueDatatype="20" unbalanced="0"/>
    <cacheHierarchy uniqueName="[DimPlayer].[gsis_id]" caption="gsis_id" attribute="1" defaultMemberUniqueName="[DimPlayer].[gsis_id].[All]" allUniqueName="[DimPlayer].[gsis_id].[All]" dimensionUniqueName="[DimPlayer]" displayFolder="" count="2"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cacheHierarchy uniqueName="[DimPlayer].[pfr_id]" caption="pfr_id" attribute="1" defaultMemberUniqueName="[DimPlayer].[pfr_id].[All]" allUniqueName="[DimPlayer].[pfr_id].[All]" dimensionUniqueName="[DimPlayer]" displayFolder="" count="2" memberValueDatatype="130" unbalanced="0"/>
    <cacheHierarchy uniqueName="[DimPlayer].[position_group]" caption="position_group" attribute="1" defaultMemberUniqueName="[DimPlayer].[position_group].[All]" allUniqueName="[DimPlayer].[position_group].[All]" dimensionUniqueName="[DimPlayer]" displayFolder="" count="2" memberValueDatatype="130" unbalanced="0"/>
    <cacheHierarchy uniqueName="[DimPlayer].[position]" caption="position" attribute="1" defaultMemberUniqueName="[DimPlayer].[position].[All]" allUniqueName="[DimPlayer].[position].[All]" dimensionUniqueName="[DimPlayer]" displayFolder="" count="2" memberValueDatatype="130" unbalanced="0"/>
    <cacheHierarchy uniqueName="[DimPlayer].[height]" caption="height" attribute="1" defaultMemberUniqueName="[DimPlayer].[height].[All]" allUniqueName="[DimPlayer].[height].[All]" dimensionUniqueName="[DimPlayer]" displayFolder="" count="2" memberValueDatatype="20" unbalanced="0"/>
    <cacheHierarchy uniqueName="[DimPlayer].[weight]" caption="weight" attribute="1" defaultMemberUniqueName="[DimPlayer].[weight].[All]" allUniqueName="[DimPlayer].[weight].[All]" dimensionUniqueName="[DimPlayer]" displayFolder="" count="2" memberValueDatatype="20" unbalanced="0"/>
    <cacheHierarchy uniqueName="[DimPlayer].[headshot]" caption="headshot" attribute="1" defaultMemberUniqueName="[DimPlayer].[headshot].[All]" allUniqueName="[DimPlayer].[headshot].[All]" dimensionUniqueName="[DimPlayer]" displayFolder="" count="2" memberValueDatatype="130" unbalanced="0"/>
    <cacheHierarchy uniqueName="[DimPlayer].[college_name]" caption="college_name" attribute="1" defaultMemberUniqueName="[DimPlayer].[college_name].[All]" allUniqueName="[DimPlayer].[college_name].[All]" dimensionUniqueName="[DimPlayer]" displayFolder="" count="2" memberValueDatatype="130" unbalanced="0"/>
    <cacheHierarchy uniqueName="[DimPlayer].[jersey_number]" caption="jersey_number" attribute="1" defaultMemberUniqueName="[DimPlayer].[jersey_number].[All]" allUniqueName="[DimPlayer].[jersey_number].[All]" dimensionUniqueName="[DimPlayer]" displayFolder="" count="2" memberValueDatatype="20" unbalanced="0"/>
    <cacheHierarchy uniqueName="[DimPlayer].[rookie_season]" caption="rookie_season" attribute="1" defaultMemberUniqueName="[DimPlayer].[rookie_season].[All]" allUniqueName="[DimPlayer].[rookie_season].[All]" dimensionUniqueName="[DimPlayer]" displayFolder="" count="2" memberValueDatatype="20" unbalanced="0"/>
    <cacheHierarchy uniqueName="[DimPlayer].[last_season]" caption="last_season" attribute="1" defaultMemberUniqueName="[DimPlayer].[last_season].[All]" allUniqueName="[DimPlayer].[last_season].[All]" dimensionUniqueName="[DimPlayer]" displayFolder="" count="2" memberValueDatatype="20" unbalanced="0"/>
    <cacheHierarchy uniqueName="[DimPlayer].[latest_team]" caption="latest_team" attribute="1" defaultMemberUniqueName="[DimPlayer].[latest_team].[All]" allUniqueName="[DimPlayer].[latest_team].[All]" dimensionUniqueName="[DimPlayer]" displayFolder="" count="2" memberValueDatatype="130" unbalanced="0"/>
    <cacheHierarchy uniqueName="[DimPlayer].[status]" caption="status" attribute="1" defaultMemberUniqueName="[DimPlayer].[status].[All]" allUniqueName="[DimPlayer].[status].[All]" dimensionUniqueName="[DimPlayer]" displayFolder="" count="2" memberValueDatatype="130" unbalanced="0"/>
    <cacheHierarchy uniqueName="[DimPlayer].[years_of_experience]" caption="years_of_experience" attribute="1" defaultMemberUniqueName="[DimPlayer].[years_of_experience].[All]" allUniqueName="[DimPlayer].[years_of_experience].[All]" dimensionUniqueName="[DimPlayer]" displayFolder="" count="2" memberValueDatatype="20" unbalanced="0"/>
    <cacheHierarchy uniqueName="[DimPlayer].[draft_year]" caption="draft_year" attribute="1" defaultMemberUniqueName="[DimPlayer].[draft_year].[All]" allUniqueName="[DimPlayer].[draft_year].[All]" dimensionUniqueName="[DimPlayer]" displayFolder="" count="2" memberValueDatatype="20" unbalanced="0"/>
    <cacheHierarchy uniqueName="[DimPlayer].[draft_round]" caption="draft_round" attribute="1" defaultMemberUniqueName="[DimPlayer].[draft_round].[All]" allUniqueName="[DimPlayer].[draft_round].[All]" dimensionUniqueName="[DimPlayer]" displayFolder="" count="2" memberValueDatatype="20" unbalanced="0"/>
    <cacheHierarchy uniqueName="[DimPlayer].[draft_pick]" caption="draft_pick" attribute="1" defaultMemberUniqueName="[DimPlayer].[draft_pick].[All]" allUniqueName="[DimPlayer].[draft_pick].[All]" dimensionUniqueName="[DimPlayer]" displayFolder="" count="2" memberValueDatatype="20" unbalanced="0"/>
    <cacheHierarchy uniqueName="[DimPlayer].[draft_team]" caption="draft_team" attribute="1" defaultMemberUniqueName="[DimPlayer].[draft_team].[All]" allUniqueName="[DimPlayer].[draft_team].[All]" dimensionUniqueName="[DimPlayer]" displayFolder="" count="2"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2" memberValueDatatype="130" unbalanced="0"/>
    <cacheHierarchy uniqueName="[DimTeam].[team_nick]" caption="team_nick" attribute="1" defaultMemberUniqueName="[DimTeam].[team_nick].[All]" allUniqueName="[DimTeam].[team_nick].[All]" dimensionUniqueName="[DimTeam]" displayFolder="" count="2" memberValueDatatype="130" unbalanced="0"/>
    <cacheHierarchy uniqueName="[DimTeam].[team_conf]" caption="team_conf" attribute="1" defaultMemberUniqueName="[DimTeam].[team_conf].[All]" allUniqueName="[DimTeam].[team_conf].[All]" allCaption="All" dimensionUniqueName="[DimTeam]" displayFolder="" count="2" memberValueDatatype="130" unbalanced="0"/>
    <cacheHierarchy uniqueName="[DimTeam].[team_division]" caption="team_division" attribute="1" defaultMemberUniqueName="[DimTeam].[team_division].[All]" allUniqueName="[DimTeam].[team_division].[All]" allCaption="All" dimensionUniqueName="[DimTeam]" displayFolder="" count="2" memberValueDatatype="130" unbalanced="0"/>
    <cacheHierarchy uniqueName="[DimTeam].[team_color]" caption="team_color" attribute="1" defaultMemberUniqueName="[DimTeam].[team_color].[All]" allUniqueName="[DimTeam].[team_color].[All]" dimensionUniqueName="[DimTeam]" displayFolder="" count="2" memberValueDatatype="130" unbalanced="0"/>
    <cacheHierarchy uniqueName="[DimTeam].[team_color2]" caption="team_color2" attribute="1" defaultMemberUniqueName="[DimTeam].[team_color2].[All]" allUniqueName="[DimTeam].[team_color2].[All]" dimensionUniqueName="[DimTeam]" displayFolder="" count="2" memberValueDatatype="130" unbalanced="0"/>
    <cacheHierarchy uniqueName="[DimTeam].[team_color3]" caption="team_color3" attribute="1" defaultMemberUniqueName="[DimTeam].[team_color3].[All]" allUniqueName="[DimTeam].[team_color3].[All]" dimensionUniqueName="[DimTeam]" displayFolder="" count="2" memberValueDatatype="130" unbalanced="0"/>
    <cacheHierarchy uniqueName="[DimTeam].[team_color4]" caption="team_color4" attribute="1" defaultMemberUniqueName="[DimTeam].[team_color4].[All]" allUniqueName="[DimTeam].[team_color4].[All]" dimensionUniqueName="[DimTeam]" displayFolder="" count="2" memberValueDatatype="130" unbalanced="0"/>
    <cacheHierarchy uniqueName="[DimTeam].[team_logo_espn]" caption="team_logo_espn" attribute="1" defaultMemberUniqueName="[DimTeam].[team_logo_espn].[All]" allUniqueName="[DimTeam].[team_logo_espn].[All]" dimensionUniqueName="[DimTeam]" displayFolder="" count="2" memberValueDatatype="130" unbalanced="0"/>
    <cacheHierarchy uniqueName="[DimTeam].[team_wordmark]" caption="team_wordmark" attribute="1" defaultMemberUniqueName="[DimTeam].[team_wordmark].[All]" allUniqueName="[DimTeam].[team_wordmark].[All]" dimensionUniqueName="[DimTeam]" displayFolder="" count="2" memberValueDatatype="130" unbalanced="0"/>
    <cacheHierarchy uniqueName="[DimTeam].[team_logo_squared]" caption="team_logo_squared" attribute="1" defaultMemberUniqueName="[DimTeam].[team_logo_squared].[All]" allUniqueName="[DimTeam].[team_logo_squared].[All]" dimensionUniqueName="[DimTeam]" displayFolder="" count="2"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allCaption="All" dimensionUniqueName="[DimWeek]" displayFolder="" count="2" memberValueDatatype="20" unbalanced="0">
      <fieldsUsage count="2">
        <fieldUsage x="-1"/>
        <fieldUsage x="1"/>
      </fieldsUsage>
    </cacheHierarchy>
    <cacheHierarchy uniqueName="[DimWeek].[season_week]" caption="season_week" attribute="1" defaultMemberUniqueName="[DimWeek].[season_week].[All]" allUniqueName="[DimWeek].[season_week].[All]" dimensionUniqueName="[DimWeek]" displayFolder="" count="2" memberValueDatatype="130" unbalanced="0"/>
    <cacheHierarchy uniqueName="[ftn_charting_2026].[ftn_game_id]" caption="ftn_game_id" attribute="1" defaultMemberUniqueName="[ftn_charting_2026].[ftn_game_id].[All]" allUniqueName="[ftn_charting_2026].[ftn_game_id].[All]" dimensionUniqueName="[ftn_charting_2026]" displayFolder="" count="2"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2" memberValueDatatype="130" unbalanced="0"/>
    <cacheHierarchy uniqueName="[ftn_charting_2026].[season]" caption="season" attribute="1" defaultMemberUniqueName="[ftn_charting_2026].[season].[All]" allUniqueName="[ftn_charting_2026].[season].[All]" dimensionUniqueName="[ftn_charting_2026]" displayFolder="" count="2" memberValueDatatype="20" unbalanced="0"/>
    <cacheHierarchy uniqueName="[ftn_charting_2026].[week]" caption="week" attribute="1" defaultMemberUniqueName="[ftn_charting_2026].[week].[All]" allUniqueName="[ftn_charting_2026].[week].[All]" dimensionUniqueName="[ftn_charting_2026]" displayFolder="" count="2" memberValueDatatype="20" unbalanced="0"/>
    <cacheHierarchy uniqueName="[ftn_charting_2026].[ftn_play_id]" caption="ftn_play_id" attribute="1" defaultMemberUniqueName="[ftn_charting_2026].[ftn_play_id].[All]" allUniqueName="[ftn_charting_2026].[ftn_play_id].[All]" dimensionUniqueName="[ftn_charting_2026]" displayFolder="" count="2"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2"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2" memberValueDatatype="130" unbalanced="0"/>
    <cacheHierarchy uniqueName="[ftn_charting_2026].[qb_location]" caption="qb_location" attribute="1" defaultMemberUniqueName="[ftn_charting_2026].[qb_location].[All]" allUniqueName="[ftn_charting_2026].[qb_location].[All]" dimensionUniqueName="[ftn_charting_2026]" displayFolder="" count="2"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2"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2" memberValueDatatype="20" unbalanced="0"/>
    <cacheHierarchy uniqueName="[ftn_charting_2026].[is_no_huddle]" caption="is_no_huddle" attribute="1" defaultMemberUniqueName="[ftn_charting_2026].[is_no_huddle].[All]" allUniqueName="[ftn_charting_2026].[is_no_huddle].[All]" dimensionUniqueName="[ftn_charting_2026]" displayFolder="" count="2" memberValueDatatype="11" unbalanced="0"/>
    <cacheHierarchy uniqueName="[ftn_charting_2026].[is_motion]" caption="is_motion" attribute="1" defaultMemberUniqueName="[ftn_charting_2026].[is_motion].[All]" allUniqueName="[ftn_charting_2026].[is_motion].[All]" dimensionUniqueName="[ftn_charting_2026]" displayFolder="" count="2"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2"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2" memberValueDatatype="11" unbalanced="0"/>
    <cacheHierarchy uniqueName="[ftn_charting_2026].[is_rpo]" caption="is_rpo" attribute="1" defaultMemberUniqueName="[ftn_charting_2026].[is_rpo].[All]" allUniqueName="[ftn_charting_2026].[is_rpo].[All]" dimensionUniqueName="[ftn_charting_2026]" displayFolder="" count="2"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2"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2"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2"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2" memberValueDatatype="11" unbalanced="0"/>
    <cacheHierarchy uniqueName="[ftn_charting_2026].[read_thrown]" caption="read_thrown" attribute="1" defaultMemberUniqueName="[ftn_charting_2026].[read_thrown].[All]" allUniqueName="[ftn_charting_2026].[read_thrown].[All]" dimensionUniqueName="[ftn_charting_2026]" displayFolder="" count="2"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2"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2"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2" memberValueDatatype="11" unbalanced="0"/>
    <cacheHierarchy uniqueName="[ftn_charting_2026].[is_drop]" caption="is_drop" attribute="1" defaultMemberUniqueName="[ftn_charting_2026].[is_drop].[All]" allUniqueName="[ftn_charting_2026].[is_drop].[All]" dimensionUniqueName="[ftn_charting_2026]" displayFolder="" count="2" memberValueDatatype="11" unbalanced="0"/>
    <cacheHierarchy uniqueName="[ftn_charting_2026].[is_qb_sneak]" caption="is_qb_sneak" attribute="1" defaultMemberUniqueName="[ftn_charting_2026].[is_qb_sneak].[All]" allUniqueName="[ftn_charting_2026].[is_qb_sneak].[All]" dimensionUniqueName="[ftn_charting_2026]" displayFolder="" count="2" memberValueDatatype="11" unbalanced="0"/>
    <cacheHierarchy uniqueName="[ftn_charting_2026].[n_blitzers]" caption="n_blitzers" attribute="1" defaultMemberUniqueName="[ftn_charting_2026].[n_blitzers].[All]" allUniqueName="[ftn_charting_2026].[n_blitzers].[All]" dimensionUniqueName="[ftn_charting_2026]" displayFolder="" count="2"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2"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2"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2" memberValueDatatype="7" unbalanced="0"/>
    <cacheHierarchy uniqueName="[ftn_charting_2026].[play_key]" caption="play_key" attribute="1" defaultMemberUniqueName="[ftn_charting_2026].[play_key].[All]" allUniqueName="[ftn_charting_2026].[play_key].[All]" dimensionUniqueName="[ftn_charting_2026]" displayFolder="" count="2" memberValueDatatype="130" unbalanced="0"/>
    <cacheHierarchy uniqueName="[injuries_2026].[season]" caption="season" attribute="1" defaultMemberUniqueName="[injuries_2026].[season].[All]" allUniqueName="[injuries_2026].[season].[All]" dimensionUniqueName="[injuries_2026]" displayFolder="" count="2" memberValueDatatype="20" unbalanced="0"/>
    <cacheHierarchy uniqueName="[injuries_2026].[season_type]" caption="season_type" attribute="1" defaultMemberUniqueName="[injuries_2026].[season_type].[All]" allUniqueName="[injuries_2026].[season_type].[All]" dimensionUniqueName="[injuries_2026]" displayFolder="" count="2" memberValueDatatype="130" unbalanced="0"/>
    <cacheHierarchy uniqueName="[injuries_2026].[game_type]" caption="game_type" attribute="1" defaultMemberUniqueName="[injuries_2026].[game_type].[All]" allUniqueName="[injuries_2026].[game_type].[All]" dimensionUniqueName="[injuries_2026]" displayFolder="" count="2" memberValueDatatype="130" unbalanced="0"/>
    <cacheHierarchy uniqueName="[injuries_2026].[team]" caption="team" attribute="1" defaultMemberUniqueName="[injuries_2026].[team].[All]" allUniqueName="[injuries_2026].[team].[All]" dimensionUniqueName="[injuries_2026]" displayFolder="" count="2" memberValueDatatype="130" unbalanced="0"/>
    <cacheHierarchy uniqueName="[injuries_2026].[week]" caption="week" attribute="1" defaultMemberUniqueName="[injuries_2026].[week].[All]" allUniqueName="[injuries_2026].[week].[All]" dimensionUniqueName="[injuries_2026]" displayFolder="" count="2" memberValueDatatype="20" unbalanced="0"/>
    <cacheHierarchy uniqueName="[injuries_2026].[gsis_id]" caption="gsis_id" attribute="1" defaultMemberUniqueName="[injuries_2026].[gsis_id].[All]" allUniqueName="[injuries_2026].[gsis_id].[All]" dimensionUniqueName="[injuries_2026]" displayFolder="" count="2" memberValueDatatype="130" unbalanced="0"/>
    <cacheHierarchy uniqueName="[injuries_2026].[position]" caption="position" attribute="1" defaultMemberUniqueName="[injuries_2026].[position].[All]" allUniqueName="[injuries_2026].[position].[All]" dimensionUniqueName="[injuries_2026]" displayFolder="" count="2" memberValueDatatype="130" unbalanced="0"/>
    <cacheHierarchy uniqueName="[injuries_2026].[full_name]" caption="full_name" attribute="1" defaultMemberUniqueName="[injuries_2026].[full_name].[All]" allUniqueName="[injuries_2026].[full_name].[All]" dimensionUniqueName="[injuries_2026]" displayFolder="" count="2" memberValueDatatype="130" unbalanced="0"/>
    <cacheHierarchy uniqueName="[injuries_2026].[first_name]" caption="first_name" attribute="1" defaultMemberUniqueName="[injuries_2026].[first_name].[All]" allUniqueName="[injuries_2026].[first_name].[All]" dimensionUniqueName="[injuries_2026]" displayFolder="" count="2" memberValueDatatype="130" unbalanced="0"/>
    <cacheHierarchy uniqueName="[injuries_2026].[last_name]" caption="last_name" attribute="1" defaultMemberUniqueName="[injuries_2026].[last_name].[All]" allUniqueName="[injuries_2026].[last_name].[All]" dimensionUniqueName="[injuries_2026]" displayFolder="" count="2"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2"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2" memberValueDatatype="130" unbalanced="0"/>
    <cacheHierarchy uniqueName="[injuries_2026].[report_status]" caption="report_status" attribute="1" defaultMemberUniqueName="[injuries_2026].[report_status].[All]" allUniqueName="[injuries_2026].[report_status].[All]" dimensionUniqueName="[injuries_2026]" displayFolder="" count="2"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2"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2" memberValueDatatype="130" unbalanced="0"/>
    <cacheHierarchy uniqueName="[injuries_2026].[practice_status]" caption="practice_status" attribute="1" defaultMemberUniqueName="[injuries_2026].[practice_status].[All]" allUniqueName="[injuries_2026].[practice_status].[All]" dimensionUniqueName="[injuries_2026]" displayFolder="" count="2" memberValueDatatype="130" unbalanced="0"/>
    <cacheHierarchy uniqueName="[injuries_2026].[season_week]" caption="season_week" attribute="1" defaultMemberUniqueName="[injuries_2026].[season_week].[All]" allUniqueName="[injuries_2026].[season_week].[All]" dimensionUniqueName="[injuries_2026]" displayFolder="" count="2" memberValueDatatype="130" unbalanced="0"/>
    <cacheHierarchy uniqueName="[Measures]" caption="Measures" attribute="1" keyAttribute="1" defaultMemberUniqueName="[Measures].[__No measures defined]" dimensionUniqueName="[Measures]" displayFolder="" measures="1" count="1" memberValueDatatype="130" unbalanced="0">
      <fieldsUsage count="1">
        <fieldUsage x="0"/>
      </fieldsUsage>
    </cacheHierarchy>
    <cacheHierarchy uniqueName="[ngs_passing].[season]" caption="season" attribute="1" defaultMemberUniqueName="[ngs_passing].[season].[All]" allUniqueName="[ngs_passing].[season].[All]" dimensionUniqueName="[ngs_passing]" displayFolder="" count="2" memberValueDatatype="20" unbalanced="0"/>
    <cacheHierarchy uniqueName="[ngs_passing].[season_type]" caption="season_type" attribute="1" defaultMemberUniqueName="[ngs_passing].[season_type].[All]" allUniqueName="[ngs_passing].[season_type].[All]" dimensionUniqueName="[ngs_passing]" displayFolder="" count="2" memberValueDatatype="130" unbalanced="0"/>
    <cacheHierarchy uniqueName="[ngs_passing].[week]" caption="week" attribute="1" defaultMemberUniqueName="[ngs_passing].[week].[All]" allUniqueName="[ngs_passing].[week].[All]" dimensionUniqueName="[ngs_passing]" displayFolder="" count="2"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2" memberValueDatatype="130" unbalanced="0"/>
    <cacheHierarchy uniqueName="[ngs_passing].[player_position]" caption="player_position" attribute="1" defaultMemberUniqueName="[ngs_passing].[player_position].[All]" allUniqueName="[ngs_passing].[player_position].[All]" dimensionUniqueName="[ngs_passing]" displayFolder="" count="2" memberValueDatatype="130" unbalanced="0"/>
    <cacheHierarchy uniqueName="[ngs_passing].[team_abbr]" caption="team_abbr" attribute="1" defaultMemberUniqueName="[ngs_passing].[team_abbr].[All]" allUniqueName="[ngs_passing].[team_abbr].[All]" dimensionUniqueName="[ngs_passing]" displayFolder="" count="2" memberValueDatatype="130" unbalanced="0"/>
    <cacheHierarchy uniqueName="[ngs_passing].[avg_time_to_throw]" caption="avg_time_to_throw" attribute="1" defaultMemberUniqueName="[ngs_passing].[avg_time_to_throw].[All]" allUniqueName="[ngs_passing].[avg_time_to_throw].[All]" dimensionUniqueName="[ngs_passing]" displayFolder="" count="2"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2"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2"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2" memberValueDatatype="5" unbalanced="0"/>
    <cacheHierarchy uniqueName="[ngs_passing].[aggressiveness]" caption="aggressiveness" attribute="1" defaultMemberUniqueName="[ngs_passing].[aggressiveness].[All]" allUniqueName="[ngs_passing].[aggressiveness].[All]" dimensionUniqueName="[ngs_passing]" displayFolder="" count="2"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2"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2" memberValueDatatype="5" unbalanced="0"/>
    <cacheHierarchy uniqueName="[ngs_passing].[attempts]" caption="attempts" attribute="1" defaultMemberUniqueName="[ngs_passing].[attempts].[All]" allUniqueName="[ngs_passing].[attempts].[All]" dimensionUniqueName="[ngs_passing]" displayFolder="" count="2" memberValueDatatype="20" unbalanced="0"/>
    <cacheHierarchy uniqueName="[ngs_passing].[pass_yards]" caption="pass_yards" attribute="1" defaultMemberUniqueName="[ngs_passing].[pass_yards].[All]" allUniqueName="[ngs_passing].[pass_yards].[All]" dimensionUniqueName="[ngs_passing]" displayFolder="" count="2" memberValueDatatype="20" unbalanced="0"/>
    <cacheHierarchy uniqueName="[ngs_passing].[pass_touchdowns]" caption="pass_touchdowns" attribute="1" defaultMemberUniqueName="[ngs_passing].[pass_touchdowns].[All]" allUniqueName="[ngs_passing].[pass_touchdowns].[All]" dimensionUniqueName="[ngs_passing]" displayFolder="" count="2" memberValueDatatype="20" unbalanced="0"/>
    <cacheHierarchy uniqueName="[ngs_passing].[interceptions]" caption="interceptions" attribute="1" defaultMemberUniqueName="[ngs_passing].[interceptions].[All]" allUniqueName="[ngs_passing].[interceptions].[All]" dimensionUniqueName="[ngs_passing]" displayFolder="" count="2" memberValueDatatype="20" unbalanced="0"/>
    <cacheHierarchy uniqueName="[ngs_passing].[passer_rating]" caption="passer_rating" attribute="1" defaultMemberUniqueName="[ngs_passing].[passer_rating].[All]" allUniqueName="[ngs_passing].[passer_rating].[All]" dimensionUniqueName="[ngs_passing]" displayFolder="" count="2" memberValueDatatype="5" unbalanced="0"/>
    <cacheHierarchy uniqueName="[ngs_passing].[completions]" caption="completions" attribute="1" defaultMemberUniqueName="[ngs_passing].[completions].[All]" allUniqueName="[ngs_passing].[completions].[All]" dimensionUniqueName="[ngs_passing]" displayFolder="" count="2"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2"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2"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2" memberValueDatatype="5" unbalanced="0"/>
    <cacheHierarchy uniqueName="[ngs_passing].[avg_air_distance]" caption="avg_air_distance" attribute="1" defaultMemberUniqueName="[ngs_passing].[avg_air_distance].[All]" allUniqueName="[ngs_passing].[avg_air_distance].[All]" dimensionUniqueName="[ngs_passing]" displayFolder="" count="2" memberValueDatatype="5" unbalanced="0"/>
    <cacheHierarchy uniqueName="[ngs_passing].[max_air_distance]" caption="max_air_distance" attribute="1" defaultMemberUniqueName="[ngs_passing].[max_air_distance].[All]" allUniqueName="[ngs_passing].[max_air_distance].[All]" dimensionUniqueName="[ngs_passing]" displayFolder="" count="2" memberValueDatatype="5" unbalanced="0"/>
    <cacheHierarchy uniqueName="[ngs_passing].[player_gsis_id]" caption="player_gsis_id" attribute="1" defaultMemberUniqueName="[ngs_passing].[player_gsis_id].[All]" allUniqueName="[ngs_passing].[player_gsis_id].[All]" dimensionUniqueName="[ngs_passing]" displayFolder="" count="2" memberValueDatatype="130" unbalanced="0"/>
    <cacheHierarchy uniqueName="[ngs_passing].[player_first_name]" caption="player_first_name" attribute="1" defaultMemberUniqueName="[ngs_passing].[player_first_name].[All]" allUniqueName="[ngs_passing].[player_first_name].[All]" dimensionUniqueName="[ngs_passing]" displayFolder="" count="2" memberValueDatatype="130" unbalanced="0"/>
    <cacheHierarchy uniqueName="[ngs_passing].[player_last_name]" caption="player_last_name" attribute="1" defaultMemberUniqueName="[ngs_passing].[player_last_name].[All]" allUniqueName="[ngs_passing].[player_last_name].[All]" dimensionUniqueName="[ngs_passing]" displayFolder="" count="2"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2" memberValueDatatype="20" unbalanced="0"/>
    <cacheHierarchy uniqueName="[ngs_passing].[player_short_name]" caption="player_short_name" attribute="1" defaultMemberUniqueName="[ngs_passing].[player_short_name].[All]" allUniqueName="[ngs_passing].[player_short_name].[All]" dimensionUniqueName="[ngs_passing]" displayFolder="" count="2" memberValueDatatype="130" unbalanced="0"/>
    <cacheHierarchy uniqueName="[ngs_passing].[season_week]" caption="season_week" attribute="1" defaultMemberUniqueName="[ngs_passing].[season_week].[All]" allUniqueName="[ngs_passing].[season_week].[All]" dimensionUniqueName="[ngs_passing]" displayFolder="" count="2" memberValueDatatype="130" unbalanced="0"/>
    <cacheHierarchy uniqueName="[ngs_receiving].[season]" caption="season" attribute="1" defaultMemberUniqueName="[ngs_receiving].[season].[All]" allUniqueName="[ngs_receiving].[season].[All]" dimensionUniqueName="[ngs_receiving]" displayFolder="" count="2" memberValueDatatype="20" unbalanced="0"/>
    <cacheHierarchy uniqueName="[ngs_receiving].[season_type]" caption="season_type" attribute="1" defaultMemberUniqueName="[ngs_receiving].[season_type].[All]" allUniqueName="[ngs_receiving].[season_type].[All]" dimensionUniqueName="[ngs_receiving]" displayFolder="" count="2" memberValueDatatype="130" unbalanced="0"/>
    <cacheHierarchy uniqueName="[ngs_receiving].[week]" caption="week" attribute="1" defaultMemberUniqueName="[ngs_receiving].[week].[All]" allUniqueName="[ngs_receiving].[week].[All]" dimensionUniqueName="[ngs_receiving]" displayFolder="" count="2"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2" memberValueDatatype="130" unbalanced="0"/>
    <cacheHierarchy uniqueName="[ngs_receiving].[player_position]" caption="player_position" attribute="1" defaultMemberUniqueName="[ngs_receiving].[player_position].[All]" allUniqueName="[ngs_receiving].[player_position].[All]" dimensionUniqueName="[ngs_receiving]" displayFolder="" count="2" memberValueDatatype="130" unbalanced="0"/>
    <cacheHierarchy uniqueName="[ngs_receiving].[team_abbr]" caption="team_abbr" attribute="1" defaultMemberUniqueName="[ngs_receiving].[team_abbr].[All]" allUniqueName="[ngs_receiving].[team_abbr].[All]" dimensionUniqueName="[ngs_receiving]" displayFolder="" count="2" memberValueDatatype="130" unbalanced="0"/>
    <cacheHierarchy uniqueName="[ngs_receiving].[avg_cushion]" caption="avg_cushion" attribute="1" defaultMemberUniqueName="[ngs_receiving].[avg_cushion].[All]" allUniqueName="[ngs_receiving].[avg_cushion].[All]" dimensionUniqueName="[ngs_receiving]" displayFolder="" count="2" memberValueDatatype="5" unbalanced="0"/>
    <cacheHierarchy uniqueName="[ngs_receiving].[avg_separation]" caption="avg_separation" attribute="1" defaultMemberUniqueName="[ngs_receiving].[avg_separation].[All]" allUniqueName="[ngs_receiving].[avg_separation].[All]" dimensionUniqueName="[ngs_receiving]" displayFolder="" count="2"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2"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2" memberValueDatatype="5" unbalanced="0"/>
    <cacheHierarchy uniqueName="[ngs_receiving].[receptions]" caption="receptions" attribute="1" defaultMemberUniqueName="[ngs_receiving].[receptions].[All]" allUniqueName="[ngs_receiving].[receptions].[All]" dimensionUniqueName="[ngs_receiving]" displayFolder="" count="2" memberValueDatatype="20" unbalanced="0"/>
    <cacheHierarchy uniqueName="[ngs_receiving].[targets]" caption="targets" attribute="1" defaultMemberUniqueName="[ngs_receiving].[targets].[All]" allUniqueName="[ngs_receiving].[targets].[All]" dimensionUniqueName="[ngs_receiving]" displayFolder="" count="2" memberValueDatatype="20" unbalanced="0"/>
    <cacheHierarchy uniqueName="[ngs_receiving].[catch_percentage]" caption="catch_percentage" attribute="1" defaultMemberUniqueName="[ngs_receiving].[catch_percentage].[All]" allUniqueName="[ngs_receiving].[catch_percentage].[All]" dimensionUniqueName="[ngs_receiving]" displayFolder="" count="2" memberValueDatatype="5" unbalanced="0"/>
    <cacheHierarchy uniqueName="[ngs_receiving].[yards]" caption="yards" attribute="1" defaultMemberUniqueName="[ngs_receiving].[yards].[All]" allUniqueName="[ngs_receiving].[yards].[All]" dimensionUniqueName="[ngs_receiving]" displayFolder="" count="2" memberValueDatatype="20" unbalanced="0"/>
    <cacheHierarchy uniqueName="[ngs_receiving].[rec_touchdowns]" caption="rec_touchdowns" attribute="1" defaultMemberUniqueName="[ngs_receiving].[rec_touchdowns].[All]" allUniqueName="[ngs_receiving].[rec_touchdowns].[All]" dimensionUniqueName="[ngs_receiving]" displayFolder="" count="2" memberValueDatatype="20" unbalanced="0"/>
    <cacheHierarchy uniqueName="[ngs_receiving].[avg_yac]" caption="avg_yac" attribute="1" defaultMemberUniqueName="[ngs_receiving].[avg_yac].[All]" allUniqueName="[ngs_receiving].[avg_yac].[All]" dimensionUniqueName="[ngs_receiving]" displayFolder="" count="2" memberValueDatatype="5" unbalanced="0"/>
    <cacheHierarchy uniqueName="[ngs_receiving].[avg_expected_yac]" caption="avg_expected_yac" attribute="1" defaultMemberUniqueName="[ngs_receiving].[avg_expected_yac].[All]" allUniqueName="[ngs_receiving].[avg_expected_yac].[All]" dimensionUniqueName="[ngs_receiving]" displayFolder="" count="2"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2" memberValueDatatype="5" unbalanced="0"/>
    <cacheHierarchy uniqueName="[ngs_receiving].[player_gsis_id]" caption="player_gsis_id" attribute="1" defaultMemberUniqueName="[ngs_receiving].[player_gsis_id].[All]" allUniqueName="[ngs_receiving].[player_gsis_id].[All]" dimensionUniqueName="[ngs_receiving]" displayFolder="" count="2"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2"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2"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2"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2" memberValueDatatype="130" unbalanced="0"/>
    <cacheHierarchy uniqueName="[ngs_receiving].[season_week]" caption="season_week" attribute="1" defaultMemberUniqueName="[ngs_receiving].[season_week].[All]" allUniqueName="[ngs_receiving].[season_week].[All]" dimensionUniqueName="[ngs_receiving]" displayFolder="" count="2" memberValueDatatype="130" unbalanced="0"/>
    <cacheHierarchy uniqueName="[ngs_rushing].[season]" caption="season" attribute="1" defaultMemberUniqueName="[ngs_rushing].[season].[All]" allUniqueName="[ngs_rushing].[season].[All]" dimensionUniqueName="[ngs_rushing]" displayFolder="" count="2" memberValueDatatype="20" unbalanced="0"/>
    <cacheHierarchy uniqueName="[ngs_rushing].[season_type]" caption="season_type" attribute="1" defaultMemberUniqueName="[ngs_rushing].[season_type].[All]" allUniqueName="[ngs_rushing].[season_type].[All]" dimensionUniqueName="[ngs_rushing]" displayFolder="" count="2" memberValueDatatype="130" unbalanced="0"/>
    <cacheHierarchy uniqueName="[ngs_rushing].[week]" caption="week" attribute="1" defaultMemberUniqueName="[ngs_rushing].[week].[All]" allUniqueName="[ngs_rushing].[week].[All]" dimensionUniqueName="[ngs_rushing]" displayFolder="" count="2"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2" memberValueDatatype="130" unbalanced="0"/>
    <cacheHierarchy uniqueName="[ngs_rushing].[player_position]" caption="player_position" attribute="1" defaultMemberUniqueName="[ngs_rushing].[player_position].[All]" allUniqueName="[ngs_rushing].[player_position].[All]" dimensionUniqueName="[ngs_rushing]" displayFolder="" count="2" memberValueDatatype="130" unbalanced="0"/>
    <cacheHierarchy uniqueName="[ngs_rushing].[team_abbr]" caption="team_abbr" attribute="1" defaultMemberUniqueName="[ngs_rushing].[team_abbr].[All]" allUniqueName="[ngs_rushing].[team_abbr].[All]" dimensionUniqueName="[ngs_rushing]" displayFolder="" count="2" memberValueDatatype="130" unbalanced="0"/>
    <cacheHierarchy uniqueName="[ngs_rushing].[efficiency]" caption="efficiency" attribute="1" defaultMemberUniqueName="[ngs_rushing].[efficiency].[All]" allUniqueName="[ngs_rushing].[efficiency].[All]" dimensionUniqueName="[ngs_rushing]" displayFolder="" count="2"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2" memberValueDatatype="5" unbalanced="0"/>
    <cacheHierarchy uniqueName="[ngs_rushing].[avg_time_to_los]" caption="avg_time_to_los" attribute="1" defaultMemberUniqueName="[ngs_rushing].[avg_time_to_los].[All]" allUniqueName="[ngs_rushing].[avg_time_to_los].[All]" dimensionUniqueName="[ngs_rushing]" displayFolder="" count="2" memberValueDatatype="5" unbalanced="0"/>
    <cacheHierarchy uniqueName="[ngs_rushing].[rush_attempts]" caption="rush_attempts" attribute="1" defaultMemberUniqueName="[ngs_rushing].[rush_attempts].[All]" allUniqueName="[ngs_rushing].[rush_attempts].[All]" dimensionUniqueName="[ngs_rushing]" displayFolder="" count="2" memberValueDatatype="20" unbalanced="0"/>
    <cacheHierarchy uniqueName="[ngs_rushing].[rush_yards]" caption="rush_yards" attribute="1" defaultMemberUniqueName="[ngs_rushing].[rush_yards].[All]" allUniqueName="[ngs_rushing].[rush_yards].[All]" dimensionUniqueName="[ngs_rushing]" displayFolder="" count="2" memberValueDatatype="20" unbalanced="0"/>
    <cacheHierarchy uniqueName="[ngs_rushing].[avg_rush_yards]" caption="avg_rush_yards" attribute="1" defaultMemberUniqueName="[ngs_rushing].[avg_rush_yards].[All]" allUniqueName="[ngs_rushing].[avg_rush_yards].[All]" dimensionUniqueName="[ngs_rushing]" displayFolder="" count="2" memberValueDatatype="5" unbalanced="0"/>
    <cacheHierarchy uniqueName="[ngs_rushing].[rush_touchdowns]" caption="rush_touchdowns" attribute="1" defaultMemberUniqueName="[ngs_rushing].[rush_touchdowns].[All]" allUniqueName="[ngs_rushing].[rush_touchdowns].[All]" dimensionUniqueName="[ngs_rushing]" displayFolder="" count="2" memberValueDatatype="20" unbalanced="0"/>
    <cacheHierarchy uniqueName="[ngs_rushing].[player_gsis_id]" caption="player_gsis_id" attribute="1" defaultMemberUniqueName="[ngs_rushing].[player_gsis_id].[All]" allUniqueName="[ngs_rushing].[player_gsis_id].[All]" dimensionUniqueName="[ngs_rushing]" displayFolder="" count="2" memberValueDatatype="130" unbalanced="0"/>
    <cacheHierarchy uniqueName="[ngs_rushing].[player_first_name]" caption="player_first_name" attribute="1" defaultMemberUniqueName="[ngs_rushing].[player_first_name].[All]" allUniqueName="[ngs_rushing].[player_first_name].[All]" dimensionUniqueName="[ngs_rushing]" displayFolder="" count="2" memberValueDatatype="130" unbalanced="0"/>
    <cacheHierarchy uniqueName="[ngs_rushing].[player_last_name]" caption="player_last_name" attribute="1" defaultMemberUniqueName="[ngs_rushing].[player_last_name].[All]" allUniqueName="[ngs_rushing].[player_last_name].[All]" dimensionUniqueName="[ngs_rushing]" displayFolder="" count="2"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2" memberValueDatatype="20" unbalanced="0"/>
    <cacheHierarchy uniqueName="[ngs_rushing].[player_short_name]" caption="player_short_name" attribute="1" defaultMemberUniqueName="[ngs_rushing].[player_short_name].[All]" allUniqueName="[ngs_rushing].[player_short_name].[All]" dimensionUniqueName="[ngs_rushing]" displayFolder="" count="2"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2"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2"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2"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2" memberValueDatatype="130" unbalanced="0"/>
    <cacheHierarchy uniqueName="[ngs_rushing].[season_week]" caption="season_week" attribute="1" defaultMemberUniqueName="[ngs_rushing].[season_week].[All]" allUniqueName="[ngs_rushing].[season_week].[All]" dimensionUniqueName="[ngs_rushing]" displayFolder="" count="2" memberValueDatatype="130" unbalanced="0"/>
    <cacheHierarchy uniqueName="[play_by_play_2026].[play_id]" caption="play_id" attribute="1" defaultMemberUniqueName="[play_by_play_2026].[play_id].[All]" allUniqueName="[play_by_play_2026].[play_id].[All]" dimensionUniqueName="[play_by_play_2026]" displayFolder="" count="2" memberValueDatatype="20" unbalanced="0"/>
    <cacheHierarchy uniqueName="[play_by_play_2026].[game_id]" caption="game_id" attribute="1" defaultMemberUniqueName="[play_by_play_2026].[game_id].[All]" allUniqueName="[play_by_play_2026].[game_id].[All]" dimensionUniqueName="[play_by_play_2026]" displayFolder="" count="2" memberValueDatatype="130" unbalanced="0"/>
    <cacheHierarchy uniqueName="[play_by_play_2026].[old_game_id]" caption="old_game_id" attribute="1" defaultMemberUniqueName="[play_by_play_2026].[old_game_id].[All]" allUniqueName="[play_by_play_2026].[old_game_id].[All]" dimensionUniqueName="[play_by_play_2026]" displayFolder="" count="2" memberValueDatatype="20" unbalanced="0"/>
    <cacheHierarchy uniqueName="[play_by_play_2026].[home_team]" caption="home_team" attribute="1" defaultMemberUniqueName="[play_by_play_2026].[home_team].[All]" allUniqueName="[play_by_play_2026].[home_team].[All]" dimensionUniqueName="[play_by_play_2026]" displayFolder="" count="2" memberValueDatatype="130" unbalanced="0"/>
    <cacheHierarchy uniqueName="[play_by_play_2026].[away_team]" caption="away_team" attribute="1" defaultMemberUniqueName="[play_by_play_2026].[away_team].[All]" allUniqueName="[play_by_play_2026].[away_team].[All]" dimensionUniqueName="[play_by_play_2026]" displayFolder="" count="2" memberValueDatatype="130" unbalanced="0"/>
    <cacheHierarchy uniqueName="[play_by_play_2026].[season_type]" caption="season_type" attribute="1" defaultMemberUniqueName="[play_by_play_2026].[season_type].[All]" allUniqueName="[play_by_play_2026].[season_type].[All]" dimensionUniqueName="[play_by_play_2026]" displayFolder="" count="2" memberValueDatatype="130" unbalanced="0"/>
    <cacheHierarchy uniqueName="[play_by_play_2026].[week]" caption="week" attribute="1" defaultMemberUniqueName="[play_by_play_2026].[week].[All]" allUniqueName="[play_by_play_2026].[week].[All]" dimensionUniqueName="[play_by_play_2026]" displayFolder="" count="2" memberValueDatatype="20" unbalanced="0"/>
    <cacheHierarchy uniqueName="[play_by_play_2026].[posteam]" caption="posteam" attribute="1" defaultMemberUniqueName="[play_by_play_2026].[posteam].[All]" allUniqueName="[play_by_play_2026].[posteam].[All]" dimensionUniqueName="[play_by_play_2026]" displayFolder="" count="2"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2" memberValueDatatype="130" unbalanced="0"/>
    <cacheHierarchy uniqueName="[play_by_play_2026].[defteam]" caption="defteam" attribute="1" defaultMemberUniqueName="[play_by_play_2026].[defteam].[All]" allUniqueName="[play_by_play_2026].[defteam].[All]" dimensionUniqueName="[play_by_play_2026]" displayFolder="" count="2"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2"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2" memberValueDatatype="20" unbalanced="0"/>
    <cacheHierarchy uniqueName="[play_by_play_2026].[game_date]" caption="game_date" attribute="1" time="1" defaultMemberUniqueName="[play_by_play_2026].[game_date].[All]" allUniqueName="[play_by_play_2026].[game_date].[All]" dimensionUniqueName="[play_by_play_2026]" displayFolder="" count="2"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2"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2"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2" memberValueDatatype="20" unbalanced="0"/>
    <cacheHierarchy uniqueName="[play_by_play_2026].[game_half]" caption="game_half" attribute="1" defaultMemberUniqueName="[play_by_play_2026].[game_half].[All]" allUniqueName="[play_by_play_2026].[game_half].[All]" dimensionUniqueName="[play_by_play_2026]" displayFolder="" count="2" memberValueDatatype="130" unbalanced="0"/>
    <cacheHierarchy uniqueName="[play_by_play_2026].[quarter_end]" caption="quarter_end" attribute="1" defaultMemberUniqueName="[play_by_play_2026].[quarter_end].[All]" allUniqueName="[play_by_play_2026].[quarter_end].[All]" dimensionUniqueName="[play_by_play_2026]" displayFolder="" count="2" memberValueDatatype="20" unbalanced="0"/>
    <cacheHierarchy uniqueName="[play_by_play_2026].[drive]" caption="drive" attribute="1" defaultMemberUniqueName="[play_by_play_2026].[drive].[All]" allUniqueName="[play_by_play_2026].[drive].[All]" dimensionUniqueName="[play_by_play_2026]" displayFolder="" count="2" memberValueDatatype="20" unbalanced="0"/>
    <cacheHierarchy uniqueName="[play_by_play_2026].[sp]" caption="sp" attribute="1" defaultMemberUniqueName="[play_by_play_2026].[sp].[All]" allUniqueName="[play_by_play_2026].[sp].[All]" dimensionUniqueName="[play_by_play_2026]" displayFolder="" count="2" memberValueDatatype="20" unbalanced="0"/>
    <cacheHierarchy uniqueName="[play_by_play_2026].[qtr]" caption="qtr" attribute="1" defaultMemberUniqueName="[play_by_play_2026].[qtr].[All]" allUniqueName="[play_by_play_2026].[qtr].[All]" dimensionUniqueName="[play_by_play_2026]" displayFolder="" count="2" memberValueDatatype="20" unbalanced="0"/>
    <cacheHierarchy uniqueName="[play_by_play_2026].[down]" caption="down" attribute="1" defaultMemberUniqueName="[play_by_play_2026].[down].[All]" allUniqueName="[play_by_play_2026].[down].[All]" dimensionUniqueName="[play_by_play_2026]" displayFolder="" count="2" memberValueDatatype="20" unbalanced="0"/>
    <cacheHierarchy uniqueName="[play_by_play_2026].[goal_to_go]" caption="goal_to_go" attribute="1" defaultMemberUniqueName="[play_by_play_2026].[goal_to_go].[All]" allUniqueName="[play_by_play_2026].[goal_to_go].[All]" dimensionUniqueName="[play_by_play_2026]" displayFolder="" count="2" memberValueDatatype="20" unbalanced="0"/>
    <cacheHierarchy uniqueName="[play_by_play_2026].[time]" caption="time" attribute="1" time="1" defaultMemberUniqueName="[play_by_play_2026].[time].[All]" allUniqueName="[play_by_play_2026].[time].[All]" dimensionUniqueName="[play_by_play_2026]" displayFolder="" count="2" memberValueDatatype="7" unbalanced="0"/>
    <cacheHierarchy uniqueName="[play_by_play_2026].[yrdln]" caption="yrdln" attribute="1" defaultMemberUniqueName="[play_by_play_2026].[yrdln].[All]" allUniqueName="[play_by_play_2026].[yrdln].[All]" dimensionUniqueName="[play_by_play_2026]" displayFolder="" count="2" memberValueDatatype="130" unbalanced="0"/>
    <cacheHierarchy uniqueName="[play_by_play_2026].[ydstogo]" caption="ydstogo" attribute="1" defaultMemberUniqueName="[play_by_play_2026].[ydstogo].[All]" allUniqueName="[play_by_play_2026].[ydstogo].[All]" dimensionUniqueName="[play_by_play_2026]" displayFolder="" count="2" memberValueDatatype="20" unbalanced="0"/>
    <cacheHierarchy uniqueName="[play_by_play_2026].[ydsnet]" caption="ydsnet" attribute="1" defaultMemberUniqueName="[play_by_play_2026].[ydsnet].[All]" allUniqueName="[play_by_play_2026].[ydsnet].[All]" dimensionUniqueName="[play_by_play_2026]" displayFolder="" count="2" memberValueDatatype="20" unbalanced="0"/>
    <cacheHierarchy uniqueName="[play_by_play_2026].[desc]" caption="desc" attribute="1" defaultMemberUniqueName="[play_by_play_2026].[desc].[All]" allUniqueName="[play_by_play_2026].[desc].[All]" dimensionUniqueName="[play_by_play_2026]" displayFolder="" count="2" memberValueDatatype="130" unbalanced="0"/>
    <cacheHierarchy uniqueName="[play_by_play_2026].[play_type]" caption="play_type" attribute="1" defaultMemberUniqueName="[play_by_play_2026].[play_type].[All]" allUniqueName="[play_by_play_2026].[play_type].[All]" dimensionUniqueName="[play_by_play_2026]" displayFolder="" count="2"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2" memberValueDatatype="20" unbalanced="0"/>
    <cacheHierarchy uniqueName="[play_by_play_2026].[shotgun]" caption="shotgun" attribute="1" defaultMemberUniqueName="[play_by_play_2026].[shotgun].[All]" allUniqueName="[play_by_play_2026].[shotgun].[All]" dimensionUniqueName="[play_by_play_2026]" displayFolder="" count="2" memberValueDatatype="20" unbalanced="0"/>
    <cacheHierarchy uniqueName="[play_by_play_2026].[no_huddle]" caption="no_huddle" attribute="1" defaultMemberUniqueName="[play_by_play_2026].[no_huddle].[All]" allUniqueName="[play_by_play_2026].[no_huddle].[All]" dimensionUniqueName="[play_by_play_2026]" displayFolder="" count="2" memberValueDatatype="20" unbalanced="0"/>
    <cacheHierarchy uniqueName="[play_by_play_2026].[qb_dropback]" caption="qb_dropback" attribute="1" defaultMemberUniqueName="[play_by_play_2026].[qb_dropback].[All]" allUniqueName="[play_by_play_2026].[qb_dropback].[All]" dimensionUniqueName="[play_by_play_2026]" displayFolder="" count="2" memberValueDatatype="20" unbalanced="0"/>
    <cacheHierarchy uniqueName="[play_by_play_2026].[qb_kneel]" caption="qb_kneel" attribute="1" defaultMemberUniqueName="[play_by_play_2026].[qb_kneel].[All]" allUniqueName="[play_by_play_2026].[qb_kneel].[All]" dimensionUniqueName="[play_by_play_2026]" displayFolder="" count="2" memberValueDatatype="20" unbalanced="0"/>
    <cacheHierarchy uniqueName="[play_by_play_2026].[qb_spike]" caption="qb_spike" attribute="1" defaultMemberUniqueName="[play_by_play_2026].[qb_spike].[All]" allUniqueName="[play_by_play_2026].[qb_spike].[All]" dimensionUniqueName="[play_by_play_2026]" displayFolder="" count="2" memberValueDatatype="20" unbalanced="0"/>
    <cacheHierarchy uniqueName="[play_by_play_2026].[qb_scramble]" caption="qb_scramble" attribute="1" defaultMemberUniqueName="[play_by_play_2026].[qb_scramble].[All]" allUniqueName="[play_by_play_2026].[qb_scramble].[All]" dimensionUniqueName="[play_by_play_2026]" displayFolder="" count="2" memberValueDatatype="20" unbalanced="0"/>
    <cacheHierarchy uniqueName="[play_by_play_2026].[pass_length]" caption="pass_length" attribute="1" defaultMemberUniqueName="[play_by_play_2026].[pass_length].[All]" allUniqueName="[play_by_play_2026].[pass_length].[All]" dimensionUniqueName="[play_by_play_2026]" displayFolder="" count="2"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2" memberValueDatatype="130" unbalanced="0"/>
    <cacheHierarchy uniqueName="[play_by_play_2026].[air_yards]" caption="air_yards" attribute="1" defaultMemberUniqueName="[play_by_play_2026].[air_yards].[All]" allUniqueName="[play_by_play_2026].[air_yards].[All]" dimensionUniqueName="[play_by_play_2026]" displayFolder="" count="2"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2" memberValueDatatype="20" unbalanced="0"/>
    <cacheHierarchy uniqueName="[play_by_play_2026].[run_location]" caption="run_location" attribute="1" defaultMemberUniqueName="[play_by_play_2026].[run_location].[All]" allUniqueName="[play_by_play_2026].[run_location].[All]" dimensionUniqueName="[play_by_play_2026]" displayFolder="" count="2" memberValueDatatype="130" unbalanced="0"/>
    <cacheHierarchy uniqueName="[play_by_play_2026].[run_gap]" caption="run_gap" attribute="1" defaultMemberUniqueName="[play_by_play_2026].[run_gap].[All]" allUniqueName="[play_by_play_2026].[run_gap].[All]" dimensionUniqueName="[play_by_play_2026]" displayFolder="" count="2"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2"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2"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2"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2"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2"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2" memberValueDatatype="20" unbalanced="0"/>
    <cacheHierarchy uniqueName="[play_by_play_2026].[timeout]" caption="timeout" attribute="1" defaultMemberUniqueName="[play_by_play_2026].[timeout].[All]" allUniqueName="[play_by_play_2026].[timeout].[All]" dimensionUniqueName="[play_by_play_2026]" displayFolder="" count="2" memberValueDatatype="20" unbalanced="0"/>
    <cacheHierarchy uniqueName="[play_by_play_2026].[timeout_team]" caption="timeout_team" attribute="1" defaultMemberUniqueName="[play_by_play_2026].[timeout_team].[All]" allUniqueName="[play_by_play_2026].[timeout_team].[All]" dimensionUniqueName="[play_by_play_2026]" displayFolder="" count="2" memberValueDatatype="130" unbalanced="0"/>
    <cacheHierarchy uniqueName="[play_by_play_2026].[td_team]" caption="td_team" attribute="1" defaultMemberUniqueName="[play_by_play_2026].[td_team].[All]" allUniqueName="[play_by_play_2026].[td_team].[All]" dimensionUniqueName="[play_by_play_2026]" displayFolder="" count="2"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2"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2"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2"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2"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2"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2"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2"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2"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2"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2"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2"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2"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2" memberValueDatatype="5" unbalanced="0"/>
    <cacheHierarchy uniqueName="[play_by_play_2026].[opp_fg_prob]" caption="opp_fg_prob" attribute="1" defaultMemberUniqueName="[play_by_play_2026].[opp_fg_prob].[All]" allUniqueName="[play_by_play_2026].[opp_fg_prob].[All]" dimensionUniqueName="[play_by_play_2026]" displayFolder="" count="2"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2" memberValueDatatype="5" unbalanced="0"/>
    <cacheHierarchy uniqueName="[play_by_play_2026].[opp_td_prob]" caption="opp_td_prob" attribute="1" defaultMemberUniqueName="[play_by_play_2026].[opp_td_prob].[All]" allUniqueName="[play_by_play_2026].[opp_td_prob].[All]" dimensionUniqueName="[play_by_play_2026]" displayFolder="" count="2" memberValueDatatype="5" unbalanced="0"/>
    <cacheHierarchy uniqueName="[play_by_play_2026].[fg_prob]" caption="fg_prob" attribute="1" defaultMemberUniqueName="[play_by_play_2026].[fg_prob].[All]" allUniqueName="[play_by_play_2026].[fg_prob].[All]" dimensionUniqueName="[play_by_play_2026]" displayFolder="" count="2" memberValueDatatype="5" unbalanced="0"/>
    <cacheHierarchy uniqueName="[play_by_play_2026].[safety_prob]" caption="safety_prob" attribute="1" defaultMemberUniqueName="[play_by_play_2026].[safety_prob].[All]" allUniqueName="[play_by_play_2026].[safety_prob].[All]" dimensionUniqueName="[play_by_play_2026]" displayFolder="" count="2" memberValueDatatype="5" unbalanced="0"/>
    <cacheHierarchy uniqueName="[play_by_play_2026].[td_prob]" caption="td_prob" attribute="1" defaultMemberUniqueName="[play_by_play_2026].[td_prob].[All]" allUniqueName="[play_by_play_2026].[td_prob].[All]" dimensionUniqueName="[play_by_play_2026]" displayFolder="" count="2"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2"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2" memberValueDatatype="20" unbalanced="0"/>
    <cacheHierarchy uniqueName="[play_by_play_2026].[ep]" caption="ep" attribute="1" defaultMemberUniqueName="[play_by_play_2026].[ep].[All]" allUniqueName="[play_by_play_2026].[ep].[All]" dimensionUniqueName="[play_by_play_2026]" displayFolder="" count="2" memberValueDatatype="5" unbalanced="0"/>
    <cacheHierarchy uniqueName="[play_by_play_2026].[epa]" caption="epa" attribute="1" defaultMemberUniqueName="[play_by_play_2026].[epa].[All]" allUniqueName="[play_by_play_2026].[epa].[All]" dimensionUniqueName="[play_by_play_2026]" displayFolder="" count="2"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2"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2"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2"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2"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2"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2" memberValueDatatype="5" unbalanced="0"/>
    <cacheHierarchy uniqueName="[play_by_play_2026].[air_epa]" caption="air_epa" attribute="1" defaultMemberUniqueName="[play_by_play_2026].[air_epa].[All]" allUniqueName="[play_by_play_2026].[air_epa].[All]" dimensionUniqueName="[play_by_play_2026]" displayFolder="" count="2" memberValueDatatype="5" unbalanced="0"/>
    <cacheHierarchy uniqueName="[play_by_play_2026].[yac_epa]" caption="yac_epa" attribute="1" defaultMemberUniqueName="[play_by_play_2026].[yac_epa].[All]" allUniqueName="[play_by_play_2026].[yac_epa].[All]" dimensionUniqueName="[play_by_play_2026]" displayFolder="" count="2" memberValueDatatype="5" unbalanced="0"/>
    <cacheHierarchy uniqueName="[play_by_play_2026].[comp_air_epa]" caption="comp_air_epa" attribute="1" defaultMemberUniqueName="[play_by_play_2026].[comp_air_epa].[All]" allUniqueName="[play_by_play_2026].[comp_air_epa].[All]" dimensionUniqueName="[play_by_play_2026]" displayFolder="" count="2" memberValueDatatype="5" unbalanced="0"/>
    <cacheHierarchy uniqueName="[play_by_play_2026].[comp_yac_epa]" caption="comp_yac_epa" attribute="1" defaultMemberUniqueName="[play_by_play_2026].[comp_yac_epa].[All]" allUniqueName="[play_by_play_2026].[comp_yac_epa].[All]" dimensionUniqueName="[play_by_play_2026]" displayFolder="" count="2"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2"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2"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2"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2"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2"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2"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2"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2" memberValueDatatype="5" unbalanced="0"/>
    <cacheHierarchy uniqueName="[play_by_play_2026].[wp]" caption="wp" attribute="1" defaultMemberUniqueName="[play_by_play_2026].[wp].[All]" allUniqueName="[play_by_play_2026].[wp].[All]" dimensionUniqueName="[play_by_play_2026]" displayFolder="" count="2" memberValueDatatype="5" unbalanced="0"/>
    <cacheHierarchy uniqueName="[play_by_play_2026].[def_wp]" caption="def_wp" attribute="1" defaultMemberUniqueName="[play_by_play_2026].[def_wp].[All]" allUniqueName="[play_by_play_2026].[def_wp].[All]" dimensionUniqueName="[play_by_play_2026]" displayFolder="" count="2" memberValueDatatype="5" unbalanced="0"/>
    <cacheHierarchy uniqueName="[play_by_play_2026].[home_wp]" caption="home_wp" attribute="1" defaultMemberUniqueName="[play_by_play_2026].[home_wp].[All]" allUniqueName="[play_by_play_2026].[home_wp].[All]" dimensionUniqueName="[play_by_play_2026]" displayFolder="" count="2" memberValueDatatype="5" unbalanced="0"/>
    <cacheHierarchy uniqueName="[play_by_play_2026].[away_wp]" caption="away_wp" attribute="1" defaultMemberUniqueName="[play_by_play_2026].[away_wp].[All]" allUniqueName="[play_by_play_2026].[away_wp].[All]" dimensionUniqueName="[play_by_play_2026]" displayFolder="" count="2" memberValueDatatype="5" unbalanced="0"/>
    <cacheHierarchy uniqueName="[play_by_play_2026].[wpa]" caption="wpa" attribute="1" defaultMemberUniqueName="[play_by_play_2026].[wpa].[All]" allUniqueName="[play_by_play_2026].[wpa].[All]" dimensionUniqueName="[play_by_play_2026]" displayFolder="" count="2" memberValueDatatype="5" unbalanced="0"/>
    <cacheHierarchy uniqueName="[play_by_play_2026].[vegas_wpa]" caption="vegas_wpa" attribute="1" defaultMemberUniqueName="[play_by_play_2026].[vegas_wpa].[All]" allUniqueName="[play_by_play_2026].[vegas_wpa].[All]" dimensionUniqueName="[play_by_play_2026]" displayFolder="" count="2"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2" memberValueDatatype="5" unbalanced="0"/>
    <cacheHierarchy uniqueName="[play_by_play_2026].[home_wp_post]" caption="home_wp_post" attribute="1" defaultMemberUniqueName="[play_by_play_2026].[home_wp_post].[All]" allUniqueName="[play_by_play_2026].[home_wp_post].[All]" dimensionUniqueName="[play_by_play_2026]" displayFolder="" count="2" memberValueDatatype="5" unbalanced="0"/>
    <cacheHierarchy uniqueName="[play_by_play_2026].[away_wp_post]" caption="away_wp_post" attribute="1" defaultMemberUniqueName="[play_by_play_2026].[away_wp_post].[All]" allUniqueName="[play_by_play_2026].[away_wp_post].[All]" dimensionUniqueName="[play_by_play_2026]" displayFolder="" count="2" memberValueDatatype="5" unbalanced="0"/>
    <cacheHierarchy uniqueName="[play_by_play_2026].[vegas_wp]" caption="vegas_wp" attribute="1" defaultMemberUniqueName="[play_by_play_2026].[vegas_wp].[All]" allUniqueName="[play_by_play_2026].[vegas_wp].[All]" dimensionUniqueName="[play_by_play_2026]" displayFolder="" count="2"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2"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2"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2"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2"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2" memberValueDatatype="5" unbalanced="0"/>
    <cacheHierarchy uniqueName="[play_by_play_2026].[air_wpa]" caption="air_wpa" attribute="1" defaultMemberUniqueName="[play_by_play_2026].[air_wpa].[All]" allUniqueName="[play_by_play_2026].[air_wpa].[All]" dimensionUniqueName="[play_by_play_2026]" displayFolder="" count="2" memberValueDatatype="5" unbalanced="0"/>
    <cacheHierarchy uniqueName="[play_by_play_2026].[yac_wpa]" caption="yac_wpa" attribute="1" defaultMemberUniqueName="[play_by_play_2026].[yac_wpa].[All]" allUniqueName="[play_by_play_2026].[yac_wpa].[All]" dimensionUniqueName="[play_by_play_2026]" displayFolder="" count="2" memberValueDatatype="5" unbalanced="0"/>
    <cacheHierarchy uniqueName="[play_by_play_2026].[comp_air_wpa]" caption="comp_air_wpa" attribute="1" defaultMemberUniqueName="[play_by_play_2026].[comp_air_wpa].[All]" allUniqueName="[play_by_play_2026].[comp_air_wpa].[All]" dimensionUniqueName="[play_by_play_2026]" displayFolder="" count="2" memberValueDatatype="5" unbalanced="0"/>
    <cacheHierarchy uniqueName="[play_by_play_2026].[comp_yac_wpa]" caption="comp_yac_wpa" attribute="1" defaultMemberUniqueName="[play_by_play_2026].[comp_yac_wpa].[All]" allUniqueName="[play_by_play_2026].[comp_yac_wpa].[All]" dimensionUniqueName="[play_by_play_2026]" displayFolder="" count="2"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2"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2"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2"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2"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2"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2"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2"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2" memberValueDatatype="5" unbalanced="0"/>
    <cacheHierarchy uniqueName="[play_by_play_2026].[punt_blocked]" caption="punt_blocked" attribute="1" defaultMemberUniqueName="[play_by_play_2026].[punt_blocked].[All]" allUniqueName="[play_by_play_2026].[punt_blocked].[All]" dimensionUniqueName="[play_by_play_2026]" displayFolder="" count="2"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2"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2"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2"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2"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2"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2"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2"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2" memberValueDatatype="20" unbalanced="0"/>
    <cacheHierarchy uniqueName="[play_by_play_2026].[touchback]" caption="touchback" attribute="1" defaultMemberUniqueName="[play_by_play_2026].[touchback].[All]" allUniqueName="[play_by_play_2026].[touchback].[All]" dimensionUniqueName="[play_by_play_2026]" displayFolder="" count="2" memberValueDatatype="20" unbalanced="0"/>
    <cacheHierarchy uniqueName="[play_by_play_2026].[interception]" caption="interception" attribute="1" defaultMemberUniqueName="[play_by_play_2026].[interception].[All]" allUniqueName="[play_by_play_2026].[interception].[All]" dimensionUniqueName="[play_by_play_2026]" displayFolder="" count="2"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2"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2"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2" memberValueDatatype="20" unbalanced="0"/>
    <cacheHierarchy uniqueName="[play_by_play_2026].[punt_downed]" caption="punt_downed" attribute="1" defaultMemberUniqueName="[play_by_play_2026].[punt_downed].[All]" allUniqueName="[play_by_play_2026].[punt_downed].[All]" dimensionUniqueName="[play_by_play_2026]" displayFolder="" count="2"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2"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2"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2"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2"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2"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2"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2"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2"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2" memberValueDatatype="20" unbalanced="0"/>
    <cacheHierarchy uniqueName="[play_by_play_2026].[solo_tackle]" caption="solo_tackle" attribute="1" defaultMemberUniqueName="[play_by_play_2026].[solo_tackle].[All]" allUniqueName="[play_by_play_2026].[solo_tackle].[All]" dimensionUniqueName="[play_by_play_2026]" displayFolder="" count="2" memberValueDatatype="20" unbalanced="0"/>
    <cacheHierarchy uniqueName="[play_by_play_2026].[safety]" caption="safety" attribute="1" defaultMemberUniqueName="[play_by_play_2026].[safety].[All]" allUniqueName="[play_by_play_2026].[safety].[All]" dimensionUniqueName="[play_by_play_2026]" displayFolder="" count="2" memberValueDatatype="20" unbalanced="0"/>
    <cacheHierarchy uniqueName="[play_by_play_2026].[penalty]" caption="penalty" attribute="1" defaultMemberUniqueName="[play_by_play_2026].[penalty].[All]" allUniqueName="[play_by_play_2026].[penalty].[All]" dimensionUniqueName="[play_by_play_2026]" displayFolder="" count="2"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2" memberValueDatatype="20" unbalanced="0"/>
    <cacheHierarchy uniqueName="[play_by_play_2026].[fumble_lost]" caption="fumble_lost" attribute="1" defaultMemberUniqueName="[play_by_play_2026].[fumble_lost].[All]" allUniqueName="[play_by_play_2026].[fumble_lost].[All]" dimensionUniqueName="[play_by_play_2026]" displayFolder="" count="2"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2"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2" memberValueDatatype="20" unbalanced="0"/>
    <cacheHierarchy uniqueName="[play_by_play_2026].[qb_hit]" caption="qb_hit" attribute="1" defaultMemberUniqueName="[play_by_play_2026].[qb_hit].[All]" allUniqueName="[play_by_play_2026].[qb_hit].[All]" dimensionUniqueName="[play_by_play_2026]" displayFolder="" count="2" memberValueDatatype="20" unbalanced="0"/>
    <cacheHierarchy uniqueName="[play_by_play_2026].[rush_attempt]" caption="rush_attempt" attribute="1" defaultMemberUniqueName="[play_by_play_2026].[rush_attempt].[All]" allUniqueName="[play_by_play_2026].[rush_attempt].[All]" dimensionUniqueName="[play_by_play_2026]" displayFolder="" count="2" memberValueDatatype="20" unbalanced="0"/>
    <cacheHierarchy uniqueName="[play_by_play_2026].[pass_attempt]" caption="pass_attempt" attribute="1" defaultMemberUniqueName="[play_by_play_2026].[pass_attempt].[All]" allUniqueName="[play_by_play_2026].[pass_attempt].[All]" dimensionUniqueName="[play_by_play_2026]" displayFolder="" count="2" memberValueDatatype="20" unbalanced="0"/>
    <cacheHierarchy uniqueName="[play_by_play_2026].[sack]" caption="sack" attribute="1" defaultMemberUniqueName="[play_by_play_2026].[sack].[All]" allUniqueName="[play_by_play_2026].[sack].[All]" dimensionUniqueName="[play_by_play_2026]" displayFolder="" count="2" memberValueDatatype="20" unbalanced="0"/>
    <cacheHierarchy uniqueName="[play_by_play_2026].[touchdown]" caption="touchdown" attribute="1" defaultMemberUniqueName="[play_by_play_2026].[touchdown].[All]" allUniqueName="[play_by_play_2026].[touchdown].[All]" dimensionUniqueName="[play_by_play_2026]" displayFolder="" count="2"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2"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2"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2"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2"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2"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2"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2" memberValueDatatype="20" unbalanced="0"/>
    <cacheHierarchy uniqueName="[play_by_play_2026].[punt_attempt]" caption="punt_attempt" attribute="1" defaultMemberUniqueName="[play_by_play_2026].[punt_attempt].[All]" allUniqueName="[play_by_play_2026].[punt_attempt].[All]" dimensionUniqueName="[play_by_play_2026]" displayFolder="" count="2" memberValueDatatype="20" unbalanced="0"/>
    <cacheHierarchy uniqueName="[play_by_play_2026].[fumble]" caption="fumble" attribute="1" defaultMemberUniqueName="[play_by_play_2026].[fumble].[All]" allUniqueName="[play_by_play_2026].[fumble].[All]" dimensionUniqueName="[play_by_play_2026]" displayFolder="" count="2"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2"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2"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2" memberValueDatatype="20" unbalanced="0"/>
    <cacheHierarchy uniqueName="[play_by_play_2026].[lateral_rush]" caption="lateral_rush" attribute="1" defaultMemberUniqueName="[play_by_play_2026].[lateral_rush].[All]" allUniqueName="[play_by_play_2026].[lateral_rush].[All]" dimensionUniqueName="[play_by_play_2026]" displayFolder="" count="2"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2"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2"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2"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2"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2"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2"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2"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2"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2"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2"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2"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2"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2"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2"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2"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2"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2"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2"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2"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2"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2"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2"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2"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2"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2"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2"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2"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2"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2"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2"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2"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2"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2"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2"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2"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2"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2"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2"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2"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2"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2"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2"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2"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2"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2"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2"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2"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2"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2"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2"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2"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2"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2"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2"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2"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2"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2"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2"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2"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2"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2"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2"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2"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2"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2"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2"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2"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2"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2"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2"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2"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2"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2"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2"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2"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2"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2"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2"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2"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2"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2"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2"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2"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2"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2"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2"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2"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2"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2"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2"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2"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2"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2"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2"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2"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2"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2"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2"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2"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2"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2"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2" memberValueDatatype="130" unbalanced="0"/>
    <cacheHierarchy uniqueName="[play_by_play_2026].[return_team]" caption="return_team" attribute="1" defaultMemberUniqueName="[play_by_play_2026].[return_team].[All]" allUniqueName="[play_by_play_2026].[return_team].[All]" dimensionUniqueName="[play_by_play_2026]" displayFolder="" count="2"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2" memberValueDatatype="20" unbalanced="0"/>
    <cacheHierarchy uniqueName="[play_by_play_2026].[penalty_team]" caption="penalty_team" attribute="1" defaultMemberUniqueName="[play_by_play_2026].[penalty_team].[All]" allUniqueName="[play_by_play_2026].[penalty_team].[All]" dimensionUniqueName="[play_by_play_2026]" displayFolder="" count="2"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2"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2"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2"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2"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2"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2"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2"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2"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2"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2"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2"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2" memberValueDatatype="130" unbalanced="0"/>
    <cacheHierarchy uniqueName="[play_by_play_2026].[season]" caption="season" attribute="1" defaultMemberUniqueName="[play_by_play_2026].[season].[All]" allUniqueName="[play_by_play_2026].[season].[All]" dimensionUniqueName="[play_by_play_2026]" displayFolder="" count="2" memberValueDatatype="20" unbalanced="0"/>
    <cacheHierarchy uniqueName="[play_by_play_2026].[cp]" caption="cp" attribute="1" defaultMemberUniqueName="[play_by_play_2026].[cp].[All]" allUniqueName="[play_by_play_2026].[cp].[All]" dimensionUniqueName="[play_by_play_2026]" displayFolder="" count="2" memberValueDatatype="5" unbalanced="0"/>
    <cacheHierarchy uniqueName="[play_by_play_2026].[cpoe]" caption="cpoe" attribute="1" defaultMemberUniqueName="[play_by_play_2026].[cpoe].[All]" allUniqueName="[play_by_play_2026].[cpoe].[All]" dimensionUniqueName="[play_by_play_2026]" displayFolder="" count="2" memberValueDatatype="5" unbalanced="0"/>
    <cacheHierarchy uniqueName="[play_by_play_2026].[series]" caption="series" attribute="1" defaultMemberUniqueName="[play_by_play_2026].[series].[All]" allUniqueName="[play_by_play_2026].[series].[All]" dimensionUniqueName="[play_by_play_2026]" displayFolder="" count="2"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2"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2"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2" memberValueDatatype="20" unbalanced="0"/>
    <cacheHierarchy uniqueName="[play_by_play_2026].[start_time]" caption="start_time" attribute="1" time="1" defaultMemberUniqueName="[play_by_play_2026].[start_time].[All]" allUniqueName="[play_by_play_2026].[start_time].[All]" dimensionUniqueName="[play_by_play_2026]" displayFolder="" count="2"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2" memberValueDatatype="7" unbalanced="0"/>
    <cacheHierarchy uniqueName="[play_by_play_2026].[stadium]" caption="stadium" attribute="1" defaultMemberUniqueName="[play_by_play_2026].[stadium].[All]" allUniqueName="[play_by_play_2026].[stadium].[All]" dimensionUniqueName="[play_by_play_2026]" displayFolder="" count="2" memberValueDatatype="130" unbalanced="0"/>
    <cacheHierarchy uniqueName="[play_by_play_2026].[weather]" caption="weather" attribute="1" defaultMemberUniqueName="[play_by_play_2026].[weather].[All]" allUniqueName="[play_by_play_2026].[weather].[All]" dimensionUniqueName="[play_by_play_2026]" displayFolder="" count="2" memberValueDatatype="130" unbalanced="0"/>
    <cacheHierarchy uniqueName="[play_by_play_2026].[nfl_api_id]" caption="nfl_api_id" attribute="1" defaultMemberUniqueName="[play_by_play_2026].[nfl_api_id].[All]" allUniqueName="[play_by_play_2026].[nfl_api_id].[All]" dimensionUniqueName="[play_by_play_2026]" displayFolder="" count="2" memberValueDatatype="130" unbalanced="0"/>
    <cacheHierarchy uniqueName="[play_by_play_2026].[play_clock]" caption="play_clock" attribute="1" defaultMemberUniqueName="[play_by_play_2026].[play_clock].[All]" allUniqueName="[play_by_play_2026].[play_clock].[All]" dimensionUniqueName="[play_by_play_2026]" displayFolder="" count="2" memberValueDatatype="20" unbalanced="0"/>
    <cacheHierarchy uniqueName="[play_by_play_2026].[play_deleted]" caption="play_deleted" attribute="1" defaultMemberUniqueName="[play_by_play_2026].[play_deleted].[All]" allUniqueName="[play_by_play_2026].[play_deleted].[All]" dimensionUniqueName="[play_by_play_2026]" displayFolder="" count="2"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2"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2" memberValueDatatype="20" unbalanced="0"/>
    <cacheHierarchy uniqueName="[play_by_play_2026].[st_play_type]" caption="st_play_type" attribute="1" defaultMemberUniqueName="[play_by_play_2026].[st_play_type].[All]" allUniqueName="[play_by_play_2026].[st_play_type].[All]" dimensionUniqueName="[play_by_play_2026]" displayFolder="" count="2"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2"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2" memberValueDatatype="130" unbalanced="0"/>
    <cacheHierarchy uniqueName="[play_by_play_2026].[fixed_drive]" caption="fixed_drive" attribute="1" defaultMemberUniqueName="[play_by_play_2026].[fixed_drive].[All]" allUniqueName="[play_by_play_2026].[fixed_drive].[All]" dimensionUniqueName="[play_by_play_2026]" displayFolder="" count="2"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2"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2"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2"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2"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2"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2"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2"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2"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2"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2"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2"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2"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2"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2"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2"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2"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2"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2" memberValueDatatype="20" unbalanced="0"/>
    <cacheHierarchy uniqueName="[play_by_play_2026].[away_score]" caption="away_score" attribute="1" defaultMemberUniqueName="[play_by_play_2026].[away_score].[All]" allUniqueName="[play_by_play_2026].[away_score].[All]" dimensionUniqueName="[play_by_play_2026]" displayFolder="" count="2" memberValueDatatype="20" unbalanced="0"/>
    <cacheHierarchy uniqueName="[play_by_play_2026].[home_score]" caption="home_score" attribute="1" defaultMemberUniqueName="[play_by_play_2026].[home_score].[All]" allUniqueName="[play_by_play_2026].[home_score].[All]" dimensionUniqueName="[play_by_play_2026]" displayFolder="" count="2" memberValueDatatype="20" unbalanced="0"/>
    <cacheHierarchy uniqueName="[play_by_play_2026].[location]" caption="location" attribute="1" defaultMemberUniqueName="[play_by_play_2026].[location].[All]" allUniqueName="[play_by_play_2026].[location].[All]" dimensionUniqueName="[play_by_play_2026]" displayFolder="" count="2" memberValueDatatype="130" unbalanced="0"/>
    <cacheHierarchy uniqueName="[play_by_play_2026].[result]" caption="result" attribute="1" defaultMemberUniqueName="[play_by_play_2026].[result].[All]" allUniqueName="[play_by_play_2026].[result].[All]" dimensionUniqueName="[play_by_play_2026]" displayFolder="" count="2" memberValueDatatype="20" unbalanced="0"/>
    <cacheHierarchy uniqueName="[play_by_play_2026].[total]" caption="total" attribute="1" defaultMemberUniqueName="[play_by_play_2026].[total].[All]" allUniqueName="[play_by_play_2026].[total].[All]" dimensionUniqueName="[play_by_play_2026]" displayFolder="" count="2" memberValueDatatype="20" unbalanced="0"/>
    <cacheHierarchy uniqueName="[play_by_play_2026].[spread_line]" caption="spread_line" attribute="1" defaultMemberUniqueName="[play_by_play_2026].[spread_line].[All]" allUniqueName="[play_by_play_2026].[spread_line].[All]" dimensionUniqueName="[play_by_play_2026]" displayFolder="" count="2" memberValueDatatype="5" unbalanced="0"/>
    <cacheHierarchy uniqueName="[play_by_play_2026].[total_line]" caption="total_line" attribute="1" defaultMemberUniqueName="[play_by_play_2026].[total_line].[All]" allUniqueName="[play_by_play_2026].[total_line].[All]" dimensionUniqueName="[play_by_play_2026]" displayFolder="" count="2" memberValueDatatype="5" unbalanced="0"/>
    <cacheHierarchy uniqueName="[play_by_play_2026].[div_game]" caption="div_game" attribute="1" defaultMemberUniqueName="[play_by_play_2026].[div_game].[All]" allUniqueName="[play_by_play_2026].[div_game].[All]" dimensionUniqueName="[play_by_play_2026]" displayFolder="" count="2" memberValueDatatype="20" unbalanced="0"/>
    <cacheHierarchy uniqueName="[play_by_play_2026].[roof]" caption="roof" attribute="1" defaultMemberUniqueName="[play_by_play_2026].[roof].[All]" allUniqueName="[play_by_play_2026].[roof].[All]" dimensionUniqueName="[play_by_play_2026]" displayFolder="" count="2" memberValueDatatype="130" unbalanced="0"/>
    <cacheHierarchy uniqueName="[play_by_play_2026].[surface]" caption="surface" attribute="1" defaultMemberUniqueName="[play_by_play_2026].[surface].[All]" allUniqueName="[play_by_play_2026].[surface].[All]" dimensionUniqueName="[play_by_play_2026]" displayFolder="" count="2" memberValueDatatype="130" unbalanced="0"/>
    <cacheHierarchy uniqueName="[play_by_play_2026].[temp]" caption="temp" attribute="1" defaultMemberUniqueName="[play_by_play_2026].[temp].[All]" allUniqueName="[play_by_play_2026].[temp].[All]" dimensionUniqueName="[play_by_play_2026]" displayFolder="" count="2" memberValueDatatype="20" unbalanced="0"/>
    <cacheHierarchy uniqueName="[play_by_play_2026].[wind]" caption="wind" attribute="1" defaultMemberUniqueName="[play_by_play_2026].[wind].[All]" allUniqueName="[play_by_play_2026].[wind].[All]" dimensionUniqueName="[play_by_play_2026]" displayFolder="" count="2" memberValueDatatype="20" unbalanced="0"/>
    <cacheHierarchy uniqueName="[play_by_play_2026].[home_coach]" caption="home_coach" attribute="1" defaultMemberUniqueName="[play_by_play_2026].[home_coach].[All]" allUniqueName="[play_by_play_2026].[home_coach].[All]" dimensionUniqueName="[play_by_play_2026]" displayFolder="" count="2" memberValueDatatype="130" unbalanced="0"/>
    <cacheHierarchy uniqueName="[play_by_play_2026].[away_coach]" caption="away_coach" attribute="1" defaultMemberUniqueName="[play_by_play_2026].[away_coach].[All]" allUniqueName="[play_by_play_2026].[away_coach].[All]" dimensionUniqueName="[play_by_play_2026]" displayFolder="" count="2" memberValueDatatype="130" unbalanced="0"/>
    <cacheHierarchy uniqueName="[play_by_play_2026].[stadium_id]" caption="stadium_id" attribute="1" defaultMemberUniqueName="[play_by_play_2026].[stadium_id].[All]" allUniqueName="[play_by_play_2026].[stadium_id].[All]" dimensionUniqueName="[play_by_play_2026]" displayFolder="" count="2"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2"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2" memberValueDatatype="20" unbalanced="0"/>
    <cacheHierarchy uniqueName="[play_by_play_2026].[success]" caption="success" attribute="1" defaultMemberUniqueName="[play_by_play_2026].[success].[All]" allUniqueName="[play_by_play_2026].[success].[All]" dimensionUniqueName="[play_by_play_2026]" displayFolder="" count="2" memberValueDatatype="20" unbalanced="0"/>
    <cacheHierarchy uniqueName="[play_by_play_2026].[passer]" caption="passer" attribute="1" defaultMemberUniqueName="[play_by_play_2026].[passer].[All]" allUniqueName="[play_by_play_2026].[passer].[All]" dimensionUniqueName="[play_by_play_2026]" displayFolder="" count="2"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2" memberValueDatatype="20" unbalanced="0"/>
    <cacheHierarchy uniqueName="[play_by_play_2026].[rusher]" caption="rusher" attribute="1" defaultMemberUniqueName="[play_by_play_2026].[rusher].[All]" allUniqueName="[play_by_play_2026].[rusher].[All]" dimensionUniqueName="[play_by_play_2026]" displayFolder="" count="2"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2" memberValueDatatype="20" unbalanced="0"/>
    <cacheHierarchy uniqueName="[play_by_play_2026].[receiver]" caption="receiver" attribute="1" defaultMemberUniqueName="[play_by_play_2026].[receiver].[All]" allUniqueName="[play_by_play_2026].[receiver].[All]" dimensionUniqueName="[play_by_play_2026]" displayFolder="" count="2"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2" memberValueDatatype="20" unbalanced="0"/>
    <cacheHierarchy uniqueName="[play_by_play_2026].[pass]" caption="pass" attribute="1" defaultMemberUniqueName="[play_by_play_2026].[pass].[All]" allUniqueName="[play_by_play_2026].[pass].[All]" dimensionUniqueName="[play_by_play_2026]" displayFolder="" count="2" memberValueDatatype="20" unbalanced="0"/>
    <cacheHierarchy uniqueName="[play_by_play_2026].[rush]" caption="rush" attribute="1" defaultMemberUniqueName="[play_by_play_2026].[rush].[All]" allUniqueName="[play_by_play_2026].[rush].[All]" dimensionUniqueName="[play_by_play_2026]" displayFolder="" count="2" memberValueDatatype="20" unbalanced="0"/>
    <cacheHierarchy uniqueName="[play_by_play_2026].[first_down]" caption="first_down" attribute="1" defaultMemberUniqueName="[play_by_play_2026].[first_down].[All]" allUniqueName="[play_by_play_2026].[first_down].[All]" dimensionUniqueName="[play_by_play_2026]" displayFolder="" count="2" memberValueDatatype="20" unbalanced="0"/>
    <cacheHierarchy uniqueName="[play_by_play_2026].[special]" caption="special" attribute="1" defaultMemberUniqueName="[play_by_play_2026].[special].[All]" allUniqueName="[play_by_play_2026].[special].[All]" dimensionUniqueName="[play_by_play_2026]" displayFolder="" count="2" memberValueDatatype="20" unbalanced="0"/>
    <cacheHierarchy uniqueName="[play_by_play_2026].[play]" caption="play" attribute="1" defaultMemberUniqueName="[play_by_play_2026].[play].[All]" allUniqueName="[play_by_play_2026].[play].[All]" dimensionUniqueName="[play_by_play_2026]" displayFolder="" count="2" memberValueDatatype="20" unbalanced="0"/>
    <cacheHierarchy uniqueName="[play_by_play_2026].[passer_id]" caption="passer_id" attribute="1" defaultMemberUniqueName="[play_by_play_2026].[passer_id].[All]" allUniqueName="[play_by_play_2026].[passer_id].[All]" dimensionUniqueName="[play_by_play_2026]" displayFolder="" count="2" memberValueDatatype="130" unbalanced="0"/>
    <cacheHierarchy uniqueName="[play_by_play_2026].[rusher_id]" caption="rusher_id" attribute="1" defaultMemberUniqueName="[play_by_play_2026].[rusher_id].[All]" allUniqueName="[play_by_play_2026].[rusher_id].[All]" dimensionUniqueName="[play_by_play_2026]" displayFolder="" count="2" memberValueDatatype="130" unbalanced="0"/>
    <cacheHierarchy uniqueName="[play_by_play_2026].[receiver_id]" caption="receiver_id" attribute="1" defaultMemberUniqueName="[play_by_play_2026].[receiver_id].[All]" allUniqueName="[play_by_play_2026].[receiver_id].[All]" dimensionUniqueName="[play_by_play_2026]" displayFolder="" count="2" memberValueDatatype="130" unbalanced="0"/>
    <cacheHierarchy uniqueName="[play_by_play_2026].[name]" caption="name" attribute="1" defaultMemberUniqueName="[play_by_play_2026].[name].[All]" allUniqueName="[play_by_play_2026].[name].[All]" dimensionUniqueName="[play_by_play_2026]" displayFolder="" count="2"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2" memberValueDatatype="20" unbalanced="0"/>
    <cacheHierarchy uniqueName="[play_by_play_2026].[id]" caption="id" attribute="1" defaultMemberUniqueName="[play_by_play_2026].[id].[All]" allUniqueName="[play_by_play_2026].[id].[All]" dimensionUniqueName="[play_by_play_2026]" displayFolder="" count="2"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2"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2" memberValueDatatype="130" unbalanced="0"/>
    <cacheHierarchy uniqueName="[play_by_play_2026].[fantasy]" caption="fantasy" attribute="1" defaultMemberUniqueName="[play_by_play_2026].[fantasy].[All]" allUniqueName="[play_by_play_2026].[fantasy].[All]" dimensionUniqueName="[play_by_play_2026]" displayFolder="" count="2" memberValueDatatype="130" unbalanced="0"/>
    <cacheHierarchy uniqueName="[play_by_play_2026].[fantasy_id]" caption="fantasy_id" attribute="1" defaultMemberUniqueName="[play_by_play_2026].[fantasy_id].[All]" allUniqueName="[play_by_play_2026].[fantasy_id].[All]" dimensionUniqueName="[play_by_play_2026]" displayFolder="" count="2"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2"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2" memberValueDatatype="20" unbalanced="0"/>
    <cacheHierarchy uniqueName="[play_by_play_2026].[qb_epa]" caption="qb_epa" attribute="1" defaultMemberUniqueName="[play_by_play_2026].[qb_epa].[All]" allUniqueName="[play_by_play_2026].[qb_epa].[All]" dimensionUniqueName="[play_by_play_2026]" displayFolder="" count="2" memberValueDatatype="5" unbalanced="0"/>
    <cacheHierarchy uniqueName="[play_by_play_2026].[xyac_epa]" caption="xyac_epa" attribute="1" defaultMemberUniqueName="[play_by_play_2026].[xyac_epa].[All]" allUniqueName="[play_by_play_2026].[xyac_epa].[All]" dimensionUniqueName="[play_by_play_2026]" displayFolder="" count="2"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2"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2" memberValueDatatype="20" unbalanced="0"/>
    <cacheHierarchy uniqueName="[play_by_play_2026].[xyac_success]" caption="xyac_success" attribute="1" defaultMemberUniqueName="[play_by_play_2026].[xyac_success].[All]" allUniqueName="[play_by_play_2026].[xyac_success].[All]" dimensionUniqueName="[play_by_play_2026]" displayFolder="" count="2" memberValueDatatype="5" unbalanced="0"/>
    <cacheHierarchy uniqueName="[play_by_play_2026].[xyac_fd]" caption="xyac_fd" attribute="1" defaultMemberUniqueName="[play_by_play_2026].[xyac_fd].[All]" allUniqueName="[play_by_play_2026].[xyac_fd].[All]" dimensionUniqueName="[play_by_play_2026]" displayFolder="" count="2" memberValueDatatype="5" unbalanced="0"/>
    <cacheHierarchy uniqueName="[play_by_play_2026].[xpass]" caption="xpass" attribute="1" defaultMemberUniqueName="[play_by_play_2026].[xpass].[All]" allUniqueName="[play_by_play_2026].[xpass].[All]" dimensionUniqueName="[play_by_play_2026]" displayFolder="" count="2" memberValueDatatype="5" unbalanced="0"/>
    <cacheHierarchy uniqueName="[play_by_play_2026].[pass_oe]" caption="pass_oe" attribute="1" defaultMemberUniqueName="[play_by_play_2026].[pass_oe].[All]" allUniqueName="[play_by_play_2026].[pass_oe].[All]" dimensionUniqueName="[play_by_play_2026]" displayFolder="" count="2" memberValueDatatype="5" unbalanced="0"/>
    <cacheHierarchy uniqueName="[play_by_play_2026].[play_key]" caption="play_key" attribute="1" defaultMemberUniqueName="[play_by_play_2026].[play_key].[All]" allUniqueName="[play_by_play_2026].[play_key].[All]" dimensionUniqueName="[play_by_play_2026]" displayFolder="" count="2" memberValueDatatype="130" unbalanced="0"/>
    <cacheHierarchy uniqueName="[play_by_play_2026].[season_week]" caption="season_week" attribute="1" defaultMemberUniqueName="[play_by_play_2026].[season_week].[All]" allUniqueName="[play_by_play_2026].[season_week].[All]" dimensionUniqueName="[play_by_play_2026]" displayFolder="" count="2" memberValueDatatype="130" unbalanced="0"/>
    <cacheHierarchy uniqueName="[schedules].[game_id]" caption="game_id" attribute="1" defaultMemberUniqueName="[schedules].[game_id].[All]" allUniqueName="[schedules].[game_id].[All]" dimensionUniqueName="[schedules]" displayFolder="" count="2" memberValueDatatype="130" unbalanced="0"/>
    <cacheHierarchy uniqueName="[schedules].[week]" caption="week" attribute="1" defaultMemberUniqueName="[schedules].[week].[All]" allUniqueName="[schedules].[week].[All]" dimensionUniqueName="[schedules]" displayFolder="" count="2" memberValueDatatype="20" unbalanced="0"/>
    <cacheHierarchy uniqueName="[schedules].[gameday]" caption="gameday" attribute="1" time="1" defaultMemberUniqueName="[schedules].[gameday].[All]" allUniqueName="[schedules].[gameday].[All]" dimensionUniqueName="[schedules]" displayFolder="" count="2" memberValueDatatype="7" unbalanced="0"/>
    <cacheHierarchy uniqueName="[schedules].[away_team]" caption="away_team" attribute="1" defaultMemberUniqueName="[schedules].[away_team].[All]" allUniqueName="[schedules].[away_team].[All]" dimensionUniqueName="[schedules]" displayFolder="" count="2" memberValueDatatype="130" unbalanced="0"/>
    <cacheHierarchy uniqueName="[schedules].[away_score]" caption="away_score" attribute="1" defaultMemberUniqueName="[schedules].[away_score].[All]" allUniqueName="[schedules].[away_score].[All]" dimensionUniqueName="[schedules]" displayFolder="" count="2" memberValueDatatype="20" unbalanced="0"/>
    <cacheHierarchy uniqueName="[schedules].[home_team]" caption="home_team" attribute="1" defaultMemberUniqueName="[schedules].[home_team].[All]" allUniqueName="[schedules].[home_team].[All]" dimensionUniqueName="[schedules]" displayFolder="" count="2" memberValueDatatype="130" unbalanced="0"/>
    <cacheHierarchy uniqueName="[schedules].[home_score]" caption="home_score" attribute="1" defaultMemberUniqueName="[schedules].[home_score].[All]" allUniqueName="[schedules].[home_score].[All]" dimensionUniqueName="[schedules]" displayFolder="" count="2" memberValueDatatype="20" unbalanced="0"/>
    <cacheHierarchy uniqueName="[schedules].[location]" caption="location" attribute="1" defaultMemberUniqueName="[schedules].[location].[All]" allUniqueName="[schedules].[location].[All]" dimensionUniqueName="[schedules]" displayFolder="" count="2" memberValueDatatype="130" unbalanced="0"/>
    <cacheHierarchy uniqueName="[schedules].[div_game]" caption="div_game" attribute="1" defaultMemberUniqueName="[schedules].[div_game].[All]" allUniqueName="[schedules].[div_game].[All]" dimensionUniqueName="[schedules]" displayFolder="" count="2" memberValueDatatype="20" unbalanced="0"/>
    <cacheHierarchy uniqueName="[schedules].[roof]" caption="roof" attribute="1" defaultMemberUniqueName="[schedules].[roof].[All]" allUniqueName="[schedules].[roof].[All]" dimensionUniqueName="[schedules]" displayFolder="" count="2" memberValueDatatype="130" unbalanced="0"/>
    <cacheHierarchy uniqueName="[snap_counts_2026].[game_id]" caption="game_id" attribute="1" defaultMemberUniqueName="[snap_counts_2026].[game_id].[All]" allUniqueName="[snap_counts_2026].[game_id].[All]" dimensionUniqueName="[snap_counts_2026]" displayFolder="" count="2" memberValueDatatype="130" unbalanced="0"/>
    <cacheHierarchy uniqueName="[snap_counts_2026].[pfr_game_id]" caption="pfr_game_id" attribute="1" defaultMemberUniqueName="[snap_counts_2026].[pfr_game_id].[All]" allUniqueName="[snap_counts_2026].[pfr_game_id].[All]" dimensionUniqueName="[snap_counts_2026]" displayFolder="" count="2" memberValueDatatype="130" unbalanced="0"/>
    <cacheHierarchy uniqueName="[snap_counts_2026].[season]" caption="season" attribute="1" defaultMemberUniqueName="[snap_counts_2026].[season].[All]" allUniqueName="[snap_counts_2026].[season].[All]" dimensionUniqueName="[snap_counts_2026]" displayFolder="" count="2" memberValueDatatype="20" unbalanced="0"/>
    <cacheHierarchy uniqueName="[snap_counts_2026].[game_type]" caption="game_type" attribute="1" defaultMemberUniqueName="[snap_counts_2026].[game_type].[All]" allUniqueName="[snap_counts_2026].[game_type].[All]" dimensionUniqueName="[snap_counts_2026]" displayFolder="" count="2" memberValueDatatype="130" unbalanced="0"/>
    <cacheHierarchy uniqueName="[snap_counts_2026].[week]" caption="week" attribute="1" defaultMemberUniqueName="[snap_counts_2026].[week].[All]" allUniqueName="[snap_counts_2026].[week].[All]" dimensionUniqueName="[snap_counts_2026]" displayFolder="" count="2" memberValueDatatype="20" unbalanced="0"/>
    <cacheHierarchy uniqueName="[snap_counts_2026].[player]" caption="player" attribute="1" defaultMemberUniqueName="[snap_counts_2026].[player].[All]" allUniqueName="[snap_counts_2026].[player].[All]" dimensionUniqueName="[snap_counts_2026]" displayFolder="" count="2"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2" memberValueDatatype="130" unbalanced="0"/>
    <cacheHierarchy uniqueName="[snap_counts_2026].[position]" caption="position" attribute="1" defaultMemberUniqueName="[snap_counts_2026].[position].[All]" allUniqueName="[snap_counts_2026].[position].[All]" dimensionUniqueName="[snap_counts_2026]" displayFolder="" count="2" memberValueDatatype="130" unbalanced="0"/>
    <cacheHierarchy uniqueName="[snap_counts_2026].[team]" caption="team" attribute="1" defaultMemberUniqueName="[snap_counts_2026].[team].[All]" allUniqueName="[snap_counts_2026].[team].[All]" dimensionUniqueName="[snap_counts_2026]" displayFolder="" count="2" memberValueDatatype="130" unbalanced="0"/>
    <cacheHierarchy uniqueName="[snap_counts_2026].[opponent]" caption="opponent" attribute="1" defaultMemberUniqueName="[snap_counts_2026].[opponent].[All]" allUniqueName="[snap_counts_2026].[opponent].[All]" dimensionUniqueName="[snap_counts_2026]" displayFolder="" count="2"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2" memberValueDatatype="20" unbalanced="0"/>
    <cacheHierarchy uniqueName="[snap_counts_2026].[offense_pct]" caption="offense_pct" attribute="1" defaultMemberUniqueName="[snap_counts_2026].[offense_pct].[All]" allUniqueName="[snap_counts_2026].[offense_pct].[All]" dimensionUniqueName="[snap_counts_2026]" displayFolder="" count="2" memberValueDatatype="5" unbalanced="0"/>
    <cacheHierarchy uniqueName="[snap_counts_2026].[defense_snaps]" caption="defense_snaps" attribute="1" defaultMemberUniqueName="[snap_counts_2026].[defense_snaps].[All]" allUniqueName="[snap_counts_2026].[defense_snaps].[All]" dimensionUniqueName="[snap_counts_2026]" displayFolder="" count="2" memberValueDatatype="20" unbalanced="0"/>
    <cacheHierarchy uniqueName="[snap_counts_2026].[defense_pct]" caption="defense_pct" attribute="1" defaultMemberUniqueName="[snap_counts_2026].[defense_pct].[All]" allUniqueName="[snap_counts_2026].[defense_pct].[All]" dimensionUniqueName="[snap_counts_2026]" displayFolder="" count="2" memberValueDatatype="5" unbalanced="0"/>
    <cacheHierarchy uniqueName="[snap_counts_2026].[st_snaps]" caption="st_snaps" attribute="1" defaultMemberUniqueName="[snap_counts_2026].[st_snaps].[All]" allUniqueName="[snap_counts_2026].[st_snaps].[All]" dimensionUniqueName="[snap_counts_2026]" displayFolder="" count="2" memberValueDatatype="20" unbalanced="0"/>
    <cacheHierarchy uniqueName="[snap_counts_2026].[st_pct]" caption="st_pct" attribute="1" defaultMemberUniqueName="[snap_counts_2026].[st_pct].[All]" allUniqueName="[snap_counts_2026].[st_pct].[All]" dimensionUniqueName="[snap_counts_2026]" displayFolder="" count="2" memberValueDatatype="5" unbalanced="0"/>
    <cacheHierarchy uniqueName="[snap_counts_2026].[gsis_id]" caption="gsis_id" attribute="1" defaultMemberUniqueName="[snap_counts_2026].[gsis_id].[All]" allUniqueName="[snap_counts_2026].[gsis_id].[All]" dimensionUniqueName="[snap_counts_2026]" displayFolder="" count="2" memberValueDatatype="130" unbalanced="0"/>
    <cacheHierarchy uniqueName="[snap_counts_2026].[season_week]" caption="season_week" attribute="1" defaultMemberUniqueName="[snap_counts_2026].[season_week].[All]" allUniqueName="[snap_counts_2026].[season_week].[All]" dimensionUniqueName="[snap_counts_2026]" displayFolder="" count="2"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2"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2"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2"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2"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2"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2" memberValueDatatype="130" unbalanced="0"/>
    <cacheHierarchy uniqueName="[stats_player_week_2026].[season]" caption="season" attribute="1" defaultMemberUniqueName="[stats_player_week_2026].[season].[All]" allUniqueName="[stats_player_week_2026].[season].[All]" dimensionUniqueName="[stats_player_week_2026]" displayFolder="" count="2" memberValueDatatype="20" unbalanced="0"/>
    <cacheHierarchy uniqueName="[stats_player_week_2026].[week]" caption="week" attribute="1" defaultMemberUniqueName="[stats_player_week_2026].[week].[All]" allUniqueName="[stats_player_week_2026].[week].[All]" dimensionUniqueName="[stats_player_week_2026]" displayFolder="" count="2"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2"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2" memberValueDatatype="130" unbalanced="0"/>
    <cacheHierarchy uniqueName="[stats_player_week_2026].[team]" caption="team" attribute="1" defaultMemberUniqueName="[stats_player_week_2026].[team].[All]" allUniqueName="[stats_player_week_2026].[team].[All]" dimensionUniqueName="[stats_player_week_2026]" displayFolder="" count="2"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2"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2"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2"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2"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2"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2"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2"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2"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2"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2"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2"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2"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2"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2"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2"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2" memberValueDatatype="20" unbalanced="0"/>
    <cacheHierarchy uniqueName="[stats_player_week_2026].[pacr]" caption="pacr" attribute="1" defaultMemberUniqueName="[stats_player_week_2026].[pacr].[All]" allUniqueName="[stats_player_week_2026].[pacr].[All]" dimensionUniqueName="[stats_player_week_2026]" displayFolder="" count="2"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2"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2"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2"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2" memberValueDatatype="20" unbalanced="0"/>
    <cacheHierarchy uniqueName="[stats_player_week_2026].[carries]" caption="carries" attribute="1" defaultMemberUniqueName="[stats_player_week_2026].[carries].[All]" allUniqueName="[stats_player_week_2026].[carries].[All]" dimensionUniqueName="[stats_player_week_2026]" displayFolder="" count="2"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2"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2"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2"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2"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2"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2"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2"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2"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2"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2"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2"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2" memberValueDatatype="20" unbalanced="0"/>
    <cacheHierarchy uniqueName="[stats_player_week_2026].[targets]" caption="targets" attribute="1" defaultMemberUniqueName="[stats_player_week_2026].[targets].[All]" allUniqueName="[stats_player_week_2026].[targets].[All]" dimensionUniqueName="[stats_player_week_2026]" displayFolder="" count="2"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2"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2"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2"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2"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2"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2"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2"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2"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2"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2"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2"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2"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2" memberValueDatatype="20" unbalanced="0"/>
    <cacheHierarchy uniqueName="[stats_player_week_2026].[racr]" caption="racr" attribute="1" defaultMemberUniqueName="[stats_player_week_2026].[racr].[All]" allUniqueName="[stats_player_week_2026].[racr].[All]" dimensionUniqueName="[stats_player_week_2026]" displayFolder="" count="2"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2"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2" memberValueDatatype="5" unbalanced="0"/>
    <cacheHierarchy uniqueName="[stats_player_week_2026].[wopr]" caption="wopr" attribute="1" defaultMemberUniqueName="[stats_player_week_2026].[wopr].[All]" allUniqueName="[stats_player_week_2026].[wopr].[All]" dimensionUniqueName="[stats_player_week_2026]" displayFolder="" count="2"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2"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2"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2"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2"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2"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2"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2"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2"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2"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2"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2"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2"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2" memberValueDatatype="20" unbalanced="0"/>
    <cacheHierarchy uniqueName="[stats_player_week_2026].[def_tds]" caption="def_tds" attribute="1" defaultMemberUniqueName="[stats_player_week_2026].[def_tds].[All]" allUniqueName="[stats_player_week_2026].[def_tds].[All]" dimensionUniqueName="[stats_player_week_2026]" displayFolder="" count="2"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2"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2"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2"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2"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2"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2"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2"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2"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2"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2"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2"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2"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2"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2"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2"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2"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2"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2"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2"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2"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2"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2"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2"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2" memberValueDatatype="20" unbalanced="0"/>
    <cacheHierarchy uniqueName="[stats_player_week_2026].[fg_made]" caption="fg_made" attribute="1" defaultMemberUniqueName="[stats_player_week_2026].[fg_made].[All]" allUniqueName="[stats_player_week_2026].[fg_made].[All]" dimensionUniqueName="[stats_player_week_2026]" displayFolder="" count="2" memberValueDatatype="20" unbalanced="0"/>
    <cacheHierarchy uniqueName="[stats_player_week_2026].[fg_att]" caption="fg_att" attribute="1" defaultMemberUniqueName="[stats_player_week_2026].[fg_att].[All]" allUniqueName="[stats_player_week_2026].[fg_att].[All]" dimensionUniqueName="[stats_player_week_2026]" displayFolder="" count="2"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2"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2" memberValueDatatype="20" unbalanced="0"/>
    <cacheHierarchy uniqueName="[stats_player_week_2026].[fg_long]" caption="fg_long" attribute="1" defaultMemberUniqueName="[stats_player_week_2026].[fg_long].[All]" allUniqueName="[stats_player_week_2026].[fg_long].[All]" dimensionUniqueName="[stats_player_week_2026]" displayFolder="" count="2" memberValueDatatype="20" unbalanced="0"/>
    <cacheHierarchy uniqueName="[stats_player_week_2026].[fg_pct]" caption="fg_pct" attribute="1" defaultMemberUniqueName="[stats_player_week_2026].[fg_pct].[All]" allUniqueName="[stats_player_week_2026].[fg_pct].[All]" dimensionUniqueName="[stats_player_week_2026]" displayFolder="" count="2"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2"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2"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2"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2"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2"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2"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2"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2"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2"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2"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2"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2"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2"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2"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2"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2"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2"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2"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2" memberValueDatatype="20" unbalanced="0"/>
    <cacheHierarchy uniqueName="[stats_player_week_2026].[pat_att]" caption="pat_att" attribute="1" defaultMemberUniqueName="[stats_player_week_2026].[pat_att].[All]" allUniqueName="[stats_player_week_2026].[pat_att].[All]" dimensionUniqueName="[stats_player_week_2026]" displayFolder="" count="2"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2"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2" memberValueDatatype="20" unbalanced="0"/>
    <cacheHierarchy uniqueName="[stats_player_week_2026].[pat_pct]" caption="pat_pct" attribute="1" defaultMemberUniqueName="[stats_player_week_2026].[pat_pct].[All]" allUniqueName="[stats_player_week_2026].[pat_pct].[All]" dimensionUniqueName="[stats_player_week_2026]" displayFolder="" count="2"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2"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2"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2"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2"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2" memberValueDatatype="20" unbalanced="0"/>
    <cacheHierarchy uniqueName="[stats_player_week_2026].[pt_att]" caption="pt_att" attribute="1" defaultMemberUniqueName="[stats_player_week_2026].[pt_att].[All]" allUniqueName="[stats_player_week_2026].[pt_att].[All]" dimensionUniqueName="[stats_player_week_2026]" displayFolder="" count="2"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2" memberValueDatatype="20" unbalanced="0"/>
    <cacheHierarchy uniqueName="[stats_player_week_2026].[pt_long]" caption="pt_long" attribute="1" defaultMemberUniqueName="[stats_player_week_2026].[pt_long].[All]" allUniqueName="[stats_player_week_2026].[pt_long].[All]" dimensionUniqueName="[stats_player_week_2026]" displayFolder="" count="2"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2"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2"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2"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2"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2"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2"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2"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2"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2"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2"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2"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2"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2" memberValueDatatype="130" unbalanced="0"/>
    <cacheHierarchy uniqueName="[stats_team_reg_2026].[season]" caption="season" attribute="1" defaultMemberUniqueName="[stats_team_reg_2026].[season].[All]" allUniqueName="[stats_team_reg_2026].[season].[All]" dimensionUniqueName="[stats_team_reg_2026]" displayFolder="" count="2" memberValueDatatype="20" unbalanced="0"/>
    <cacheHierarchy uniqueName="[stats_team_reg_2026].[team]" caption="team" attribute="1" defaultMemberUniqueName="[stats_team_reg_2026].[team].[All]" allUniqueName="[stats_team_reg_2026].[team].[All]" dimensionUniqueName="[stats_team_reg_2026]" displayFolder="" count="2"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2" memberValueDatatype="130" unbalanced="0"/>
    <cacheHierarchy uniqueName="[stats_team_reg_2026].[games]" caption="games" attribute="1" defaultMemberUniqueName="[stats_team_reg_2026].[games].[All]" allUniqueName="[stats_team_reg_2026].[games].[All]" dimensionUniqueName="[stats_team_reg_2026]" displayFolder="" count="2"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2" memberValueDatatype="20" unbalanced="0"/>
    <cacheHierarchy uniqueName="[stats_team_reg_2026].[attempts]" caption="attempts" attribute="1" defaultMemberUniqueName="[stats_team_reg_2026].[attempts].[All]" allUniqueName="[stats_team_reg_2026].[attempts].[All]" dimensionUniqueName="[stats_team_reg_2026]" displayFolder="" count="2"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2"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2"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2"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2"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2"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2"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2"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2"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2"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2"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2"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2"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2" memberValueDatatype="20" unbalanced="0"/>
    <cacheHierarchy uniqueName="[stats_team_reg_2026].[passing_10]" caption="passing_10" attribute="1" defaultMemberUniqueName="[stats_team_reg_2026].[passing_10].[All]" allUniqueName="[stats_team_reg_2026].[passing_10].[All]" dimensionUniqueName="[stats_team_reg_2026]" displayFolder="" count="2" memberValueDatatype="20" unbalanced="0"/>
    <cacheHierarchy uniqueName="[stats_team_reg_2026].[passing_16]" caption="passing_16" attribute="1" defaultMemberUniqueName="[stats_team_reg_2026].[passing_16].[All]" allUniqueName="[stats_team_reg_2026].[passing_16].[All]" dimensionUniqueName="[stats_team_reg_2026]" displayFolder="" count="2" memberValueDatatype="20" unbalanced="0"/>
    <cacheHierarchy uniqueName="[stats_team_reg_2026].[passing_20]" caption="passing_20" attribute="1" defaultMemberUniqueName="[stats_team_reg_2026].[passing_20].[All]" allUniqueName="[stats_team_reg_2026].[passing_20].[All]" dimensionUniqueName="[stats_team_reg_2026]" displayFolder="" count="2" memberValueDatatype="20" unbalanced="0"/>
    <cacheHierarchy uniqueName="[stats_team_reg_2026].[passing_40]" caption="passing_40" attribute="1" defaultMemberUniqueName="[stats_team_reg_2026].[passing_40].[All]" allUniqueName="[stats_team_reg_2026].[passing_40].[All]" dimensionUniqueName="[stats_team_reg_2026]" displayFolder="" count="2" memberValueDatatype="20" unbalanced="0"/>
    <cacheHierarchy uniqueName="[stats_team_reg_2026].[carries]" caption="carries" attribute="1" defaultMemberUniqueName="[stats_team_reg_2026].[carries].[All]" allUniqueName="[stats_team_reg_2026].[carries].[All]" dimensionUniqueName="[stats_team_reg_2026]" displayFolder="" count="2"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2"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2"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2"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2"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2"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2"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2" memberValueDatatype="20" unbalanced="0"/>
    <cacheHierarchy uniqueName="[stats_team_reg_2026].[rushing_10]" caption="rushing_10" attribute="1" defaultMemberUniqueName="[stats_team_reg_2026].[rushing_10].[All]" allUniqueName="[stats_team_reg_2026].[rushing_10].[All]" dimensionUniqueName="[stats_team_reg_2026]" displayFolder="" count="2" memberValueDatatype="20" unbalanced="0"/>
    <cacheHierarchy uniqueName="[stats_team_reg_2026].[rushing_12]" caption="rushing_12" attribute="1" defaultMemberUniqueName="[stats_team_reg_2026].[rushing_12].[All]" allUniqueName="[stats_team_reg_2026].[rushing_12].[All]" dimensionUniqueName="[stats_team_reg_2026]" displayFolder="" count="2" memberValueDatatype="20" unbalanced="0"/>
    <cacheHierarchy uniqueName="[stats_team_reg_2026].[rushing_20]" caption="rushing_20" attribute="1" defaultMemberUniqueName="[stats_team_reg_2026].[rushing_20].[All]" allUniqueName="[stats_team_reg_2026].[rushing_20].[All]" dimensionUniqueName="[stats_team_reg_2026]" displayFolder="" count="2" memberValueDatatype="20" unbalanced="0"/>
    <cacheHierarchy uniqueName="[stats_team_reg_2026].[rushing_40]" caption="rushing_40" attribute="1" defaultMemberUniqueName="[stats_team_reg_2026].[rushing_40].[All]" allUniqueName="[stats_team_reg_2026].[rushing_40].[All]" dimensionUniqueName="[stats_team_reg_2026]" displayFolder="" count="2" memberValueDatatype="20" unbalanced="0"/>
    <cacheHierarchy uniqueName="[stats_team_reg_2026].[receptions]" caption="receptions" attribute="1" defaultMemberUniqueName="[stats_team_reg_2026].[receptions].[All]" allUniqueName="[stats_team_reg_2026].[receptions].[All]" dimensionUniqueName="[stats_team_reg_2026]" displayFolder="" count="2" memberValueDatatype="20" unbalanced="0"/>
    <cacheHierarchy uniqueName="[stats_team_reg_2026].[targets]" caption="targets" attribute="1" defaultMemberUniqueName="[stats_team_reg_2026].[targets].[All]" allUniqueName="[stats_team_reg_2026].[targets].[All]" dimensionUniqueName="[stats_team_reg_2026]" displayFolder="" count="2"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2"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2"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2"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2"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2"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2"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2"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2"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2"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2"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2"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2"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2"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2"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2"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2"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2"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2"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2"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2" memberValueDatatype="20" unbalanced="0"/>
    <cacheHierarchy uniqueName="[stats_team_reg_2026].[def_sacks]" caption="def_sacks" attribute="1" defaultMemberUniqueName="[stats_team_reg_2026].[def_sacks].[All]" allUniqueName="[stats_team_reg_2026].[def_sacks].[All]" dimensionUniqueName="[stats_team_reg_2026]" displayFolder="" count="2"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2"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2"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2"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2"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2" memberValueDatatype="20" unbalanced="0"/>
    <cacheHierarchy uniqueName="[stats_team_reg_2026].[def_tds]" caption="def_tds" attribute="1" defaultMemberUniqueName="[stats_team_reg_2026].[def_tds].[All]" allUniqueName="[stats_team_reg_2026].[def_tds].[All]" dimensionUniqueName="[stats_team_reg_2026]" displayFolder="" count="2"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2"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2"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2"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2"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2"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2"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2" memberValueDatatype="20" unbalanced="0"/>
    <cacheHierarchy uniqueName="[stats_team_reg_2026].[misc_yards]" caption="misc_yards" attribute="1" defaultMemberUniqueName="[stats_team_reg_2026].[misc_yards].[All]" allUniqueName="[stats_team_reg_2026].[misc_yards].[All]" dimensionUniqueName="[stats_team_reg_2026]" displayFolder="" count="2"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2"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2"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2"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2"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2" memberValueDatatype="20" unbalanced="0"/>
    <cacheHierarchy uniqueName="[stats_team_reg_2026].[penalties]" caption="penalties" attribute="1" defaultMemberUniqueName="[stats_team_reg_2026].[penalties].[All]" allUniqueName="[stats_team_reg_2026].[penalties].[All]" dimensionUniqueName="[stats_team_reg_2026]" displayFolder="" count="2"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2" memberValueDatatype="20" unbalanced="0"/>
    <cacheHierarchy uniqueName="[stats_team_reg_2026].[timeouts]" caption="timeouts" attribute="1" defaultMemberUniqueName="[stats_team_reg_2026].[timeouts].[All]" allUniqueName="[stats_team_reg_2026].[timeouts].[All]" dimensionUniqueName="[stats_team_reg_2026]" displayFolder="" count="2"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2"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2"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2"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2"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2"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2"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2"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2"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2" memberValueDatatype="20" unbalanced="0"/>
    <cacheHierarchy uniqueName="[stats_team_reg_2026].[fg_made]" caption="fg_made" attribute="1" defaultMemberUniqueName="[stats_team_reg_2026].[fg_made].[All]" allUniqueName="[stats_team_reg_2026].[fg_made].[All]" dimensionUniqueName="[stats_team_reg_2026]" displayFolder="" count="2" memberValueDatatype="20" unbalanced="0"/>
    <cacheHierarchy uniqueName="[stats_team_reg_2026].[fg_att]" caption="fg_att" attribute="1" defaultMemberUniqueName="[stats_team_reg_2026].[fg_att].[All]" allUniqueName="[stats_team_reg_2026].[fg_att].[All]" dimensionUniqueName="[stats_team_reg_2026]" displayFolder="" count="2" memberValueDatatype="20" unbalanced="0"/>
    <cacheHierarchy uniqueName="[stats_team_reg_2026].[fg_missed]" caption="fg_missed" attribute="1" defaultMemberUniqueName="[stats_team_reg_2026].[fg_missed].[All]" allUniqueName="[stats_team_reg_2026].[fg_missed].[All]" dimensionUniqueName="[stats_team_reg_2026]" displayFolder="" count="2" memberValueDatatype="20" unbalanced="0"/>
    <cacheHierarchy uniqueName="[stats_team_reg_2026].[fg_blocked]" caption="fg_blocked" attribute="1" defaultMemberUniqueName="[stats_team_reg_2026].[fg_blocked].[All]" allUniqueName="[stats_team_reg_2026].[fg_blocked].[All]" dimensionUniqueName="[stats_team_reg_2026]" displayFolder="" count="2" memberValueDatatype="20" unbalanced="0"/>
    <cacheHierarchy uniqueName="[stats_team_reg_2026].[fg_long]" caption="fg_long" attribute="1" defaultMemberUniqueName="[stats_team_reg_2026].[fg_long].[All]" allUniqueName="[stats_team_reg_2026].[fg_long].[All]" dimensionUniqueName="[stats_team_reg_2026]" displayFolder="" count="2" memberValueDatatype="20" unbalanced="0"/>
    <cacheHierarchy uniqueName="[stats_team_reg_2026].[fg_pct]" caption="fg_pct" attribute="1" defaultMemberUniqueName="[stats_team_reg_2026].[fg_pct].[All]" allUniqueName="[stats_team_reg_2026].[fg_pct].[All]" dimensionUniqueName="[stats_team_reg_2026]" displayFolder="" count="2"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2"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2"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2"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2"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2"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2"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2"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2"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2"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2"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2"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2"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2"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2"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2"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2"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2"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2" memberValueDatatype="20" unbalanced="0"/>
    <cacheHierarchy uniqueName="[stats_team_reg_2026].[pat_made]" caption="pat_made" attribute="1" defaultMemberUniqueName="[stats_team_reg_2026].[pat_made].[All]" allUniqueName="[stats_team_reg_2026].[pat_made].[All]" dimensionUniqueName="[stats_team_reg_2026]" displayFolder="" count="2" memberValueDatatype="20" unbalanced="0"/>
    <cacheHierarchy uniqueName="[stats_team_reg_2026].[pat_att]" caption="pat_att" attribute="1" defaultMemberUniqueName="[stats_team_reg_2026].[pat_att].[All]" allUniqueName="[stats_team_reg_2026].[pat_att].[All]" dimensionUniqueName="[stats_team_reg_2026]" displayFolder="" count="2" memberValueDatatype="20" unbalanced="0"/>
    <cacheHierarchy uniqueName="[stats_team_reg_2026].[pat_missed]" caption="pat_missed" attribute="1" defaultMemberUniqueName="[stats_team_reg_2026].[pat_missed].[All]" allUniqueName="[stats_team_reg_2026].[pat_missed].[All]" dimensionUniqueName="[stats_team_reg_2026]" displayFolder="" count="2"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2" memberValueDatatype="20" unbalanced="0"/>
    <cacheHierarchy uniqueName="[stats_team_reg_2026].[pat_pct]" caption="pat_pct" attribute="1" defaultMemberUniqueName="[stats_team_reg_2026].[pat_pct].[All]" allUniqueName="[stats_team_reg_2026].[pat_pct].[All]" dimensionUniqueName="[stats_team_reg_2026]" displayFolder="" count="2" memberValueDatatype="5" unbalanced="0"/>
    <cacheHierarchy uniqueName="[stats_team_reg_2026].[gwfg_made]" caption="gwfg_made" attribute="1" defaultMemberUniqueName="[stats_team_reg_2026].[gwfg_made].[All]" allUniqueName="[stats_team_reg_2026].[gwfg_made].[All]" dimensionUniqueName="[stats_team_reg_2026]" displayFolder="" count="2" memberValueDatatype="20" unbalanced="0"/>
    <cacheHierarchy uniqueName="[stats_team_reg_2026].[gwfg_att]" caption="gwfg_att" attribute="1" defaultMemberUniqueName="[stats_team_reg_2026].[gwfg_att].[All]" allUniqueName="[stats_team_reg_2026].[gwfg_att].[All]" dimensionUniqueName="[stats_team_reg_2026]" displayFolder="" count="2"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2"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2"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2" memberValueDatatype="20" unbalanced="0"/>
    <cacheHierarchy uniqueName="[stats_team_reg_2026].[pt_att]" caption="pt_att" attribute="1" defaultMemberUniqueName="[stats_team_reg_2026].[pt_att].[All]" allUniqueName="[stats_team_reg_2026].[pt_att].[All]" dimensionUniqueName="[stats_team_reg_2026]" displayFolder="" count="2" memberValueDatatype="20" unbalanced="0"/>
    <cacheHierarchy uniqueName="[stats_team_reg_2026].[pt_blocked]" caption="pt_blocked" attribute="1" defaultMemberUniqueName="[stats_team_reg_2026].[pt_blocked].[All]" allUniqueName="[stats_team_reg_2026].[pt_blocked].[All]" dimensionUniqueName="[stats_team_reg_2026]" displayFolder="" count="2" memberValueDatatype="20" unbalanced="0"/>
    <cacheHierarchy uniqueName="[stats_team_reg_2026].[pt_long]" caption="pt_long" attribute="1" defaultMemberUniqueName="[stats_team_reg_2026].[pt_long].[All]" allUniqueName="[stats_team_reg_2026].[pt_long].[All]" dimensionUniqueName="[stats_team_reg_2026]" displayFolder="" count="2" memberValueDatatype="20" unbalanced="0"/>
    <cacheHierarchy uniqueName="[stats_team_reg_2026].[pt_yards]" caption="pt_yards" attribute="1" defaultMemberUniqueName="[stats_team_reg_2026].[pt_yards].[All]" allUniqueName="[stats_team_reg_2026].[pt_yards].[All]" dimensionUniqueName="[stats_team_reg_2026]" displayFolder="" count="2"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2"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2" memberValueDatatype="20" unbalanced="0"/>
    <cacheHierarchy uniqueName="[stats_team_reg_2026].[pt_downed]" caption="pt_downed" attribute="1" defaultMemberUniqueName="[stats_team_reg_2026].[pt_downed].[All]" allUniqueName="[stats_team_reg_2026].[pt_downed].[All]" dimensionUniqueName="[stats_team_reg_2026]" displayFolder="" count="2"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2"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2"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2"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2"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2"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2" memberValueDatatype="20" unbalanced="0"/>
    <cacheHierarchy uniqueName="[stats_team_week_2026].[season]" caption="season" attribute="1" defaultMemberUniqueName="[stats_team_week_2026].[season].[All]" allUniqueName="[stats_team_week_2026].[season].[All]" dimensionUniqueName="[stats_team_week_2026]" displayFolder="" count="2" memberValueDatatype="20" unbalanced="0"/>
    <cacheHierarchy uniqueName="[stats_team_week_2026].[week]" caption="week" attribute="1" defaultMemberUniqueName="[stats_team_week_2026].[week].[All]" allUniqueName="[stats_team_week_2026].[week].[All]" dimensionUniqueName="[stats_team_week_2026]" displayFolder="" count="2" memberValueDatatype="20" unbalanced="0"/>
    <cacheHierarchy uniqueName="[stats_team_week_2026].[team]" caption="team" attribute="1" defaultMemberUniqueName="[stats_team_week_2026].[team].[All]" allUniqueName="[stats_team_week_2026].[team].[All]" dimensionUniqueName="[stats_team_week_2026]" displayFolder="" count="2"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2" memberValueDatatype="130" unbalanced="0"/>
    <cacheHierarchy uniqueName="[stats_team_week_2026].[game_id]" caption="game_id" attribute="1" defaultMemberUniqueName="[stats_team_week_2026].[game_id].[All]" allUniqueName="[stats_team_week_2026].[game_id].[All]" dimensionUniqueName="[stats_team_week_2026]" displayFolder="" count="2"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2"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2" memberValueDatatype="20" unbalanced="0"/>
    <cacheHierarchy uniqueName="[stats_team_week_2026].[attempts]" caption="attempts" attribute="1" defaultMemberUniqueName="[stats_team_week_2026].[attempts].[All]" allUniqueName="[stats_team_week_2026].[attempts].[All]" dimensionUniqueName="[stats_team_week_2026]" displayFolder="" count="2"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2"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2"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2"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2"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2"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2"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2"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2"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2"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2"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2"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2"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2"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2"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2"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2"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2" memberValueDatatype="20" unbalanced="0"/>
    <cacheHierarchy uniqueName="[stats_team_week_2026].[carries]" caption="carries" attribute="1" defaultMemberUniqueName="[stats_team_week_2026].[carries].[All]" allUniqueName="[stats_team_week_2026].[carries].[All]" dimensionUniqueName="[stats_team_week_2026]" displayFolder="" count="2"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2"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2"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2"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2"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2"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2"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2"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2"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2"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2"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2"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2" memberValueDatatype="20" unbalanced="0"/>
    <cacheHierarchy uniqueName="[stats_team_week_2026].[targets]" caption="targets" attribute="1" defaultMemberUniqueName="[stats_team_week_2026].[targets].[All]" allUniqueName="[stats_team_week_2026].[targets].[All]" dimensionUniqueName="[stats_team_week_2026]" displayFolder="" count="2"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2"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2"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2"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2"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2"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2"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2"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2"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2"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2"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2"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2"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2"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2"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2"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2"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2"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2"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2"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2" memberValueDatatype="20" unbalanced="0"/>
    <cacheHierarchy uniqueName="[stats_team_week_2026].[def_sacks]" caption="def_sacks" attribute="1" defaultMemberUniqueName="[stats_team_week_2026].[def_sacks].[All]" allUniqueName="[stats_team_week_2026].[def_sacks].[All]" dimensionUniqueName="[stats_team_week_2026]" displayFolder="" count="2"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2"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2"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2"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2"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2" memberValueDatatype="20" unbalanced="0"/>
    <cacheHierarchy uniqueName="[stats_team_week_2026].[def_tds]" caption="def_tds" attribute="1" defaultMemberUniqueName="[stats_team_week_2026].[def_tds].[All]" allUniqueName="[stats_team_week_2026].[def_tds].[All]" dimensionUniqueName="[stats_team_week_2026]" displayFolder="" count="2"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2"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2"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2"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2"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2"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2"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2"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2"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2"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2"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2"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2"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2" memberValueDatatype="20" unbalanced="0"/>
    <cacheHierarchy uniqueName="[stats_team_week_2026].[penalties]" caption="penalties" attribute="1" defaultMemberUniqueName="[stats_team_week_2026].[penalties].[All]" allUniqueName="[stats_team_week_2026].[penalties].[All]" dimensionUniqueName="[stats_team_week_2026]" displayFolder="" count="2"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2" memberValueDatatype="20" unbalanced="0"/>
    <cacheHierarchy uniqueName="[stats_team_week_2026].[timeouts]" caption="timeouts" attribute="1" defaultMemberUniqueName="[stats_team_week_2026].[timeouts].[All]" allUniqueName="[stats_team_week_2026].[timeouts].[All]" dimensionUniqueName="[stats_team_week_2026]" displayFolder="" count="2"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2"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2"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2"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2"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2"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2"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2"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2"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2" memberValueDatatype="20" unbalanced="0"/>
    <cacheHierarchy uniqueName="[stats_team_week_2026].[fg_made]" caption="fg_made" attribute="1" defaultMemberUniqueName="[stats_team_week_2026].[fg_made].[All]" allUniqueName="[stats_team_week_2026].[fg_made].[All]" dimensionUniqueName="[stats_team_week_2026]" displayFolder="" count="2" memberValueDatatype="20" unbalanced="0"/>
    <cacheHierarchy uniqueName="[stats_team_week_2026].[fg_att]" caption="fg_att" attribute="1" defaultMemberUniqueName="[stats_team_week_2026].[fg_att].[All]" allUniqueName="[stats_team_week_2026].[fg_att].[All]" dimensionUniqueName="[stats_team_week_2026]" displayFolder="" count="2" memberValueDatatype="20" unbalanced="0"/>
    <cacheHierarchy uniqueName="[stats_team_week_2026].[fg_missed]" caption="fg_missed" attribute="1" defaultMemberUniqueName="[stats_team_week_2026].[fg_missed].[All]" allUniqueName="[stats_team_week_2026].[fg_missed].[All]" dimensionUniqueName="[stats_team_week_2026]" displayFolder="" count="2"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2" memberValueDatatype="20" unbalanced="0"/>
    <cacheHierarchy uniqueName="[stats_team_week_2026].[fg_long]" caption="fg_long" attribute="1" defaultMemberUniqueName="[stats_team_week_2026].[fg_long].[All]" allUniqueName="[stats_team_week_2026].[fg_long].[All]" dimensionUniqueName="[stats_team_week_2026]" displayFolder="" count="2" memberValueDatatype="20" unbalanced="0"/>
    <cacheHierarchy uniqueName="[stats_team_week_2026].[fg_pct]" caption="fg_pct" attribute="1" defaultMemberUniqueName="[stats_team_week_2026].[fg_pct].[All]" allUniqueName="[stats_team_week_2026].[fg_pct].[All]" dimensionUniqueName="[stats_team_week_2026]" displayFolder="" count="2"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2"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2"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2"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2"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2"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2"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2"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2"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2"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2"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2"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2"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2"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2"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2"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2"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2"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2" memberValueDatatype="20" unbalanced="0"/>
    <cacheHierarchy uniqueName="[stats_team_week_2026].[pat_made]" caption="pat_made" attribute="1" defaultMemberUniqueName="[stats_team_week_2026].[pat_made].[All]" allUniqueName="[stats_team_week_2026].[pat_made].[All]" dimensionUniqueName="[stats_team_week_2026]" displayFolder="" count="2" memberValueDatatype="20" unbalanced="0"/>
    <cacheHierarchy uniqueName="[stats_team_week_2026].[pat_att]" caption="pat_att" attribute="1" defaultMemberUniqueName="[stats_team_week_2026].[pat_att].[All]" allUniqueName="[stats_team_week_2026].[pat_att].[All]" dimensionUniqueName="[stats_team_week_2026]" displayFolder="" count="2"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2"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2" memberValueDatatype="20" unbalanced="0"/>
    <cacheHierarchy uniqueName="[stats_team_week_2026].[pat_pct]" caption="pat_pct" attribute="1" defaultMemberUniqueName="[stats_team_week_2026].[pat_pct].[All]" allUniqueName="[stats_team_week_2026].[pat_pct].[All]" dimensionUniqueName="[stats_team_week_2026]" displayFolder="" count="2" memberValueDatatype="5" unbalanced="0"/>
    <cacheHierarchy uniqueName="[stats_team_week_2026].[gwfg_made]" caption="gwfg_made" attribute="1" defaultMemberUniqueName="[stats_team_week_2026].[gwfg_made].[All]" allUniqueName="[stats_team_week_2026].[gwfg_made].[All]" dimensionUniqueName="[stats_team_week_2026]" displayFolder="" count="2" memberValueDatatype="20" unbalanced="0"/>
    <cacheHierarchy uniqueName="[stats_team_week_2026].[gwfg_att]" caption="gwfg_att" attribute="1" defaultMemberUniqueName="[stats_team_week_2026].[gwfg_att].[All]" allUniqueName="[stats_team_week_2026].[gwfg_att].[All]" dimensionUniqueName="[stats_team_week_2026]" displayFolder="" count="2"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2"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2"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2" memberValueDatatype="20" unbalanced="0"/>
    <cacheHierarchy uniqueName="[stats_team_week_2026].[pt_att]" caption="pt_att" attribute="1" defaultMemberUniqueName="[stats_team_week_2026].[pt_att].[All]" allUniqueName="[stats_team_week_2026].[pt_att].[All]" dimensionUniqueName="[stats_team_week_2026]" displayFolder="" count="2"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2" memberValueDatatype="20" unbalanced="0"/>
    <cacheHierarchy uniqueName="[stats_team_week_2026].[pt_long]" caption="pt_long" attribute="1" defaultMemberUniqueName="[stats_team_week_2026].[pt_long].[All]" allUniqueName="[stats_team_week_2026].[pt_long].[All]" dimensionUniqueName="[stats_team_week_2026]" displayFolder="" count="2" memberValueDatatype="20" unbalanced="0"/>
    <cacheHierarchy uniqueName="[stats_team_week_2026].[pt_yards]" caption="pt_yards" attribute="1" defaultMemberUniqueName="[stats_team_week_2026].[pt_yards].[All]" allUniqueName="[stats_team_week_2026].[pt_yards].[All]" dimensionUniqueName="[stats_team_week_2026]" displayFolder="" count="2"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2"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2" memberValueDatatype="20" unbalanced="0"/>
    <cacheHierarchy uniqueName="[stats_team_week_2026].[pt_downed]" caption="pt_downed" attribute="1" defaultMemberUniqueName="[stats_team_week_2026].[pt_downed].[All]" allUniqueName="[stats_team_week_2026].[pt_downed].[All]" dimensionUniqueName="[stats_team_week_2026]" displayFolder="" count="2"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2"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2"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2"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2"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2"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2" memberValueDatatype="20" unbalanced="0"/>
    <cacheHierarchy uniqueName="[TeamGames].[game_id]" caption="game_id" attribute="1" defaultMemberUniqueName="[TeamGames].[game_id].[All]" allUniqueName="[TeamGames].[game_id].[All]" dimensionUniqueName="[TeamGames]" displayFolder="" count="2" memberValueDatatype="130" unbalanced="0"/>
    <cacheHierarchy uniqueName="[TeamGames].[week]" caption="week" attribute="1" defaultMemberUniqueName="[TeamGames].[week].[All]" allUniqueName="[TeamGames].[week].[All]" dimensionUniqueName="[TeamGames]" displayFolder="" count="2" memberValueDatatype="20" unbalanced="0"/>
    <cacheHierarchy uniqueName="[TeamGames].[gameday]" caption="gameday" attribute="1" time="1" defaultMemberUniqueName="[TeamGames].[gameday].[All]" allUniqueName="[TeamGames].[gameday].[All]" dimensionUniqueName="[TeamGames]" displayFolder="" count="2" memberValueDatatype="7" unbalanced="0"/>
    <cacheHierarchy uniqueName="[TeamGames].[opponent]" caption="opponent" attribute="1" defaultMemberUniqueName="[TeamGames].[opponent].[All]" allUniqueName="[TeamGames].[opponent].[All]" dimensionUniqueName="[TeamGames]" displayFolder="" count="2" memberValueDatatype="130" unbalanced="0"/>
    <cacheHierarchy uniqueName="[TeamGames].[points_against]" caption="points_against" attribute="1" defaultMemberUniqueName="[TeamGames].[points_against].[All]" allUniqueName="[TeamGames].[points_against].[All]" dimensionUniqueName="[TeamGames]" displayFolder="" count="2" memberValueDatatype="20" unbalanced="0"/>
    <cacheHierarchy uniqueName="[TeamGames].[team]" caption="team" attribute="1" defaultMemberUniqueName="[TeamGames].[team].[All]" allUniqueName="[TeamGames].[team].[All]" dimensionUniqueName="[TeamGames]" displayFolder="" count="2" memberValueDatatype="130" unbalanced="0"/>
    <cacheHierarchy uniqueName="[TeamGames].[points_for]" caption="points_for" attribute="1" defaultMemberUniqueName="[TeamGames].[points_for].[All]" allUniqueName="[TeamGames].[points_for].[All]" dimensionUniqueName="[TeamGames]" displayFolder="" count="2" memberValueDatatype="20" unbalanced="0"/>
    <cacheHierarchy uniqueName="[TeamGames].[site]" caption="site" attribute="1" defaultMemberUniqueName="[TeamGames].[site].[All]" allUniqueName="[TeamGames].[site].[All]" dimensionUniqueName="[TeamGames]" displayFolder="" count="2" memberValueDatatype="130" unbalanced="0"/>
    <cacheHierarchy uniqueName="[TeamGames].[div_game]" caption="div_game" attribute="1" defaultMemberUniqueName="[TeamGames].[div_game].[All]" allUniqueName="[TeamGames].[div_game].[All]" dimensionUniqueName="[TeamGames]" displayFolder="" count="2" memberValueDatatype="20" unbalanced="0"/>
    <cacheHierarchy uniqueName="[TeamGames].[roof]" caption="roof" attribute="1" defaultMemberUniqueName="[TeamGames].[roof].[All]" allUniqueName="[TeamGames].[roof].[All]" dimensionUniqueName="[TeamGames]" displayFolder="" count="2" memberValueDatatype="130" unbalanced="0"/>
    <cacheHierarchy uniqueName="[TeamGames].[home_away]" caption="home_away" attribute="1" defaultMemberUniqueName="[TeamGames].[home_away].[All]" allUniqueName="[TeamGames].[home_away].[All]" dimensionUniqueName="[TeamGames]" displayFolder="" count="2" memberValueDatatype="130" unbalanced="0"/>
    <cacheHierarchy uniqueName="[TeamGames].[location]" caption="location" attribute="1" defaultMemberUniqueName="[TeamGames].[location].[All]" allUniqueName="[TeamGames].[location].[All]" dimensionUniqueName="[TeamGames]" displayFolder="" count="2" memberValueDatatype="130" unbalanced="0"/>
    <cacheHierarchy uniqueName="[TeamGames].[diff]" caption="diff" attribute="1" defaultMemberUniqueName="[TeamGames].[diff].[All]" allUniqueName="[TeamGames].[diff].[All]" dimensionUniqueName="[TeamGames]" displayFolder="" count="2" memberValueDatatype="20" unbalanced="0"/>
    <cacheHierarchy uniqueName="[TeamGames].[win]" caption="win" attribute="1" defaultMemberUniqueName="[TeamGames].[win].[All]" allUniqueName="[TeamGames].[win].[All]" dimensionUniqueName="[TeamGames]" displayFolder="" count="2" memberValueDatatype="20" unbalanced="0"/>
    <cacheHierarchy uniqueName="[TeamGames].[loss]" caption="loss" attribute="1" defaultMemberUniqueName="[TeamGames].[loss].[All]" allUniqueName="[TeamGames].[loss].[All]" dimensionUniqueName="[TeamGames]" displayFolder="" count="2" memberValueDatatype="20" unbalanced="0"/>
    <cacheHierarchy uniqueName="[TeamGames].[tie]" caption="tie" attribute="1" defaultMemberUniqueName="[TeamGames].[tie].[All]" allUniqueName="[TeamGames].[tie].[All]" dimensionUniqueName="[TeamGames]" displayFolder="" count="2" memberValueDatatype="20" unbalanced="0"/>
    <cacheHierarchy uniqueName="[TeamGames].[passing_yards]" caption="passing_yards" attribute="1" defaultMemberUniqueName="[TeamGames].[passing_yards].[All]" allUniqueName="[TeamGames].[passing_yards].[All]" dimensionUniqueName="[TeamGames]" displayFolder="" count="2"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2" memberValueDatatype="20" unbalanced="0"/>
    <cacheHierarchy uniqueName="[TeamGames].[rushing_yards]" caption="rushing_yards" attribute="1" defaultMemberUniqueName="[TeamGames].[rushing_yards].[All]" allUniqueName="[TeamGames].[rushing_yards].[All]" dimensionUniqueName="[TeamGames]" displayFolder="" count="2" memberValueDatatype="20" unbalanced="0"/>
    <cacheHierarchy uniqueName="[TeamGames].[fumbles_lost_total]" caption="fumbles_lost_total" attribute="1" defaultMemberUniqueName="[TeamGames].[fumbles_lost_total].[All]" allUniqueName="[TeamGames].[fumbles_lost_total].[All]" dimensionUniqueName="[TeamGames]" displayFolder="" count="2" memberValueDatatype="20" unbalanced="0"/>
    <cacheHierarchy uniqueName="[TeamGames].[opp.passing_yards]" caption="opp.passing_yards" attribute="1" defaultMemberUniqueName="[TeamGames].[opp.passing_yards].[All]" allUniqueName="[TeamGames].[opp.passing_yards].[All]" dimensionUniqueName="[TeamGames]" displayFolder="" count="2"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2" memberValueDatatype="20" unbalanced="0"/>
    <cacheHierarchy uniqueName="[TeamGames].[opp.rushing_yards]" caption="opp.rushing_yards" attribute="1" defaultMemberUniqueName="[TeamGames].[opp.rushing_yards].[All]" allUniqueName="[TeamGames].[opp.rushing_yards].[All]" dimensionUniqueName="[TeamGames]" displayFolder="" count="2"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2" memberValueDatatype="20" unbalanced="0"/>
    <cacheHierarchy uniqueName="[TeamGames].[yards]" caption="yards" attribute="1" defaultMemberUniqueName="[TeamGames].[yards].[All]" allUniqueName="[TeamGames].[yards].[All]" dimensionUniqueName="[TeamGames]" displayFolder="" count="2" memberValueDatatype="20" unbalanced="0"/>
    <cacheHierarchy uniqueName="[TeamGames].[yards_allowed]" caption="yards_allowed" attribute="1" defaultMemberUniqueName="[TeamGames].[yards_allowed].[All]" allUniqueName="[TeamGames].[yards_allowed].[All]" dimensionUniqueName="[TeamGames]" displayFolder="" count="2" memberValueDatatype="20" unbalanced="0"/>
    <cacheHierarchy uniqueName="[TeamGames].[to_margin]" caption="to_margin" attribute="1" defaultMemberUniqueName="[TeamGames].[to_margin].[All]" allUniqueName="[TeamGames].[to_margin].[All]" dimensionUniqueName="[TeamGames]" displayFolder="" count="2"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60"/>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4"/>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3"/>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8"/>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1"/>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6"/>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8"/>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7"/>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5"/>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9"/>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8"/>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8"/>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6"/>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8"/>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1"/>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6"/>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7"/>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7"/>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4"/>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9"/>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6"/>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6"/>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9"/>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tupleCache>
    <entries count="69">
      <n v="7" in="0">
        <tpls c="1">
          <tpl fld="0" item="0"/>
        </tpls>
      </n>
      <n v="7" in="0">
        <tpls c="4">
          <tpl hier="172" item="1"/>
          <tpl hier="173" item="2"/>
          <tpl hier="182" item="0"/>
          <tpl fld="0" item="1"/>
        </tpls>
      </n>
      <s v="Minnesota Vikings" in="0">
        <tpls c="4">
          <tpl hier="172" item="1"/>
          <tpl hier="173" item="2"/>
          <tpl hier="182" item="0"/>
          <tpl fld="0" item="2"/>
        </tpls>
      </s>
      <s v="Minnesota Vikings" in="0">
        <tpls c="4">
          <tpl hier="172" item="1"/>
          <tpl hier="173" item="2"/>
          <tpl hier="182" item="0"/>
          <tpl fld="0" item="9"/>
        </tpls>
      </s>
      <n v="12.333333333333334" in="0">
        <tpls c="4">
          <tpl hier="172" item="1"/>
          <tpl hier="173" item="2"/>
          <tpl hier="182" item="0"/>
          <tpl fld="0" item="3"/>
        </tpls>
      </n>
      <n v="32.833333333333336" in="0">
        <tpls c="4">
          <tpl hier="172" item="1"/>
          <tpl hier="173" item="2"/>
          <tpl hier="182" item="0"/>
          <tpl fld="0" item="4"/>
        </tpls>
      </n>
      <s v="Buffalo Bills" in="0">
        <tpls c="4">
          <tpl hier="172" item="1"/>
          <tpl hier="173" item="2"/>
          <tpl hier="182" item="0"/>
          <tpl fld="0" item="5"/>
        </tpls>
      </s>
      <s v="6-0" in="0">
        <tpls c="4">
          <tpl hier="172" item="1"/>
          <tpl hier="173" item="2"/>
          <tpl hier="182" item="0"/>
          <tpl fld="0" item="6"/>
        </tpls>
      </s>
      <n v="8.5" in="0">
        <tpls c="4">
          <tpl hier="172" item="1"/>
          <tpl hier="173" item="2"/>
          <tpl hier="182" item="0"/>
          <tpl fld="0" item="7"/>
        </tpls>
      </n>
      <s v="Minnesota Vikings" in="0">
        <tpls c="4">
          <tpl hier="172" item="1"/>
          <tpl hier="173" item="2"/>
          <tpl hier="182" item="0"/>
          <tpl fld="0" item="8"/>
        </tpls>
      </s>
      <n v="0.53366583541147128" in="0">
        <tpls c="4">
          <tpl hier="172" item="1"/>
          <tpl hier="173" item="2"/>
          <tpl hier="182" item="0"/>
          <tpl fld="0" item="17"/>
        </tpls>
      </n>
      <s v="San Francisco 49ers" in="0">
        <tpls c="4">
          <tpl hier="172" item="1"/>
          <tpl hier="173" item="2"/>
          <tpl hier="182" item="0"/>
          <tpl fld="0" item="16"/>
        </tpls>
      </s>
      <n v="-0.1927391275267516" in="0">
        <tpls c="4">
          <tpl hier="172" item="1"/>
          <tpl hier="173" item="2"/>
          <tpl hier="182" item="0"/>
          <tpl fld="0" item="15"/>
        </tpls>
      </n>
      <s v="Minnesota Vikings" in="0">
        <tpls c="4">
          <tpl hier="172" item="1"/>
          <tpl hier="173" item="2"/>
          <tpl hier="182" item="0"/>
          <tpl fld="0" item="14"/>
        </tpls>
      </s>
      <n v="0.20370244932045492" in="0">
        <tpls c="4">
          <tpl hier="172" item="1"/>
          <tpl hier="173" item="2"/>
          <tpl hier="182" item="0"/>
          <tpl fld="0" item="13"/>
        </tpls>
      </n>
      <s v="Buffalo Bills" in="0">
        <tpls c="4">
          <tpl hier="172" item="1"/>
          <tpl hier="173" item="2"/>
          <tpl hier="182" item="0"/>
          <tpl fld="0" item="12"/>
        </tpls>
      </s>
      <n v="0.22005940264140095" in="0">
        <tpls c="4">
          <tpl hier="172" item="1"/>
          <tpl hier="173" item="2"/>
          <tpl hier="182" item="0"/>
          <tpl fld="0" item="11"/>
        </tpls>
      </n>
      <s v="San Francisco 49ers" in="0">
        <tpls c="4">
          <tpl hier="172" item="1"/>
          <tpl hier="173" item="2"/>
          <tpl hier="182" item="0"/>
          <tpl fld="0" item="10"/>
        </tpls>
      </s>
      <n v="0.86363636363636365" in="0">
        <tpls c="4">
          <tpl hier="172" item="1"/>
          <tpl hier="173" item="2"/>
          <tpl hier="182" item="0"/>
          <tpl fld="0" item="25"/>
        </tpls>
      </n>
      <s v="San Francisco 49ers" in="0">
        <tpls c="4">
          <tpl hier="172" item="1"/>
          <tpl hier="173" item="2"/>
          <tpl hier="182" item="0"/>
          <tpl fld="0" item="24"/>
        </tpls>
      </s>
      <n v="154.28571428571428" in="0">
        <tpls c="4">
          <tpl hier="172" item="1"/>
          <tpl hier="173" item="2"/>
          <tpl hier="182" item="0"/>
          <tpl fld="0" item="23"/>
        </tpls>
      </n>
      <s v="Chicago Bears" in="0">
        <tpls c="4">
          <tpl hier="172" item="1"/>
          <tpl hier="173" item="2"/>
          <tpl hier="182" item="0"/>
          <tpl fld="0" item="22"/>
        </tpls>
      </s>
      <n v="298" in="0">
        <tpls c="4">
          <tpl hier="172" item="1"/>
          <tpl hier="173" item="2"/>
          <tpl hier="182" item="0"/>
          <tpl fld="0" item="21"/>
        </tpls>
      </n>
      <s v="Detroit Lions" in="0">
        <tpls c="4">
          <tpl hier="172" item="1"/>
          <tpl hier="173" item="2"/>
          <tpl hier="182" item="0"/>
          <tpl fld="0" item="20"/>
        </tpls>
      </s>
      <n v="413" in="0">
        <tpls c="4">
          <tpl hier="172" item="1"/>
          <tpl hier="173" item="2"/>
          <tpl hier="182" item="0"/>
          <tpl fld="0" item="19"/>
        </tpls>
      </n>
      <s v="Detroit Lions" in="0">
        <tpls c="4">
          <tpl hier="172" item="1"/>
          <tpl hier="173" item="2"/>
          <tpl hier="182" item="0"/>
          <tpl fld="0" item="18"/>
        </tpls>
      </s>
      <s v="Seattle Seahawks" in="0">
        <tpls c="4">
          <tpl hier="172" item="1"/>
          <tpl hier="173" item="2"/>
          <tpl hier="182" item="0"/>
          <tpl fld="0" item="26"/>
        </tpls>
      </s>
      <n v="0.23076923076923078" in="0">
        <tpls c="4">
          <tpl hier="172" item="1"/>
          <tpl hier="173" item="2"/>
          <tpl hier="182" item="0"/>
          <tpl fld="0" item="33"/>
        </tpls>
      </n>
      <s v="Minnesota Vikings" in="0">
        <tpls c="4">
          <tpl hier="172" item="1"/>
          <tpl hier="173" item="2"/>
          <tpl hier="182" item="0"/>
          <tpl fld="0" item="32"/>
        </tpls>
      </s>
      <n v="72.166666666666671" in="0">
        <tpls c="4">
          <tpl hier="172" item="1"/>
          <tpl hier="173" item="2"/>
          <tpl hier="182" item="0"/>
          <tpl fld="0" item="31"/>
        </tpls>
      </n>
      <s v="Jacksonville Jaguars" in="0">
        <tpls c="4">
          <tpl hier="172" item="1"/>
          <tpl hier="173" item="2"/>
          <tpl hier="182" item="0"/>
          <tpl fld="0" item="30"/>
        </tpls>
      </s>
      <n v="158" in="0">
        <tpls c="4">
          <tpl hier="172" item="1"/>
          <tpl hier="173" item="2"/>
          <tpl hier="182" item="0"/>
          <tpl fld="0" item="29"/>
        </tpls>
      </n>
      <s v="Seattle Seahawks" in="0">
        <tpls c="4">
          <tpl hier="172" item="1"/>
          <tpl hier="173" item="2"/>
          <tpl hier="182" item="0"/>
          <tpl fld="0" item="28"/>
        </tpls>
      </s>
      <n v="247.42857142857142" in="0">
        <tpls c="4">
          <tpl hier="172" item="1"/>
          <tpl hier="173" item="2"/>
          <tpl hier="182" item="0"/>
          <tpl fld="0" item="27"/>
        </tpls>
      </n>
      <s v="San Francisco 49ers" in="0">
        <tpls c="1">
          <tpl fld="0" item="10"/>
        </tpls>
      </s>
      <n v="0.22005940264140095" in="0">
        <tpls c="1">
          <tpl fld="0" item="11"/>
        </tpls>
      </n>
      <s v="Minnesota Vikings" in="0">
        <tpls c="1">
          <tpl fld="0" item="8"/>
        </tpls>
      </s>
      <n v="8.5" in="0">
        <tpls c="1">
          <tpl fld="0" item="7"/>
        </tpls>
      </n>
      <s v="6-0" in="0">
        <tpls c="1">
          <tpl fld="0" item="6"/>
        </tpls>
      </s>
      <s v="Minnesota Vikings" in="0">
        <tpls c="1">
          <tpl fld="0" item="2"/>
        </tpls>
      </s>
      <n v="7" in="0">
        <tpls c="1">
          <tpl fld="0" item="1"/>
        </tpls>
      </n>
      <s v="San Francisco 49ers" in="0">
        <tpls c="1">
          <tpl fld="0" item="24"/>
        </tpls>
      </s>
      <n v="0.86363636363636365" in="0">
        <tpls c="1">
          <tpl fld="0" item="25"/>
        </tpls>
      </n>
      <n v="5.614583333333333" in="1">
        <tpls c="1">
          <tpl fld="0" item="37"/>
        </tpls>
      </n>
      <n v="9.3333333333333339" in="0">
        <tpls c="1">
          <tpl fld="0" item="36"/>
        </tpls>
      </n>
      <s v="Buffalo Bills" in="0">
        <tpls c="1">
          <tpl fld="0" item="35"/>
        </tpls>
      </s>
      <s v="6-1" in="0">
        <tpls c="1">
          <tpl fld="0" item="34"/>
        </tpls>
      </s>
      <n v="0.49702380952380953" in="0">
        <tpls c="1">
          <tpl fld="0" item="43"/>
        </tpls>
      </n>
      <s v="Miami Dolphins" in="0">
        <tpls c="1">
          <tpl fld="0" item="42"/>
        </tpls>
      </s>
      <n v="0.67724867724867721" in="0">
        <tpls c="1">
          <tpl fld="0" item="41"/>
        </tpls>
      </n>
      <s v="Dallas Cowboys" in="0">
        <tpls c="1">
          <tpl fld="0" item="40"/>
        </tpls>
      </s>
      <n v="0.57949582407478351" in="2">
        <tpls c="1">
          <tpl fld="0" item="39"/>
        </tpls>
      </n>
      <n v="0.59169054441260749" in="2">
        <tpls c="1">
          <tpl fld="0" item="38"/>
        </tpls>
      </n>
      <n v="0.58461538461538465" in="0">
        <tpls c="4">
          <tpl hier="172" item="1"/>
          <tpl hier="173" item="2"/>
          <tpl hier="182" item="3"/>
          <tpl fld="0" item="17"/>
        </tpls>
      </n>
      <n v="-0.26770024702353934" in="0">
        <tpls c="4">
          <tpl hier="172" item="1"/>
          <tpl hier="173" item="2"/>
          <tpl hier="182" item="3"/>
          <tpl fld="0" item="15"/>
        </tpls>
      </n>
      <s v="Tampa Bay Buccaneers" in="0">
        <tpls c="4">
          <tpl hier="172" item="1"/>
          <tpl hier="173" item="2"/>
          <tpl hier="182" item="3"/>
          <tpl fld="0" item="14"/>
        </tpls>
      </s>
      <n v="0.33139076177829724" in="0">
        <tpls c="4">
          <tpl hier="172" item="1"/>
          <tpl hier="173" item="2"/>
          <tpl hier="182" item="3"/>
          <tpl fld="0" item="13"/>
        </tpls>
      </n>
      <s v="Cincinnati Bengals" in="0">
        <tpls c="4">
          <tpl hier="172" item="1"/>
          <tpl hier="173" item="2"/>
          <tpl hier="182" item="3"/>
          <tpl fld="0" item="12"/>
        </tpls>
      </s>
      <n v="0.47948690081675471" in="0">
        <tpls c="4">
          <tpl hier="172" item="1"/>
          <tpl hier="173" item="2"/>
          <tpl hier="182" item="3"/>
          <tpl fld="0" item="11"/>
        </tpls>
      </n>
      <s v="Tampa Bay Buccaneers" in="0">
        <tpls c="4">
          <tpl hier="172" item="1"/>
          <tpl hier="173" item="2"/>
          <tpl hier="182" item="3"/>
          <tpl fld="0" item="10"/>
        </tpls>
      </s>
      <s v="Los Angeles Rams" in="0">
        <tpls c="4">
          <tpl hier="172" item="1"/>
          <tpl hier="173" item="2"/>
          <tpl hier="182" item="3"/>
          <tpl fld="0" item="16"/>
        </tpls>
      </s>
      <n v="1" in="0">
        <tpls c="4">
          <tpl hier="172" item="1"/>
          <tpl hier="173" item="2"/>
          <tpl hier="182" item="3"/>
          <tpl fld="0" item="25"/>
        </tpls>
      </n>
      <s v="New England Patriots" in="0">
        <tpls c="4">
          <tpl hier="172" item="1"/>
          <tpl hier="173" item="2"/>
          <tpl hier="182" item="3"/>
          <tpl fld="0" item="20"/>
        </tpls>
      </s>
      <s v="Cincinnati Bengals, Houston Texans, Los Angeles Rams, Miami Dolphins, New York Giants, San Francisco 49ers" in="0">
        <tpls c="4">
          <tpl hier="172" item="1"/>
          <tpl hier="173" item="2"/>
          <tpl hier="182" item="3"/>
          <tpl fld="0" item="24"/>
        </tpls>
      </s>
      <n v="321" in="0">
        <tpls c="4">
          <tpl hier="172" item="1"/>
          <tpl hier="173" item="2"/>
          <tpl hier="182" item="3"/>
          <tpl fld="0" item="21"/>
        </tpls>
      </n>
      <n v="258" in="0">
        <tpls c="4">
          <tpl hier="172" item="1"/>
          <tpl hier="173" item="2"/>
          <tpl hier="182" item="3"/>
          <tpl fld="0" item="23"/>
        </tpls>
      </n>
      <n v="491" in="0">
        <tpls c="4">
          <tpl hier="172" item="1"/>
          <tpl hier="173" item="2"/>
          <tpl hier="182" item="3"/>
          <tpl fld="0" item="19"/>
        </tpls>
      </n>
      <s v="Tampa Bay Buccaneers" in="0">
        <tpls c="4">
          <tpl hier="172" item="1"/>
          <tpl hier="173" item="2"/>
          <tpl hier="182" item="3"/>
          <tpl fld="0" item="22"/>
        </tpls>
      </s>
      <s v="Cleveland Browns" in="0">
        <tpls c="4">
          <tpl hier="172" item="1"/>
          <tpl hier="173" item="2"/>
          <tpl hier="182" item="3"/>
          <tpl fld="0" item="18"/>
        </tpls>
      </s>
    </entries>
    <sets count="4">
      <set count="1" maxRank="1" setDefinition="{[DimWeek].[week].[All]}">
        <tpls c="1">
          <tpl hier="182" item="4294967295"/>
        </tpls>
      </set>
      <set count="1" maxRank="1" setDefinition="{[DimTeam].[team_conf].[All]}">
        <tpls c="1">
          <tpl hier="172" item="4294967295"/>
        </tpls>
      </set>
      <set count="1" maxRank="1" setDefinition="{[DimTeam].[team_division].[All]}">
        <tpls c="1">
          <tpl hier="173" item="4294967295"/>
        </tpls>
      </set>
      <set count="1" maxRank="1" setDefinition="{[DimWeek].[week].&amp;[7]}">
        <tpls c="1">
          <tpl fld="1" item="0"/>
        </tpls>
      </set>
    </sets>
    <queryCache count="44">
      <query mdx="[Measures].[Latest Week]">
        <tpls c="1">
          <tpl fld="0" item="0"/>
        </tpls>
      </query>
      <query mdx="[Measures].[Lead TO Value]">
        <tpls c="1">
          <tpl fld="0" item="1"/>
        </tpls>
      </query>
      <query mdx="[Measures].[Lead TO Team]">
        <tpls c="1">
          <tpl fld="0" item="2"/>
        </tpls>
      </query>
      <query mdx="[Measures].[Lead Def Value]">
        <tpls c="1">
          <tpl fld="0" item="3"/>
        </tpls>
      </query>
      <query mdx="[Measures].[Lead Off Value]">
        <tpls c="1">
          <tpl fld="0" item="4"/>
        </tpls>
      </query>
      <query mdx="[Measures].[Lead Off Team]">
        <tpls c="1">
          <tpl fld="0" item="5"/>
        </tpls>
      </query>
      <query mdx="[Measures].[Lead Diff W-L]">
        <tpls c="1">
          <tpl fld="0" item="6"/>
        </tpls>
      </query>
      <query mdx="[Measures].[Lead Diff Value]">
        <tpls c="1">
          <tpl fld="0" item="7"/>
        </tpls>
      </query>
      <query mdx="[Measures].[Lead Diff Team]">
        <tpls c="1">
          <tpl fld="0" item="8"/>
        </tpls>
      </query>
      <query mdx="[Measures].[Lead Def Team]">
        <tpls c="1">
          <tpl fld="0" item="9"/>
        </tpls>
      </query>
      <query mdx="[Measures].[Lead NetEPA Team]">
        <tpls c="1">
          <tpl fld="0" item="10"/>
        </tpls>
      </query>
      <query mdx="[Measures].[Lead NetEPA Value]">
        <tpls c="1">
          <tpl fld="0" item="11"/>
        </tpls>
      </query>
      <query mdx="[Measures].[Lead OffEPA Team]">
        <tpls c="1">
          <tpl fld="0" item="12"/>
        </tpls>
      </query>
      <query mdx="[Measures].[Lead OffEPA Value]">
        <tpls c="1">
          <tpl fld="0" item="13"/>
        </tpls>
      </query>
      <query mdx="[Measures].[Lead DefEPA Team]">
        <tpls c="1">
          <tpl fld="0" item="14"/>
        </tpls>
      </query>
      <query mdx="[Measures].[Lead DefEPA Value]">
        <tpls c="1">
          <tpl fld="0" item="15"/>
        </tpls>
      </query>
      <query mdx="[Measures].[Lead Success Team]">
        <tpls c="1">
          <tpl fld="0" item="16"/>
        </tpls>
      </query>
      <query mdx="[Measures].[Lead Success Value]">
        <tpls c="1">
          <tpl fld="0" item="17"/>
        </tpls>
      </query>
      <query mdx="[Measures].[Lead Yds Team]">
        <tpls c="1">
          <tpl fld="0" item="18"/>
        </tpls>
      </query>
      <query mdx="[Measures].[Lead Yds Value]">
        <tpls c="1">
          <tpl fld="0" item="19"/>
        </tpls>
      </query>
      <query mdx="[Measures].[Lead PassYds Team]">
        <tpls c="1">
          <tpl fld="0" item="20"/>
        </tpls>
      </query>
      <query mdx="[Measures].[Lead PassYds Value]">
        <tpls c="1">
          <tpl fld="0" item="21"/>
        </tpls>
      </query>
      <query mdx="[Measures].[Lead RushYds Team]">
        <tpls c="1">
          <tpl fld="0" item="22"/>
        </tpls>
      </query>
      <query mdx="[Measures].[Lead RushYds Value]">
        <tpls c="1">
          <tpl fld="0" item="23"/>
        </tpls>
      </query>
      <query mdx="[Measures].[Lead RZ Team]">
        <tpls c="1">
          <tpl fld="0" item="24"/>
        </tpls>
      </query>
      <query mdx="[Measures].[Lead RZ Value]">
        <tpls c="1">
          <tpl fld="0" item="25"/>
        </tpls>
      </query>
      <query mdx="[Measures].[Lead YdsAllow Team]">
        <tpls c="1">
          <tpl fld="0" item="26"/>
        </tpls>
      </query>
      <query mdx="[Measures].[Lead YdsAllow Value]">
        <tpls c="1">
          <tpl fld="0" item="27"/>
        </tpls>
      </query>
      <query mdx="[Measures].[Lead PassAllow Team]">
        <tpls c="1">
          <tpl fld="0" item="28"/>
        </tpls>
      </query>
      <query mdx="[Measures].[Lead PassAllow Value]">
        <tpls c="1">
          <tpl fld="0" item="29"/>
        </tpls>
      </query>
      <query mdx="[Measures].[Lead RushAllow Team]">
        <tpls c="1">
          <tpl fld="0" item="30"/>
        </tpls>
      </query>
      <query mdx="[Measures].[Lead RushAllow Value]">
        <tpls c="1">
          <tpl fld="0" item="31"/>
        </tpls>
      </query>
      <query mdx="[Measures].[Lead RZAllow Team]">
        <tpls c="1">
          <tpl fld="0" item="32"/>
        </tpls>
      </query>
      <query mdx="[Measures].[Lead RZAllow Value]">
        <tpls c="1">
          <tpl fld="0" item="33"/>
        </tpls>
      </query>
      <query mdx="[Measures].[Lead NetEPA W-L]">
        <tpls c="1">
          <tpl fld="0" item="34"/>
        </tpls>
      </query>
      <query mdx="[Measures].[Lead Explosive Team]">
        <tpls c="1">
          <tpl fld="0" item="35"/>
        </tpls>
      </query>
      <query mdx="[Measures].[Lead Explosive Value]">
        <tpls c="1">
          <tpl fld="0" item="36"/>
        </tpls>
      </query>
      <query mdx="[Measures].[Avg Explosive/G]">
        <tpls c="1">
          <tpl fld="0" item="37"/>
        </tpls>
      </query>
      <query mdx="[Measures].[RZ TD%]">
        <tpls c="1">
          <tpl fld="0" item="38"/>
        </tpls>
      </query>
      <query mdx="[Measures].[Pass Rate]">
        <tpls c="1">
          <tpl fld="0" item="39"/>
        </tpls>
      </query>
      <query mdx="[Measures].[Lead PassHeavy Team]">
        <tpls c="1">
          <tpl fld="0" item="40"/>
        </tpls>
      </query>
      <query mdx="[Measures].[Lead PassHeavy Value]">
        <tpls c="1">
          <tpl fld="0" item="41"/>
        </tpls>
      </query>
      <query mdx="[Measures].[Lead RunHeavy Team]">
        <tpls c="1">
          <tpl fld="0" item="42"/>
        </tpls>
      </query>
      <query mdx="[Measures].[Lead RunHeavy Value]">
        <tpls c="1">
          <tpl fld="0" item="43"/>
        </tpls>
      </query>
    </queryCache>
    <serverFormats count="3">
      <serverFormat format=""/>
      <serverFormat format="#,0.0"/>
      <serverFormat format="0.0%;-0.0%;0.0%"/>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613910995373" backgroundQuery="1" createdVersion="8" refreshedVersion="8" minRefreshableVersion="3" recordCount="0" supportSubquery="1" supportAdvancedDrill="1" xr:uid="{B7C62663-FA30-426F-97D4-D5DBDFC8A68A}">
  <cacheSource type="external" connectionId="31"/>
  <cacheFields count="11">
    <cacheField name="[DimTeam].[team_abbr].[team_abbr]" caption="team_abbr" numFmtId="0" hierarchy="169" level="1">
      <sharedItems count="32">
        <s v="ARI"/>
        <s v="ATL"/>
        <s v="BAL"/>
        <s v="BUF"/>
        <s v="CAR"/>
        <s v="CHI"/>
        <s v="CIN"/>
        <s v="CLE"/>
        <s v="DAL"/>
        <s v="DEN"/>
        <s v="DET"/>
        <s v="GB"/>
        <s v="HOU"/>
        <s v="IND"/>
        <s v="JAX"/>
        <s v="KC"/>
        <s v="LA"/>
        <s v="LAC"/>
        <s v="LV"/>
        <s v="MIA"/>
        <s v="MIN"/>
        <s v="NE"/>
        <s v="NO"/>
        <s v="NYG"/>
        <s v="NYJ"/>
        <s v="PHI"/>
        <s v="PIT"/>
        <s v="SEA"/>
        <s v="SF"/>
        <s v="TB"/>
        <s v="TEN"/>
        <s v="WAS"/>
      </sharedItems>
      <extLst>
        <ext xmlns:x15="http://schemas.microsoft.com/office/spreadsheetml/2010/11/main" uri="{4F2E5C28-24EA-4eb8-9CBF-B6C8F9C3D259}">
          <x15:cachedUniqueNames>
            <x15:cachedUniqueName index="0" name="[DimTeam].[team_abbr].&amp;[ARI]"/>
            <x15:cachedUniqueName index="1" name="[DimTeam].[team_abbr].&amp;[ATL]"/>
            <x15:cachedUniqueName index="2" name="[DimTeam].[team_abbr].&amp;[BAL]"/>
            <x15:cachedUniqueName index="3" name="[DimTeam].[team_abbr].&amp;[BUF]"/>
            <x15:cachedUniqueName index="4" name="[DimTeam].[team_abbr].&amp;[CAR]"/>
            <x15:cachedUniqueName index="5" name="[DimTeam].[team_abbr].&amp;[CHI]"/>
            <x15:cachedUniqueName index="6" name="[DimTeam].[team_abbr].&amp;[CIN]"/>
            <x15:cachedUniqueName index="7" name="[DimTeam].[team_abbr].&amp;[CLE]"/>
            <x15:cachedUniqueName index="8" name="[DimTeam].[team_abbr].&amp;[DAL]"/>
            <x15:cachedUniqueName index="9" name="[DimTeam].[team_abbr].&amp;[DEN]"/>
            <x15:cachedUniqueName index="10" name="[DimTeam].[team_abbr].&amp;[DET]"/>
            <x15:cachedUniqueName index="11" name="[DimTeam].[team_abbr].&amp;[GB]"/>
            <x15:cachedUniqueName index="12" name="[DimTeam].[team_abbr].&amp;[HOU]"/>
            <x15:cachedUniqueName index="13" name="[DimTeam].[team_abbr].&amp;[IND]"/>
            <x15:cachedUniqueName index="14" name="[DimTeam].[team_abbr].&amp;[JAX]"/>
            <x15:cachedUniqueName index="15" name="[DimTeam].[team_abbr].&amp;[KC]"/>
            <x15:cachedUniqueName index="16" name="[DimTeam].[team_abbr].&amp;[LA]"/>
            <x15:cachedUniqueName index="17" name="[DimTeam].[team_abbr].&amp;[LAC]"/>
            <x15:cachedUniqueName index="18" name="[DimTeam].[team_abbr].&amp;[LV]"/>
            <x15:cachedUniqueName index="19" name="[DimTeam].[team_abbr].&amp;[MIA]"/>
            <x15:cachedUniqueName index="20" name="[DimTeam].[team_abbr].&amp;[MIN]"/>
            <x15:cachedUniqueName index="21" name="[DimTeam].[team_abbr].&amp;[NE]"/>
            <x15:cachedUniqueName index="22" name="[DimTeam].[team_abbr].&amp;[NO]"/>
            <x15:cachedUniqueName index="23" name="[DimTeam].[team_abbr].&amp;[NYG]"/>
            <x15:cachedUniqueName index="24" name="[DimTeam].[team_abbr].&amp;[NYJ]"/>
            <x15:cachedUniqueName index="25" name="[DimTeam].[team_abbr].&amp;[PHI]"/>
            <x15:cachedUniqueName index="26" name="[DimTeam].[team_abbr].&amp;[PIT]"/>
            <x15:cachedUniqueName index="27" name="[DimTeam].[team_abbr].&amp;[SEA]"/>
            <x15:cachedUniqueName index="28" name="[DimTeam].[team_abbr].&amp;[SF]"/>
            <x15:cachedUniqueName index="29" name="[DimTeam].[team_abbr].&amp;[TB]"/>
            <x15:cachedUniqueName index="30" name="[DimTeam].[team_abbr].&amp;[TEN]"/>
            <x15:cachedUniqueName index="31" name="[DimTeam].[team_abbr].&amp;[WAS]"/>
          </x15:cachedUniqueNames>
        </ext>
      </extLst>
    </cacheField>
    <cacheField name="[Measures].[Pts Allowed/G]" caption="Pts Allowed/G" numFmtId="0" hierarchy="1215" level="32767"/>
    <cacheField name="[Measures].[Yds Allowed/G]" caption="Yds Allowed/G" numFmtId="0" hierarchy="1218" level="32767"/>
    <cacheField name="[Measures].[Pass Yds Allowed/G]" caption="Pass Yds Allowed/G" numFmtId="0" hierarchy="1250" level="32767"/>
    <cacheField name="[Measures].[Rush Yds Allowed/G]" caption="Rush Yds Allowed/G" numFmtId="0" hierarchy="1251" level="32767"/>
    <cacheField name="[Measures].[Explosive Allowed/G]" caption="Explosive Allowed/G" numFmtId="0" hierarchy="1244" level="32767"/>
    <cacheField name="[Measures].[3rd Down % Allowed]" caption="3rd Down % Allowed" numFmtId="0" hierarchy="1245" level="32767"/>
    <cacheField name="[Measures].[RZ TD% Allowed]" caption="RZ TD% Allowed" numFmtId="0" hierarchy="1246" level="32767"/>
    <cacheField name="[Measures].[Sacks]" caption="Sacks" numFmtId="0" hierarchy="1254" level="32767"/>
    <cacheField name="[Measures].[Takeaways]" caption="Takeaways" numFmtId="0" hierarchy="1253" level="32767"/>
    <cacheField name="[DimTeam].[team_conf].[team_conf]" caption="team_conf" numFmtId="0" hierarchy="172" level="1">
      <sharedItems containsSemiMixedTypes="0" containsNonDate="0" containsString="0"/>
    </cacheField>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0"/>
      </fieldsUsage>
    </cacheHierarchy>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2" memberValueDatatype="130" unbalanced="0">
      <fieldsUsage count="2">
        <fieldUsage x="-1"/>
        <fieldUsage x="10"/>
      </fieldsUsage>
    </cacheHierarchy>
    <cacheHierarchy uniqueName="[DimTeam].[team_division]" caption="team_division" attribute="1" defaultMemberUniqueName="[DimTeam].[team_division].[All]" allUniqueName="[DimTeam].[team_division].[All]" dimensionUniqueName="[DimTeam]" displayFolder="" count="2"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oneField="1">
      <fieldsUsage count="1">
        <fieldUsage x="1"/>
      </fieldsUsage>
    </cacheHierarchy>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oneField="1">
      <fieldsUsage count="1">
        <fieldUsage x="2"/>
      </fieldsUsage>
    </cacheHierarchy>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oneField="1">
      <fieldsUsage count="1">
        <fieldUsage x="5"/>
      </fieldsUsage>
    </cacheHierarchy>
    <cacheHierarchy uniqueName="[Measures].[3rd Down % Allowed]" caption="3rd Down % Allowed" measure="1" displayFolder="" measureGroup="play_by_play_2026" count="0" oneField="1">
      <fieldsUsage count="1">
        <fieldUsage x="6"/>
      </fieldsUsage>
    </cacheHierarchy>
    <cacheHierarchy uniqueName="[Measures].[RZ TD% Allowed]" caption="RZ TD% Allowed" measure="1" displayFolder="" measureGroup="play_by_play_2026" count="0" oneField="1">
      <fieldsUsage count="1">
        <fieldUsage x="7"/>
      </fieldsUsage>
    </cacheHierarchy>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oneField="1">
      <fieldsUsage count="1">
        <fieldUsage x="3"/>
      </fieldsUsage>
    </cacheHierarchy>
    <cacheHierarchy uniqueName="[Measures].[Rush Yds Allowed/G]" caption="Rush Yds Allowed/G" measure="1" displayFolder="" measureGroup="TeamGames" count="0" oneField="1">
      <fieldsUsage count="1">
        <fieldUsage x="4"/>
      </fieldsUsage>
    </cacheHierarchy>
    <cacheHierarchy uniqueName="[Measures].[Giveaways]" caption="Giveaways" measure="1" displayFolder="" measureGroup="TeamGames" count="0"/>
    <cacheHierarchy uniqueName="[Measures].[Takeaways]" caption="Takeaways" measure="1" displayFolder="" measureGroup="TeamGames" count="0" oneField="1">
      <fieldsUsage count="1">
        <fieldUsage x="9"/>
      </fieldsUsage>
    </cacheHierarchy>
    <cacheHierarchy uniqueName="[Measures].[Sacks]" caption="Sacks" measure="1" displayFolder="" measureGroup="stats_team_week_2026" count="0" oneField="1">
      <fieldsUsage count="1">
        <fieldUsage x="8"/>
      </fieldsUsage>
    </cacheHierarchy>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61391064815" createdVersion="6" refreshedVersion="8" minRefreshableVersion="3" recordCount="0" supportSubquery="1" supportAdvancedDrill="1" xr:uid="{F5208127-3B89-4F32-AF52-435CA37700AB}">
  <cacheSource type="external" connectionId="31"/>
  <cacheFields count="3">
    <cacheField name="[DimTeam].[team_abbr].[team_abbr]" caption="team_abbr" numFmtId="0" hierarchy="169" level="1">
      <sharedItems count="32">
        <s v="ARI"/>
        <s v="ATL"/>
        <s v="BAL"/>
        <s v="BUF"/>
        <s v="CAR"/>
        <s v="CHI"/>
        <s v="CIN"/>
        <s v="CLE"/>
        <s v="DAL"/>
        <s v="DEN"/>
        <s v="DET"/>
        <s v="GB"/>
        <s v="HOU"/>
        <s v="IND"/>
        <s v="JAX"/>
        <s v="KC"/>
        <s v="LA"/>
        <s v="LAC"/>
        <s v="LV"/>
        <s v="MIA"/>
        <s v="MIN"/>
        <s v="NE"/>
        <s v="NO"/>
        <s v="NYG"/>
        <s v="NYJ"/>
        <s v="PHI"/>
        <s v="PIT"/>
        <s v="SEA"/>
        <s v="SF"/>
        <s v="TB"/>
        <s v="TEN"/>
        <s v="WAS"/>
      </sharedItems>
      <extLst>
        <ext xmlns:x15="http://schemas.microsoft.com/office/spreadsheetml/2010/11/main" uri="{4F2E5C28-24EA-4eb8-9CBF-B6C8F9C3D259}">
          <x15:cachedUniqueNames>
            <x15:cachedUniqueName index="0" name="[DimTeam].[team_abbr].&amp;[ARI]"/>
            <x15:cachedUniqueName index="1" name="[DimTeam].[team_abbr].&amp;[ATL]"/>
            <x15:cachedUniqueName index="2" name="[DimTeam].[team_abbr].&amp;[BAL]"/>
            <x15:cachedUniqueName index="3" name="[DimTeam].[team_abbr].&amp;[BUF]"/>
            <x15:cachedUniqueName index="4" name="[DimTeam].[team_abbr].&amp;[CAR]"/>
            <x15:cachedUniqueName index="5" name="[DimTeam].[team_abbr].&amp;[CHI]"/>
            <x15:cachedUniqueName index="6" name="[DimTeam].[team_abbr].&amp;[CIN]"/>
            <x15:cachedUniqueName index="7" name="[DimTeam].[team_abbr].&amp;[CLE]"/>
            <x15:cachedUniqueName index="8" name="[DimTeam].[team_abbr].&amp;[DAL]"/>
            <x15:cachedUniqueName index="9" name="[DimTeam].[team_abbr].&amp;[DEN]"/>
            <x15:cachedUniqueName index="10" name="[DimTeam].[team_abbr].&amp;[DET]"/>
            <x15:cachedUniqueName index="11" name="[DimTeam].[team_abbr].&amp;[GB]"/>
            <x15:cachedUniqueName index="12" name="[DimTeam].[team_abbr].&amp;[HOU]"/>
            <x15:cachedUniqueName index="13" name="[DimTeam].[team_abbr].&amp;[IND]"/>
            <x15:cachedUniqueName index="14" name="[DimTeam].[team_abbr].&amp;[JAX]"/>
            <x15:cachedUniqueName index="15" name="[DimTeam].[team_abbr].&amp;[KC]"/>
            <x15:cachedUniqueName index="16" name="[DimTeam].[team_abbr].&amp;[LA]"/>
            <x15:cachedUniqueName index="17" name="[DimTeam].[team_abbr].&amp;[LAC]"/>
            <x15:cachedUniqueName index="18" name="[DimTeam].[team_abbr].&amp;[LV]"/>
            <x15:cachedUniqueName index="19" name="[DimTeam].[team_abbr].&amp;[MIA]"/>
            <x15:cachedUniqueName index="20" name="[DimTeam].[team_abbr].&amp;[MIN]"/>
            <x15:cachedUniqueName index="21" name="[DimTeam].[team_abbr].&amp;[NE]"/>
            <x15:cachedUniqueName index="22" name="[DimTeam].[team_abbr].&amp;[NO]"/>
            <x15:cachedUniqueName index="23" name="[DimTeam].[team_abbr].&amp;[NYG]"/>
            <x15:cachedUniqueName index="24" name="[DimTeam].[team_abbr].&amp;[NYJ]"/>
            <x15:cachedUniqueName index="25" name="[DimTeam].[team_abbr].&amp;[PHI]"/>
            <x15:cachedUniqueName index="26" name="[DimTeam].[team_abbr].&amp;[PIT]"/>
            <x15:cachedUniqueName index="27" name="[DimTeam].[team_abbr].&amp;[SEA]"/>
            <x15:cachedUniqueName index="28" name="[DimTeam].[team_abbr].&amp;[SF]"/>
            <x15:cachedUniqueName index="29" name="[DimTeam].[team_abbr].&amp;[TB]"/>
            <x15:cachedUniqueName index="30" name="[DimTeam].[team_abbr].&amp;[TEN]"/>
            <x15:cachedUniqueName index="31" name="[DimTeam].[team_abbr].&amp;[WAS]"/>
          </x15:cachedUniqueNames>
        </ext>
      </extLst>
    </cacheField>
    <cacheField name="[Measures].[Yds Allowed/G]" caption="Yds Allowed/G" numFmtId="0" hierarchy="1218" level="32767"/>
    <cacheField name="[DimTeam].[team_conf].[team_conf]" caption="team_conf" numFmtId="0" hierarchy="172" level="1">
      <sharedItems containsSemiMixedTypes="0" containsNonDate="0" containsString="0"/>
    </cacheField>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0"/>
      </fieldsUsage>
    </cacheHierarchy>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2" memberValueDatatype="130" unbalanced="0">
      <fieldsUsage count="2">
        <fieldUsage x="-1"/>
        <fieldUsage x="2"/>
      </fieldsUsage>
    </cacheHierarchy>
    <cacheHierarchy uniqueName="[DimTeam].[team_division]" caption="team_division" attribute="1" defaultMemberUniqueName="[DimTeam].[team_division].[All]" allUniqueName="[DimTeam].[team_division].[All]" dimensionUniqueName="[DimTeam]" displayFolder="" count="2"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oneField="1">
      <fieldsUsage count="1">
        <fieldUsage x="1"/>
      </fieldsUsage>
    </cacheHierarchy>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618058333333" backgroundQuery="1" createdVersion="8" refreshedVersion="8" minRefreshableVersion="3" recordCount="0" supportSubquery="1" supportAdvancedDrill="1" xr:uid="{C3325896-EC4E-4F99-A356-014767FF4EEF}">
  <cacheSource type="external" connectionId="31"/>
  <cacheFields count="9">
    <cacheField name="[DimTeam].[team_abbr].[team_abbr]" caption="team_abbr" numFmtId="0" hierarchy="169" level="1">
      <sharedItems count="26">
        <s v="ARI"/>
        <s v="ATL"/>
        <s v="BAL"/>
        <s v="CAR"/>
        <s v="CHI"/>
        <s v="CIN"/>
        <s v="CLE"/>
        <s v="DEN"/>
        <s v="DET"/>
        <s v="GB"/>
        <s v="HOU"/>
        <s v="IND"/>
        <s v="KC"/>
        <s v="LA"/>
        <s v="LV"/>
        <s v="MIA"/>
        <s v="MIN"/>
        <s v="NE"/>
        <s v="NO"/>
        <s v="NYG"/>
        <s v="NYJ"/>
        <s v="PIT"/>
        <s v="SEA"/>
        <s v="SF"/>
        <s v="TB"/>
        <s v="TEN"/>
      </sharedItems>
      <extLst>
        <ext xmlns:x15="http://schemas.microsoft.com/office/spreadsheetml/2010/11/main" uri="{4F2E5C28-24EA-4eb8-9CBF-B6C8F9C3D259}">
          <x15:cachedUniqueNames>
            <x15:cachedUniqueName index="0" name="[DimTeam].[team_abbr].&amp;[ARI]"/>
            <x15:cachedUniqueName index="1" name="[DimTeam].[team_abbr].&amp;[ATL]"/>
            <x15:cachedUniqueName index="2" name="[DimTeam].[team_abbr].&amp;[BAL]"/>
            <x15:cachedUniqueName index="3" name="[DimTeam].[team_abbr].&amp;[CAR]"/>
            <x15:cachedUniqueName index="4" name="[DimTeam].[team_abbr].&amp;[CHI]"/>
            <x15:cachedUniqueName index="5" name="[DimTeam].[team_abbr].&amp;[CIN]"/>
            <x15:cachedUniqueName index="6" name="[DimTeam].[team_abbr].&amp;[CLE]"/>
            <x15:cachedUniqueName index="7" name="[DimTeam].[team_abbr].&amp;[DEN]"/>
            <x15:cachedUniqueName index="8" name="[DimTeam].[team_abbr].&amp;[DET]"/>
            <x15:cachedUniqueName index="9" name="[DimTeam].[team_abbr].&amp;[GB]"/>
            <x15:cachedUniqueName index="10" name="[DimTeam].[team_abbr].&amp;[HOU]"/>
            <x15:cachedUniqueName index="11" name="[DimTeam].[team_abbr].&amp;[IND]"/>
            <x15:cachedUniqueName index="12" name="[DimTeam].[team_abbr].&amp;[KC]"/>
            <x15:cachedUniqueName index="13" name="[DimTeam].[team_abbr].&amp;[LA]"/>
            <x15:cachedUniqueName index="14" name="[DimTeam].[team_abbr].&amp;[LV]"/>
            <x15:cachedUniqueName index="15" name="[DimTeam].[team_abbr].&amp;[MIA]"/>
            <x15:cachedUniqueName index="16" name="[DimTeam].[team_abbr].&amp;[MIN]"/>
            <x15:cachedUniqueName index="17" name="[DimTeam].[team_abbr].&amp;[NE]"/>
            <x15:cachedUniqueName index="18" name="[DimTeam].[team_abbr].&amp;[NO]"/>
            <x15:cachedUniqueName index="19" name="[DimTeam].[team_abbr].&amp;[NYG]"/>
            <x15:cachedUniqueName index="20" name="[DimTeam].[team_abbr].&amp;[NYJ]"/>
            <x15:cachedUniqueName index="21" name="[DimTeam].[team_abbr].&amp;[PIT]"/>
            <x15:cachedUniqueName index="22" name="[DimTeam].[team_abbr].&amp;[SEA]"/>
            <x15:cachedUniqueName index="23" name="[DimTeam].[team_abbr].&amp;[SF]"/>
            <x15:cachedUniqueName index="24" name="[DimTeam].[team_abbr].&amp;[TB]"/>
            <x15:cachedUniqueName index="25" name="[DimTeam].[team_abbr].&amp;[TEN]"/>
          </x15:cachedUniqueNames>
        </ext>
      </extLst>
    </cacheField>
    <cacheField name="[Measures].[Net EPA/Play]" caption="Net EPA/Play" numFmtId="0" hierarchy="1233" level="32767"/>
    <cacheField name="[Measures].[EPA per Play]" caption="EPA per Play" numFmtId="0" hierarchy="1204" level="32767"/>
    <cacheField name="[Measures].[EPA Allowed per Play]" caption="EPA Allowed per Play" numFmtId="0" hierarchy="1206" level="32767"/>
    <cacheField name="[Measures].[Success Rate]" caption="Success Rate" numFmtId="0" hierarchy="1205" level="32767"/>
    <cacheField name="[Measures].[Success Rate Allowed]" caption="Success Rate Allowed" numFmtId="0" hierarchy="1207" level="32767"/>
    <cacheField name="[Measures].[Pass EPA/Play]" caption="Pass EPA/Play" numFmtId="0" hierarchy="1234" level="32767"/>
    <cacheField name="[Measures].[Rush EPA/Play]" caption="Rush EPA/Play" numFmtId="0" hierarchy="1235" level="32767"/>
    <cacheField name="[DimWeek].[week].[week]" caption="week" numFmtId="0" hierarchy="182" level="1">
      <sharedItems containsSemiMixedTypes="0" containsNonDate="0" containsString="0"/>
    </cacheField>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0"/>
      </fieldsUsage>
    </cacheHierarchy>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2" memberValueDatatype="130" unbalanced="0"/>
    <cacheHierarchy uniqueName="[DimTeam].[team_division]" caption="team_division" attribute="1" defaultMemberUniqueName="[DimTeam].[team_division].[All]" allUniqueName="[DimTeam].[team_division].[All]" dimensionUniqueName="[DimTeam]" displayFolder="" count="2"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fieldsUsage count="2">
        <fieldUsage x="-1"/>
        <fieldUsage x="8"/>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oneField="1">
      <fieldsUsage count="1">
        <fieldUsage x="2"/>
      </fieldsUsage>
    </cacheHierarchy>
    <cacheHierarchy uniqueName="[Measures].[Success Rate]" caption="Success Rate" measure="1" displayFolder="" measureGroup="play_by_play_2026" count="0" oneField="1">
      <fieldsUsage count="1">
        <fieldUsage x="4"/>
      </fieldsUsage>
    </cacheHierarchy>
    <cacheHierarchy uniqueName="[Measures].[EPA Allowed per Play]" caption="EPA Allowed per Play" measure="1" displayFolder="" measureGroup="play_by_play_2026" count="0" oneField="1">
      <fieldsUsage count="1">
        <fieldUsage x="3"/>
      </fieldsUsage>
    </cacheHierarchy>
    <cacheHierarchy uniqueName="[Measures].[Success Rate Allowed]" caption="Success Rate Allowed" measure="1" displayFolder="" measureGroup="play_by_play_2026" count="0" oneField="1">
      <fieldsUsage count="1">
        <fieldUsage x="5"/>
      </fieldsUsage>
    </cacheHierarchy>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oneField="1">
      <fieldsUsage count="1">
        <fieldUsage x="1"/>
      </fieldsUsage>
    </cacheHierarchy>
    <cacheHierarchy uniqueName="[Measures].[Pass EPA/Play]" caption="Pass EPA/Play" measure="1" displayFolder="" measureGroup="play_by_play_2026" count="0" oneField="1">
      <fieldsUsage count="1">
        <fieldUsage x="6"/>
      </fieldsUsage>
    </cacheHierarchy>
    <cacheHierarchy uniqueName="[Measures].[Rush EPA/Play]" caption="Rush EPA/Play" measure="1" displayFolder="" measureGroup="play_by_play_2026" count="0" oneField="1">
      <fieldsUsage count="1">
        <fieldUsage x="7"/>
      </fieldsUsage>
    </cacheHierarchy>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618058912034" createdVersion="6" refreshedVersion="8" minRefreshableVersion="3" recordCount="0" supportSubquery="1" supportAdvancedDrill="1" xr:uid="{5F4F6604-AAC8-4D27-AEBF-AD6B7ADEF497}">
  <cacheSource type="external" connectionId="31"/>
  <cacheFields count="3">
    <cacheField name="[DimTeam].[team_abbr].[team_abbr]" caption="team_abbr" numFmtId="0" hierarchy="169" level="1">
      <sharedItems count="26">
        <s v="ARI"/>
        <s v="ATL"/>
        <s v="BAL"/>
        <s v="CAR"/>
        <s v="CHI"/>
        <s v="CIN"/>
        <s v="CLE"/>
        <s v="DEN"/>
        <s v="DET"/>
        <s v="GB"/>
        <s v="HOU"/>
        <s v="IND"/>
        <s v="KC"/>
        <s v="LA"/>
        <s v="LV"/>
        <s v="MIA"/>
        <s v="MIN"/>
        <s v="NE"/>
        <s v="NO"/>
        <s v="NYG"/>
        <s v="NYJ"/>
        <s v="PIT"/>
        <s v="SEA"/>
        <s v="SF"/>
        <s v="TB"/>
        <s v="TEN"/>
      </sharedItems>
      <extLst>
        <ext xmlns:x15="http://schemas.microsoft.com/office/spreadsheetml/2010/11/main" uri="{4F2E5C28-24EA-4eb8-9CBF-B6C8F9C3D259}">
          <x15:cachedUniqueNames>
            <x15:cachedUniqueName index="0" name="[DimTeam].[team_abbr].&amp;[ARI]"/>
            <x15:cachedUniqueName index="1" name="[DimTeam].[team_abbr].&amp;[ATL]"/>
            <x15:cachedUniqueName index="2" name="[DimTeam].[team_abbr].&amp;[BAL]"/>
            <x15:cachedUniqueName index="3" name="[DimTeam].[team_abbr].&amp;[CAR]"/>
            <x15:cachedUniqueName index="4" name="[DimTeam].[team_abbr].&amp;[CHI]"/>
            <x15:cachedUniqueName index="5" name="[DimTeam].[team_abbr].&amp;[CIN]"/>
            <x15:cachedUniqueName index="6" name="[DimTeam].[team_abbr].&amp;[CLE]"/>
            <x15:cachedUniqueName index="7" name="[DimTeam].[team_abbr].&amp;[DEN]"/>
            <x15:cachedUniqueName index="8" name="[DimTeam].[team_abbr].&amp;[DET]"/>
            <x15:cachedUniqueName index="9" name="[DimTeam].[team_abbr].&amp;[GB]"/>
            <x15:cachedUniqueName index="10" name="[DimTeam].[team_abbr].&amp;[HOU]"/>
            <x15:cachedUniqueName index="11" name="[DimTeam].[team_abbr].&amp;[IND]"/>
            <x15:cachedUniqueName index="12" name="[DimTeam].[team_abbr].&amp;[KC]"/>
            <x15:cachedUniqueName index="13" name="[DimTeam].[team_abbr].&amp;[LA]"/>
            <x15:cachedUniqueName index="14" name="[DimTeam].[team_abbr].&amp;[LV]"/>
            <x15:cachedUniqueName index="15" name="[DimTeam].[team_abbr].&amp;[MIA]"/>
            <x15:cachedUniqueName index="16" name="[DimTeam].[team_abbr].&amp;[MIN]"/>
            <x15:cachedUniqueName index="17" name="[DimTeam].[team_abbr].&amp;[NE]"/>
            <x15:cachedUniqueName index="18" name="[DimTeam].[team_abbr].&amp;[NO]"/>
            <x15:cachedUniqueName index="19" name="[DimTeam].[team_abbr].&amp;[NYG]"/>
            <x15:cachedUniqueName index="20" name="[DimTeam].[team_abbr].&amp;[NYJ]"/>
            <x15:cachedUniqueName index="21" name="[DimTeam].[team_abbr].&amp;[PIT]"/>
            <x15:cachedUniqueName index="22" name="[DimTeam].[team_abbr].&amp;[SEA]"/>
            <x15:cachedUniqueName index="23" name="[DimTeam].[team_abbr].&amp;[SF]"/>
            <x15:cachedUniqueName index="24" name="[DimTeam].[team_abbr].&amp;[TB]"/>
            <x15:cachedUniqueName index="25" name="[DimTeam].[team_abbr].&amp;[TEN]"/>
          </x15:cachedUniqueNames>
        </ext>
      </extLst>
    </cacheField>
    <cacheField name="[Measures].[Net EPA/Play]" caption="Net EPA/Play" numFmtId="0" hierarchy="1233" level="32767"/>
    <cacheField name="[DimWeek].[week].[week]" caption="week" numFmtId="0" hierarchy="182" level="1">
      <sharedItems containsSemiMixedTypes="0" containsNonDate="0" containsString="0"/>
    </cacheField>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0"/>
      </fieldsUsage>
    </cacheHierarchy>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2" memberValueDatatype="130" unbalanced="0"/>
    <cacheHierarchy uniqueName="[DimTeam].[team_division]" caption="team_division" attribute="1" defaultMemberUniqueName="[DimTeam].[team_division].[All]" allUniqueName="[DimTeam].[team_division].[All]" dimensionUniqueName="[DimTeam]" displayFolder="" count="2"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fieldsUsage count="2">
        <fieldUsage x="-1"/>
        <fieldUsage x="2"/>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oneField="1">
      <fieldsUsage count="1">
        <fieldUsage x="1"/>
      </fieldsUsage>
    </cacheHierarchy>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618760763886" backgroundQuery="1" createdVersion="8" refreshedVersion="8" minRefreshableVersion="3" recordCount="0" supportSubquery="1" supportAdvancedDrill="1" xr:uid="{B73FF618-C428-45EE-AF46-82C90E436A20}">
  <cacheSource type="external" connectionId="31"/>
  <cacheFields count="11">
    <cacheField name="[DimTeam].[team_abbr].[team_abbr]" caption="team_abbr" numFmtId="0" hierarchy="169" level="1">
      <sharedItems count="26">
        <s v="ARI"/>
        <s v="ATL"/>
        <s v="BAL"/>
        <s v="CAR"/>
        <s v="CHI"/>
        <s v="CIN"/>
        <s v="CLE"/>
        <s v="DEN"/>
        <s v="DET"/>
        <s v="GB"/>
        <s v="HOU"/>
        <s v="IND"/>
        <s v="KC"/>
        <s v="LA"/>
        <s v="LV"/>
        <s v="MIA"/>
        <s v="MIN"/>
        <s v="NE"/>
        <s v="NO"/>
        <s v="NYG"/>
        <s v="NYJ"/>
        <s v="PIT"/>
        <s v="SEA"/>
        <s v="SF"/>
        <s v="TB"/>
        <s v="TEN"/>
      </sharedItems>
      <extLst>
        <ext xmlns:x15="http://schemas.microsoft.com/office/spreadsheetml/2010/11/main" uri="{4F2E5C28-24EA-4eb8-9CBF-B6C8F9C3D259}">
          <x15:cachedUniqueNames>
            <x15:cachedUniqueName index="0" name="[DimTeam].[team_abbr].&amp;[ARI]"/>
            <x15:cachedUniqueName index="1" name="[DimTeam].[team_abbr].&amp;[ATL]"/>
            <x15:cachedUniqueName index="2" name="[DimTeam].[team_abbr].&amp;[BAL]"/>
            <x15:cachedUniqueName index="3" name="[DimTeam].[team_abbr].&amp;[CAR]"/>
            <x15:cachedUniqueName index="4" name="[DimTeam].[team_abbr].&amp;[CHI]"/>
            <x15:cachedUniqueName index="5" name="[DimTeam].[team_abbr].&amp;[CIN]"/>
            <x15:cachedUniqueName index="6" name="[DimTeam].[team_abbr].&amp;[CLE]"/>
            <x15:cachedUniqueName index="7" name="[DimTeam].[team_abbr].&amp;[DEN]"/>
            <x15:cachedUniqueName index="8" name="[DimTeam].[team_abbr].&amp;[DET]"/>
            <x15:cachedUniqueName index="9" name="[DimTeam].[team_abbr].&amp;[GB]"/>
            <x15:cachedUniqueName index="10" name="[DimTeam].[team_abbr].&amp;[HOU]"/>
            <x15:cachedUniqueName index="11" name="[DimTeam].[team_abbr].&amp;[IND]"/>
            <x15:cachedUniqueName index="12" name="[DimTeam].[team_abbr].&amp;[KC]"/>
            <x15:cachedUniqueName index="13" name="[DimTeam].[team_abbr].&amp;[LA]"/>
            <x15:cachedUniqueName index="14" name="[DimTeam].[team_abbr].&amp;[LV]"/>
            <x15:cachedUniqueName index="15" name="[DimTeam].[team_abbr].&amp;[MIA]"/>
            <x15:cachedUniqueName index="16" name="[DimTeam].[team_abbr].&amp;[MIN]"/>
            <x15:cachedUniqueName index="17" name="[DimTeam].[team_abbr].&amp;[NE]"/>
            <x15:cachedUniqueName index="18" name="[DimTeam].[team_abbr].&amp;[NO]"/>
            <x15:cachedUniqueName index="19" name="[DimTeam].[team_abbr].&amp;[NYG]"/>
            <x15:cachedUniqueName index="20" name="[DimTeam].[team_abbr].&amp;[NYJ]"/>
            <x15:cachedUniqueName index="21" name="[DimTeam].[team_abbr].&amp;[PIT]"/>
            <x15:cachedUniqueName index="22" name="[DimTeam].[team_abbr].&amp;[SEA]"/>
            <x15:cachedUniqueName index="23" name="[DimTeam].[team_abbr].&amp;[SF]"/>
            <x15:cachedUniqueName index="24" name="[DimTeam].[team_abbr].&amp;[TB]"/>
            <x15:cachedUniqueName index="25" name="[DimTeam].[team_abbr].&amp;[TEN]"/>
          </x15:cachedUniqueNames>
        </ext>
      </extLst>
    </cacheField>
    <cacheField name="[Measures].[Pts/G]" caption="Pts/G" numFmtId="0" hierarchy="1214" level="32767"/>
    <cacheField name="[Measures].[Yds/G]" caption="Yds/G" numFmtId="0" hierarchy="1217" level="32767"/>
    <cacheField name="[Measures].[Pass Yds/G]" caption="Pass Yds/G" numFmtId="0" hierarchy="1248" level="32767"/>
    <cacheField name="[Measures].[Rush Yds/G]" caption="Rush Yds/G" numFmtId="0" hierarchy="1249" level="32767"/>
    <cacheField name="[Measures].[Pass Rate]" caption="Pass Rate" numFmtId="0" hierarchy="1236" level="32767"/>
    <cacheField name="[Measures].[Explosive/G]" caption="Explosive/G" numFmtId="0" hierarchy="1237" level="32767"/>
    <cacheField name="[Measures].[3rd Down %]" caption="3rd Down %" numFmtId="0" hierarchy="1238" level="32767"/>
    <cacheField name="[Measures].[RZ TD%]" caption="RZ TD%" numFmtId="0" hierarchy="1241" level="32767"/>
    <cacheField name="[Measures].[Giveaways]" caption="Giveaways" numFmtId="0" hierarchy="1252" level="32767"/>
    <cacheField name="[DimWeek].[week].[week]" caption="week" numFmtId="0" hierarchy="182" level="1">
      <sharedItems containsSemiMixedTypes="0" containsNonDate="0" containsString="0"/>
    </cacheField>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0"/>
      </fieldsUsage>
    </cacheHierarchy>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2" memberValueDatatype="130" unbalanced="0"/>
    <cacheHierarchy uniqueName="[DimTeam].[team_division]" caption="team_division" attribute="1" defaultMemberUniqueName="[DimTeam].[team_division].[All]" allUniqueName="[DimTeam].[team_division].[All]" dimensionUniqueName="[DimTeam]" displayFolder="" count="2"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fieldsUsage count="2">
        <fieldUsage x="-1"/>
        <fieldUsage x="10"/>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oneField="1">
      <fieldsUsage count="1">
        <fieldUsage x="1"/>
      </fieldsUsage>
    </cacheHierarchy>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oneField="1">
      <fieldsUsage count="1">
        <fieldUsage x="2"/>
      </fieldsUsage>
    </cacheHierarchy>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oneField="1">
      <fieldsUsage count="1">
        <fieldUsage x="5"/>
      </fieldsUsage>
    </cacheHierarchy>
    <cacheHierarchy uniqueName="[Measures].[Explosive/G]" caption="Explosive/G" measure="1" displayFolder="" measureGroup="play_by_play_2026" count="0" oneField="1">
      <fieldsUsage count="1">
        <fieldUsage x="6"/>
      </fieldsUsage>
    </cacheHierarchy>
    <cacheHierarchy uniqueName="[Measures].[3rd Down %]" caption="3rd Down %" measure="1" displayFolder="" measureGroup="play_by_play_2026" count="0" oneField="1">
      <fieldsUsage count="1">
        <fieldUsage x="7"/>
      </fieldsUsage>
    </cacheHierarchy>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oneField="1">
      <fieldsUsage count="1">
        <fieldUsage x="8"/>
      </fieldsUsage>
    </cacheHierarchy>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oneField="1">
      <fieldsUsage count="1">
        <fieldUsage x="3"/>
      </fieldsUsage>
    </cacheHierarchy>
    <cacheHierarchy uniqueName="[Measures].[Rush Yds/G]" caption="Rush Yds/G" measure="1" displayFolder="" measureGroup="TeamGames" count="0" oneField="1">
      <fieldsUsage count="1">
        <fieldUsage x="4"/>
      </fieldsUsage>
    </cacheHierarchy>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oneField="1">
      <fieldsUsage count="1">
        <fieldUsage x="9"/>
      </fieldsUsage>
    </cacheHierarchy>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618761342594" createdVersion="6" refreshedVersion="8" minRefreshableVersion="3" recordCount="0" supportSubquery="1" supportAdvancedDrill="1" xr:uid="{77454F70-01E2-42D0-8E39-613BE6E0EE43}">
  <cacheSource type="external" connectionId="31"/>
  <cacheFields count="3">
    <cacheField name="[DimTeam].[team_abbr].[team_abbr]" caption="team_abbr" numFmtId="0" hierarchy="169" level="1">
      <sharedItems count="26">
        <s v="ARI"/>
        <s v="ATL"/>
        <s v="BAL"/>
        <s v="CAR"/>
        <s v="CHI"/>
        <s v="CIN"/>
        <s v="CLE"/>
        <s v="DEN"/>
        <s v="DET"/>
        <s v="GB"/>
        <s v="HOU"/>
        <s v="IND"/>
        <s v="KC"/>
        <s v="LA"/>
        <s v="LV"/>
        <s v="MIA"/>
        <s v="MIN"/>
        <s v="NE"/>
        <s v="NO"/>
        <s v="NYG"/>
        <s v="NYJ"/>
        <s v="PIT"/>
        <s v="SEA"/>
        <s v="SF"/>
        <s v="TB"/>
        <s v="TEN"/>
      </sharedItems>
      <extLst>
        <ext xmlns:x15="http://schemas.microsoft.com/office/spreadsheetml/2010/11/main" uri="{4F2E5C28-24EA-4eb8-9CBF-B6C8F9C3D259}">
          <x15:cachedUniqueNames>
            <x15:cachedUniqueName index="0" name="[DimTeam].[team_abbr].&amp;[ARI]"/>
            <x15:cachedUniqueName index="1" name="[DimTeam].[team_abbr].&amp;[ATL]"/>
            <x15:cachedUniqueName index="2" name="[DimTeam].[team_abbr].&amp;[BAL]"/>
            <x15:cachedUniqueName index="3" name="[DimTeam].[team_abbr].&amp;[CAR]"/>
            <x15:cachedUniqueName index="4" name="[DimTeam].[team_abbr].&amp;[CHI]"/>
            <x15:cachedUniqueName index="5" name="[DimTeam].[team_abbr].&amp;[CIN]"/>
            <x15:cachedUniqueName index="6" name="[DimTeam].[team_abbr].&amp;[CLE]"/>
            <x15:cachedUniqueName index="7" name="[DimTeam].[team_abbr].&amp;[DEN]"/>
            <x15:cachedUniqueName index="8" name="[DimTeam].[team_abbr].&amp;[DET]"/>
            <x15:cachedUniqueName index="9" name="[DimTeam].[team_abbr].&amp;[GB]"/>
            <x15:cachedUniqueName index="10" name="[DimTeam].[team_abbr].&amp;[HOU]"/>
            <x15:cachedUniqueName index="11" name="[DimTeam].[team_abbr].&amp;[IND]"/>
            <x15:cachedUniqueName index="12" name="[DimTeam].[team_abbr].&amp;[KC]"/>
            <x15:cachedUniqueName index="13" name="[DimTeam].[team_abbr].&amp;[LA]"/>
            <x15:cachedUniqueName index="14" name="[DimTeam].[team_abbr].&amp;[LV]"/>
            <x15:cachedUniqueName index="15" name="[DimTeam].[team_abbr].&amp;[MIA]"/>
            <x15:cachedUniqueName index="16" name="[DimTeam].[team_abbr].&amp;[MIN]"/>
            <x15:cachedUniqueName index="17" name="[DimTeam].[team_abbr].&amp;[NE]"/>
            <x15:cachedUniqueName index="18" name="[DimTeam].[team_abbr].&amp;[NO]"/>
            <x15:cachedUniqueName index="19" name="[DimTeam].[team_abbr].&amp;[NYG]"/>
            <x15:cachedUniqueName index="20" name="[DimTeam].[team_abbr].&amp;[NYJ]"/>
            <x15:cachedUniqueName index="21" name="[DimTeam].[team_abbr].&amp;[PIT]"/>
            <x15:cachedUniqueName index="22" name="[DimTeam].[team_abbr].&amp;[SEA]"/>
            <x15:cachedUniqueName index="23" name="[DimTeam].[team_abbr].&amp;[SF]"/>
            <x15:cachedUniqueName index="24" name="[DimTeam].[team_abbr].&amp;[TB]"/>
            <x15:cachedUniqueName index="25" name="[DimTeam].[team_abbr].&amp;[TEN]"/>
          </x15:cachedUniqueNames>
        </ext>
      </extLst>
    </cacheField>
    <cacheField name="[Measures].[Yds/G]" caption="Yds/G" numFmtId="0" hierarchy="1217" level="32767"/>
    <cacheField name="[DimWeek].[week].[week]" caption="week" numFmtId="0" hierarchy="182" level="1">
      <sharedItems containsSemiMixedTypes="0" containsNonDate="0" containsString="0"/>
    </cacheField>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fieldsUsage count="2">
        <fieldUsage x="-1"/>
        <fieldUsage x="0"/>
      </fieldsUsage>
    </cacheHierarchy>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2" memberValueDatatype="130" unbalanced="0"/>
    <cacheHierarchy uniqueName="[DimTeam].[team_division]" caption="team_division" attribute="1" defaultMemberUniqueName="[DimTeam].[team_division].[All]" allUniqueName="[DimTeam].[team_division].[All]" dimensionUniqueName="[DimTeam]" displayFolder="" count="2"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fieldsUsage count="2">
        <fieldUsage x="-1"/>
        <fieldUsage x="2"/>
      </fieldsUsage>
    </cacheHierarchy>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oneField="1">
      <fieldsUsage count="1">
        <fieldUsage x="1"/>
      </fieldsUsage>
    </cacheHierarchy>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622917129629" backgroundQuery="1" createdVersion="8" refreshedVersion="8" minRefreshableVersion="3" recordCount="0" supportSubquery="1" supportAdvancedDrill="1" xr:uid="{BD5137C3-ED6B-414C-ACE7-1A79FA1E8C6A}">
  <cacheSource type="external" connectionId="31"/>
  <cacheFields count="16">
    <cacheField name="[DimPlayer].[display_name].[display_name]" caption="display_name" numFmtId="0" hierarchy="151" level="1">
      <sharedItems count="56">
        <s v="Aaron Rodgers"/>
        <s v="Andy Dalton"/>
        <s v="Athan Kaliakmanis"/>
        <s v="Baker Mayfield"/>
        <s v="Bo Nix"/>
        <s v="Brock Purdy"/>
        <s v="Bryce Young"/>
        <s v="C.J. Stroud"/>
        <s v="Caleb Williams"/>
        <s v="Cam Ward"/>
        <s v="Carson Wentz"/>
        <s v="Case Keenum"/>
        <s v="Cooper Rush"/>
        <s v="Dak Prescott"/>
        <s v="Daniel Jones"/>
        <s v="Deshaun Watson"/>
        <s v="Drake Maye"/>
        <s v="Drew Lock"/>
        <s v="Fernando Mendoza"/>
        <s v="Geno Smith"/>
        <s v="J.J. McCarthy"/>
        <s v="Jack Strand"/>
        <s v="Jacoby Brissett"/>
        <s v="Jalen Hurts"/>
        <s v="Jalon Daniels"/>
        <s v="Jameis Winston"/>
        <s v="Jared Goff"/>
        <s v="Jaxson Dart"/>
        <s v="Jayden Daniels"/>
        <s v="Joe Burrow"/>
        <s v="Jordan Love"/>
        <s v="Josh Allen"/>
        <s v="Justin Herbert"/>
        <s v="Kenny Pickett"/>
        <s v="Kirk Cousins"/>
        <s v="Kyler Murray"/>
        <s v="Lamar Jackson"/>
        <s v="Mac Jones"/>
        <s v="Malik Willis"/>
        <s v="Marcus Mariota"/>
        <s v="Mason Rudolph"/>
        <s v="Matthew Stafford"/>
        <s v="Michael Penix Jr."/>
        <s v="Nick Mullens"/>
        <s v="Patrick Mahomes"/>
        <s v="Sam Darnold"/>
        <s v="Shedeur Sanders"/>
        <s v="Stetson Bennett"/>
        <s v="Tanner McKee"/>
        <s v="Tommy DeVito"/>
        <s v="Trevor Lawrence"/>
        <s v="Tua Tagovailoa"/>
        <s v="Tyler Huntley"/>
        <s v="Tyler Shough"/>
        <s v="Tyrod Taylor"/>
        <s v="Tyson Bagent"/>
      </sharedItems>
      <extLst>
        <ext xmlns:x15="http://schemas.microsoft.com/office/spreadsheetml/2010/11/main" uri="{4F2E5C28-24EA-4eb8-9CBF-B6C8F9C3D259}">
          <x15:cachedUniqueNames>
            <x15:cachedUniqueName index="0" name="[DimPlayer].[display_name].&amp;[Aaron Rodgers]"/>
            <x15:cachedUniqueName index="1" name="[DimPlayer].[display_name].&amp;[Andy Dalton]"/>
            <x15:cachedUniqueName index="2" name="[DimPlayer].[display_name].&amp;[Athan Kaliakmanis]"/>
            <x15:cachedUniqueName index="3" name="[DimPlayer].[display_name].&amp;[Baker Mayfield]"/>
            <x15:cachedUniqueName index="4" name="[DimPlayer].[display_name].&amp;[Bo Nix]"/>
            <x15:cachedUniqueName index="5" name="[DimPlayer].[display_name].&amp;[Brock Purdy]"/>
            <x15:cachedUniqueName index="6" name="[DimPlayer].[display_name].&amp;[Bryce Young]"/>
            <x15:cachedUniqueName index="7" name="[DimPlayer].[display_name].&amp;[C.J. Stroud]"/>
            <x15:cachedUniqueName index="8" name="[DimPlayer].[display_name].&amp;[Caleb Williams]"/>
            <x15:cachedUniqueName index="9" name="[DimPlayer].[display_name].&amp;[Cam Ward]"/>
            <x15:cachedUniqueName index="10" name="[DimPlayer].[display_name].&amp;[Carson Wentz]"/>
            <x15:cachedUniqueName index="11" name="[DimPlayer].[display_name].&amp;[Case Keenum]"/>
            <x15:cachedUniqueName index="12" name="[DimPlayer].[display_name].&amp;[Cooper Rush]"/>
            <x15:cachedUniqueName index="13" name="[DimPlayer].[display_name].&amp;[Dak Prescott]"/>
            <x15:cachedUniqueName index="14" name="[DimPlayer].[display_name].&amp;[Daniel Jones]"/>
            <x15:cachedUniqueName index="15" name="[DimPlayer].[display_name].&amp;[Deshaun Watson]"/>
            <x15:cachedUniqueName index="16" name="[DimPlayer].[display_name].&amp;[Drake Maye]"/>
            <x15:cachedUniqueName index="17" name="[DimPlayer].[display_name].&amp;[Drew Lock]"/>
            <x15:cachedUniqueName index="18" name="[DimPlayer].[display_name].&amp;[Fernando Mendoza]"/>
            <x15:cachedUniqueName index="19" name="[DimPlayer].[display_name].&amp;[Geno Smith]"/>
            <x15:cachedUniqueName index="20" name="[DimPlayer].[display_name].&amp;[J.J. McCarthy]"/>
            <x15:cachedUniqueName index="21" name="[DimPlayer].[display_name].&amp;[Jack Strand]"/>
            <x15:cachedUniqueName index="22" name="[DimPlayer].[display_name].&amp;[Jacoby Brissett]"/>
            <x15:cachedUniqueName index="23" name="[DimPlayer].[display_name].&amp;[Jalen Hurts]"/>
            <x15:cachedUniqueName index="24" name="[DimPlayer].[display_name].&amp;[Jalon Daniels]"/>
            <x15:cachedUniqueName index="25" name="[DimPlayer].[display_name].&amp;[Jameis Winston]"/>
            <x15:cachedUniqueName index="26" name="[DimPlayer].[display_name].&amp;[Jared Goff]"/>
            <x15:cachedUniqueName index="27" name="[DimPlayer].[display_name].&amp;[Jaxson Dart]"/>
            <x15:cachedUniqueName index="28" name="[DimPlayer].[display_name].&amp;[Jayden Daniels]"/>
            <x15:cachedUniqueName index="29" name="[DimPlayer].[display_name].&amp;[Joe Burrow]"/>
            <x15:cachedUniqueName index="30" name="[DimPlayer].[display_name].&amp;[Jordan Love]"/>
            <x15:cachedUniqueName index="31" name="[DimPlayer].[display_name].&amp;[Josh Allen]"/>
            <x15:cachedUniqueName index="32" name="[DimPlayer].[display_name].&amp;[Justin Herbert]"/>
            <x15:cachedUniqueName index="33" name="[DimPlayer].[display_name].&amp;[Kenny Pickett]"/>
            <x15:cachedUniqueName index="34" name="[DimPlayer].[display_name].&amp;[Kirk Cousins]"/>
            <x15:cachedUniqueName index="35" name="[DimPlayer].[display_name].&amp;[Kyler Murray]"/>
            <x15:cachedUniqueName index="36" name="[DimPlayer].[display_name].&amp;[Lamar Jackson]"/>
            <x15:cachedUniqueName index="37" name="[DimPlayer].[display_name].&amp;[Mac Jones]"/>
            <x15:cachedUniqueName index="38" name="[DimPlayer].[display_name].&amp;[Malik Willis]"/>
            <x15:cachedUniqueName index="39" name="[DimPlayer].[display_name].&amp;[Marcus Mariota]"/>
            <x15:cachedUniqueName index="40" name="[DimPlayer].[display_name].&amp;[Mason Rudolph]"/>
            <x15:cachedUniqueName index="41" name="[DimPlayer].[display_name].&amp;[Matthew Stafford]"/>
            <x15:cachedUniqueName index="42" name="[DimPlayer].[display_name].&amp;[Michael Penix Jr.]"/>
            <x15:cachedUniqueName index="43" name="[DimPlayer].[display_name].&amp;[Nick Mullens]"/>
            <x15:cachedUniqueName index="44" name="[DimPlayer].[display_name].&amp;[Patrick Mahomes]"/>
            <x15:cachedUniqueName index="45" name="[DimPlayer].[display_name].&amp;[Sam Darnold]"/>
            <x15:cachedUniqueName index="46" name="[DimPlayer].[display_name].&amp;[Shedeur Sanders]"/>
            <x15:cachedUniqueName index="47" name="[DimPlayer].[display_name].&amp;[Stetson Bennett]"/>
            <x15:cachedUniqueName index="48" name="[DimPlayer].[display_name].&amp;[Tanner McKee]"/>
            <x15:cachedUniqueName index="49" name="[DimPlayer].[display_name].&amp;[Tommy DeVito]"/>
            <x15:cachedUniqueName index="50" name="[DimPlayer].[display_name].&amp;[Trevor Lawrence]"/>
            <x15:cachedUniqueName index="51" name="[DimPlayer].[display_name].&amp;[Tua Tagovailoa]"/>
            <x15:cachedUniqueName index="52" name="[DimPlayer].[display_name].&amp;[Tyler Huntley]"/>
            <x15:cachedUniqueName index="53" name="[DimPlayer].[display_name].&amp;[Tyler Shough]"/>
            <x15:cachedUniqueName index="54" name="[DimPlayer].[display_name].&amp;[Tyrod Taylor]"/>
            <x15:cachedUniqueName index="55" name="[DimPlayer].[display_name].&amp;[Tyson Bagent]"/>
          </x15:cachedUniqueNames>
        </ext>
      </extLst>
    </cacheField>
    <cacheField name="[DimTeam].[team_name].[team_name]" caption="team_name" numFmtId="0" hierarchy="170" level="1">
      <sharedItems count="32">
        <s v="Pittsburgh Steelers"/>
        <s v="Philadelphia Eagles"/>
        <s v="Washington Commanders"/>
        <s v="Tampa Bay Buccaneers"/>
        <s v="Denver Broncos"/>
        <s v="San Francisco 49ers"/>
        <s v="Carolina Panthers"/>
        <s v="Houston Texans"/>
        <s v="Chicago Bears"/>
        <s v="Tennessee Titans"/>
        <s v="Minnesota Vikings"/>
        <s v="Atlanta Falcons"/>
        <s v="Dallas Cowboys"/>
        <s v="Indianapolis Colts"/>
        <s v="Cleveland Browns"/>
        <s v="New England Patriots"/>
        <s v="Seattle Seahawks"/>
        <s v="Las Vegas Raiders"/>
        <s v="New York Jets"/>
        <s v="New York Giants"/>
        <s v="Arizona Cardinals"/>
        <s v="Detroit Lions"/>
        <s v="Cincinnati Bengals"/>
        <s v="Green Bay Packers"/>
        <s v="Buffalo Bills"/>
        <s v="Los Angeles Chargers"/>
        <s v="Baltimore Ravens"/>
        <s v="Miami Dolphins"/>
        <s v="Los Angeles Rams"/>
        <s v="Jacksonville Jaguars"/>
        <s v="Kansas City Chiefs"/>
        <s v="New Orleans Saints"/>
      </sharedItems>
      <extLst>
        <ext xmlns:x15="http://schemas.microsoft.com/office/spreadsheetml/2010/11/main" uri="{4F2E5C28-24EA-4eb8-9CBF-B6C8F9C3D259}">
          <x15:cachedUniqueNames>
            <x15:cachedUniqueName index="0" name="[DimTeam].[team_name].&amp;[Pittsburgh Steelers]"/>
            <x15:cachedUniqueName index="1" name="[DimTeam].[team_name].&amp;[Philadelphia Eagles]"/>
            <x15:cachedUniqueName index="2" name="[DimTeam].[team_name].&amp;[Washington Commanders]"/>
            <x15:cachedUniqueName index="3" name="[DimTeam].[team_name].&amp;[Tampa Bay Buccaneers]"/>
            <x15:cachedUniqueName index="4" name="[DimTeam].[team_name].&amp;[Denver Broncos]"/>
            <x15:cachedUniqueName index="5" name="[DimTeam].[team_name].&amp;[San Francisco 49ers]"/>
            <x15:cachedUniqueName index="6" name="[DimTeam].[team_name].&amp;[Carolina Panthers]"/>
            <x15:cachedUniqueName index="7" name="[DimTeam].[team_name].&amp;[Houston Texans]"/>
            <x15:cachedUniqueName index="8" name="[DimTeam].[team_name].&amp;[Chicago Bears]"/>
            <x15:cachedUniqueName index="9" name="[DimTeam].[team_name].&amp;[Tennessee Titans]"/>
            <x15:cachedUniqueName index="10" name="[DimTeam].[team_name].&amp;[Minnesota Vikings]"/>
            <x15:cachedUniqueName index="11" name="[DimTeam].[team_name].&amp;[Atlanta Falcons]"/>
            <x15:cachedUniqueName index="12" name="[DimTeam].[team_name].&amp;[Dallas Cowboys]"/>
            <x15:cachedUniqueName index="13" name="[DimTeam].[team_name].&amp;[Indianapolis Colts]"/>
            <x15:cachedUniqueName index="14" name="[DimTeam].[team_name].&amp;[Cleveland Browns]"/>
            <x15:cachedUniqueName index="15" name="[DimTeam].[team_name].&amp;[New England Patriots]"/>
            <x15:cachedUniqueName index="16" name="[DimTeam].[team_name].&amp;[Seattle Seahawks]"/>
            <x15:cachedUniqueName index="17" name="[DimTeam].[team_name].&amp;[Las Vegas Raiders]"/>
            <x15:cachedUniqueName index="18" name="[DimTeam].[team_name].&amp;[New York Jets]"/>
            <x15:cachedUniqueName index="19" name="[DimTeam].[team_name].&amp;[New York Giants]"/>
            <x15:cachedUniqueName index="20" name="[DimTeam].[team_name].&amp;[Arizona Cardinals]"/>
            <x15:cachedUniqueName index="21" name="[DimTeam].[team_name].&amp;[Detroit Lions]"/>
            <x15:cachedUniqueName index="22" name="[DimTeam].[team_name].&amp;[Cincinnati Bengals]"/>
            <x15:cachedUniqueName index="23" name="[DimTeam].[team_name].&amp;[Green Bay Packers]"/>
            <x15:cachedUniqueName index="24" name="[DimTeam].[team_name].&amp;[Buffalo Bills]"/>
            <x15:cachedUniqueName index="25" name="[DimTeam].[team_name].&amp;[Los Angeles Chargers]"/>
            <x15:cachedUniqueName index="26" name="[DimTeam].[team_name].&amp;[Baltimore Ravens]"/>
            <x15:cachedUniqueName index="27" name="[DimTeam].[team_name].&amp;[Miami Dolphins]"/>
            <x15:cachedUniqueName index="28" name="[DimTeam].[team_name].&amp;[Los Angeles Rams]"/>
            <x15:cachedUniqueName index="29" name="[DimTeam].[team_name].&amp;[Jacksonville Jaguars]"/>
            <x15:cachedUniqueName index="30" name="[DimTeam].[team_name].&amp;[Kansas City Chiefs]"/>
            <x15:cachedUniqueName index="31" name="[DimTeam].[team_name].&amp;[New Orleans Saints]"/>
          </x15:cachedUniqueNames>
        </ext>
      </extLst>
    </cacheField>
    <cacheField name="[Measures].[Sum of passing_yards]" caption="Sum of passing_yards" numFmtId="0" hierarchy="1162" level="32767"/>
    <cacheField name="[DimPlayer].[position].[position]" caption="position" numFmtId="0" hierarchy="154" level="1">
      <sharedItems containsSemiMixedTypes="0" containsNonDate="0" containsString="0"/>
    </cacheField>
    <cacheField name="[Measures].[Sum of attempts]" caption="Sum of attempts" numFmtId="0" hierarchy="1164" level="32767"/>
    <cacheField name="[Measures].[Sum of completions]" caption="Sum of completions" numFmtId="0" hierarchy="1165" level="32767"/>
    <cacheField name="[Measures].[Completion %]" caption="Completion %" numFmtId="0" hierarchy="1195" level="32767"/>
    <cacheField name="[Measures].[Yards Per Attempt]" caption="Yards Per Attempt" numFmtId="0" hierarchy="1196" level="32767"/>
    <cacheField name="[Measures].[Sum of passing_tds]" caption="Sum of passing_tds" numFmtId="0" hierarchy="1168" level="32767"/>
    <cacheField name="[Measures].[Sum of passing_interceptions]" caption="Sum of passing_interceptions" numFmtId="0" hierarchy="1170" level="32767"/>
    <cacheField name="[Measures].[Games Played]" caption="Games Played" numFmtId="0" hierarchy="1197" level="32767"/>
    <cacheField name="[Measures].[Sum of carries]" caption="Sum of carries" numFmtId="0" hierarchy="1171" level="32767"/>
    <cacheField name="[Measures].[Sum of rushing_yards]" caption="Sum of rushing_yards" numFmtId="0" hierarchy="1172" level="32767"/>
    <cacheField name="[Measures].[Sum of rushing_tds]" caption="Sum of rushing_tds" numFmtId="0" hierarchy="1173" level="32767"/>
    <cacheField name="[Measures].[Sum of fantasy_points]" caption="Sum of fantasy_points" numFmtId="0" hierarchy="1174" level="32767"/>
    <cacheField name="[Measures].[Fantasy Points Per Game]" caption="Fantasy Points Per Game" numFmtId="0" hierarchy="1198" level="32767"/>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3"/>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oneField="1">
      <fieldsUsage count="1">
        <fieldUsage x="2"/>
      </fieldsUsage>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oneField="1">
      <fieldsUsage count="1">
        <fieldUsage x="4"/>
      </fieldsUsage>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oneField="1">
      <fieldsUsage count="1">
        <fieldUsage x="5"/>
      </fieldsUsage>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oneField="1">
      <fieldsUsage count="1">
        <fieldUsage x="8"/>
      </fieldsUsage>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oneField="1">
      <fieldsUsage count="1">
        <fieldUsage x="9"/>
      </fieldsUsage>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oneField="1">
      <fieldsUsage count="1">
        <fieldUsage x="11"/>
      </fieldsUsage>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12"/>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oneField="1">
      <fieldsUsage count="1">
        <fieldUsage x="13"/>
      </fieldsUsage>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oneField="1">
      <fieldsUsage count="1">
        <fieldUsage x="14"/>
      </fieldsUsage>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oneField="1">
      <fieldsUsage count="1">
        <fieldUsage x="6"/>
      </fieldsUsage>
    </cacheHierarchy>
    <cacheHierarchy uniqueName="[Measures].[Yards Per Attempt]" caption="Yards Per Attempt" measure="1" displayFolder="" measureGroup="stats_player_week_2026" count="0" oneField="1">
      <fieldsUsage count="1">
        <fieldUsage x="7"/>
      </fieldsUsage>
    </cacheHierarchy>
    <cacheHierarchy uniqueName="[Measures].[Games Played]" caption="Games Played" measure="1" displayFolder="" measureGroup="stats_player_week_2026" count="0" oneField="1">
      <fieldsUsage count="1">
        <fieldUsage x="10"/>
      </fieldsUsage>
    </cacheHierarchy>
    <cacheHierarchy uniqueName="[Measures].[Fantasy Points Per Game]" caption="Fantasy Points Per Game" measure="1" displayFolder="" measureGroup="stats_player_week_2026" count="0" oneField="1">
      <fieldsUsage count="1">
        <fieldUsage x="15"/>
      </fieldsUsage>
    </cacheHierarchy>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622931712962" backgroundQuery="1" createdVersion="8" refreshedVersion="8" minRefreshableVersion="3" recordCount="0" supportSubquery="1" supportAdvancedDrill="1" xr:uid="{668A8051-93C0-4FAA-9409-3AFB7F7F36E3}">
  <cacheSource type="external" connectionId="31"/>
  <cacheFields count="14">
    <cacheField name="[DimPlayer].[display_name].[display_name]" caption="display_name" numFmtId="0" hierarchy="151" level="1">
      <sharedItems count="132">
        <s v="Aaron Jones"/>
        <s v="AJ Dillon"/>
        <s v="Alvin Kamara"/>
        <s v="Ameer Abdullah"/>
        <s v="Anthony Tyus III"/>
        <s v="Ashton Jeanty"/>
        <s v="Audric EstimÃ©"/>
        <s v="Austin Ekeler"/>
        <s v="Bam Knight"/>
        <s v="Ben VanSumeren"/>
        <s v="Bhayshul Tuten"/>
        <s v="Bijan Robinson"/>
        <s v="Blake Corum"/>
        <s v="Brady Russell"/>
        <s v="Braelon Allen"/>
        <s v="Brashard Smith"/>
        <s v="Breece Hall"/>
        <s v="Brian Robinson"/>
        <s v="British Brooks"/>
        <s v="Bucky Irving"/>
        <s v="Cam Skattebo"/>
        <s v="Carson Steele"/>
        <s v="Chase Brown"/>
        <s v="Chris Brooks"/>
        <s v="Chris Rodriguez Jr."/>
        <s v="Christian McCaffrey"/>
        <s v="Chuba Hubbard"/>
        <s v="CJ Donaldson"/>
        <s v="Corey Kiner"/>
        <s v="Craig Reynolds"/>
        <s v="Dameon Pierce"/>
        <s v="D'Andre Swift"/>
        <s v="Dare Ogunbowale"/>
        <s v="David Montgomery"/>
        <s v="Dean Connors"/>
        <s v="DeeJay Dallas"/>
        <s v="Demond Claiborne"/>
        <s v="Derrick Henry"/>
        <s v="Devin Singletary"/>
        <s v="De'Von Achane"/>
        <s v="DJ Herman"/>
        <s v="Dylan Laube"/>
        <s v="Dylan Sampson"/>
        <s v="Eli Heidenreich"/>
        <s v="Emanuel Wilson"/>
        <s v="Emari Demercado"/>
        <s v="Emmett Johnson"/>
        <s v="Frank Gore Jr."/>
        <s v="George Holani"/>
        <s v="Hunter Luepke"/>
        <s v="Isaiah Davis"/>
        <s v="J.K. Dobbins"/>
        <s v="Jacob Saylors"/>
        <s v="Jacory Croskey-Merritt"/>
        <s v="Jadarian Price"/>
        <s v="Jahmyr Gibbs"/>
        <s v="Jaleel McLaughlin"/>
        <s v="James Cook"/>
        <s v="Javonte Williams"/>
        <s v="Jawhar Jordan"/>
        <s v="Jaylen Warren"/>
        <s v="Jaylen Wright"/>
        <s v="Jeremiyah Love"/>
        <s v="Jeremy McNichols"/>
        <s v="Jonah Coleman"/>
        <s v="Jonathan Taylor"/>
        <s v="Jonathon Brooks"/>
        <s v="Jordan James"/>
        <s v="Jordan Mason"/>
        <s v="Josh Jacobs"/>
        <s v="Josh Williams"/>
        <s v="Julius Chestnut"/>
        <s v="Justice Hill"/>
        <s v="Kaelon Black"/>
        <s v="Kaleb Johnson"/>
        <s v="Kalel Mullings"/>
        <s v="Kaytron Allen"/>
        <s v="Keaton Mitchell"/>
        <s v="Kendre Miller"/>
        <s v="Kene Nwangwu"/>
        <s v="Kenneth Walker III"/>
        <s v="Kenny Gainwell"/>
        <s v="Khalil Herbert"/>
        <s v="Kimani Vidal"/>
        <s v="Kyle Monangai"/>
        <s v="Kyren Williams"/>
        <s v="Lan Larison"/>
        <s v="LeQuint Allen Jr."/>
        <s v="Lew Nichols III"/>
        <s v="MarShawn Lloyd"/>
        <s v="Max Bredeson"/>
        <s v="Michael Carter"/>
        <s v="Mike Washington Jr."/>
        <s v="Najee Harris"/>
        <s v="Nicholas Singleton"/>
        <s v="Ollie Gordon II"/>
        <s v="Omarion Hampton"/>
        <s v="Patrick Ricard"/>
        <s v="Pierre Strong"/>
        <s v="Quinshon Judkins"/>
        <s v="Rachaad White"/>
        <s v="Raheim Sanders"/>
        <s v="Rasheen Ali"/>
        <s v="Ray Davis"/>
        <s v="Reggie Gilliam"/>
        <s v="Rhamondre Stevenson"/>
        <s v="Rico Dowdle"/>
        <s v="RJ Harvey"/>
        <s v="Ronnie Rivers"/>
        <s v="Roschon Johnson"/>
        <s v="Samaje Perine"/>
        <s v="Saquon Barkley"/>
        <s v="Sean Tucker"/>
        <s v="Seth McGowan"/>
        <s v="Sione Vaki"/>
        <s v="Tahj Brooks"/>
        <s v="Tank Bigsby"/>
        <s v="Tony Pollard"/>
        <s v="Travis Etienne"/>
        <s v="Travis Homer"/>
        <s v="TreVeyon Henderson"/>
        <s v="Trevor Etienne"/>
        <s v="Ty Johnson"/>
        <s v="Tyjae Spears"/>
        <s v="Tyler Allgeier"/>
        <s v="Tyler Badie"/>
        <s v="Tyler Goodson"/>
        <s v="Tyrone Tracy Jr."/>
        <s v="Velus Jones Jr."/>
        <s v="Will Shipley"/>
        <s v="Woody Marks"/>
        <s v="Zavier Scott"/>
      </sharedItems>
      <extLst>
        <ext xmlns:x15="http://schemas.microsoft.com/office/spreadsheetml/2010/11/main" uri="{4F2E5C28-24EA-4eb8-9CBF-B6C8F9C3D259}">
          <x15:cachedUniqueNames>
            <x15:cachedUniqueName index="0" name="[DimPlayer].[display_name].&amp;[Aaron Jones]"/>
            <x15:cachedUniqueName index="1" name="[DimPlayer].[display_name].&amp;[AJ Dillon]"/>
            <x15:cachedUniqueName index="2" name="[DimPlayer].[display_name].&amp;[Alvin Kamara]"/>
            <x15:cachedUniqueName index="3" name="[DimPlayer].[display_name].&amp;[Ameer Abdullah]"/>
            <x15:cachedUniqueName index="4" name="[DimPlayer].[display_name].&amp;[Anthony Tyus III]"/>
            <x15:cachedUniqueName index="5" name="[DimPlayer].[display_name].&amp;[Ashton Jeanty]"/>
            <x15:cachedUniqueName index="6" name="[DimPlayer].[display_name].&amp;[Audric EstimÃ©]"/>
            <x15:cachedUniqueName index="7" name="[DimPlayer].[display_name].&amp;[Austin Ekeler]"/>
            <x15:cachedUniqueName index="8" name="[DimPlayer].[display_name].&amp;[Bam Knight]"/>
            <x15:cachedUniqueName index="9" name="[DimPlayer].[display_name].&amp;[Ben VanSumeren]"/>
            <x15:cachedUniqueName index="10" name="[DimPlayer].[display_name].&amp;[Bhayshul Tuten]"/>
            <x15:cachedUniqueName index="11" name="[DimPlayer].[display_name].&amp;[Bijan Robinson]"/>
            <x15:cachedUniqueName index="12" name="[DimPlayer].[display_name].&amp;[Blake Corum]"/>
            <x15:cachedUniqueName index="13" name="[DimPlayer].[display_name].&amp;[Brady Russell]"/>
            <x15:cachedUniqueName index="14" name="[DimPlayer].[display_name].&amp;[Braelon Allen]"/>
            <x15:cachedUniqueName index="15" name="[DimPlayer].[display_name].&amp;[Brashard Smith]"/>
            <x15:cachedUniqueName index="16" name="[DimPlayer].[display_name].&amp;[Breece Hall]"/>
            <x15:cachedUniqueName index="17" name="[DimPlayer].[display_name].&amp;[Brian Robinson]"/>
            <x15:cachedUniqueName index="18" name="[DimPlayer].[display_name].&amp;[British Brooks]"/>
            <x15:cachedUniqueName index="19" name="[DimPlayer].[display_name].&amp;[Bucky Irving]"/>
            <x15:cachedUniqueName index="20" name="[DimPlayer].[display_name].&amp;[Cam Skattebo]"/>
            <x15:cachedUniqueName index="21" name="[DimPlayer].[display_name].&amp;[Carson Steele]"/>
            <x15:cachedUniqueName index="22" name="[DimPlayer].[display_name].&amp;[Chase Brown]"/>
            <x15:cachedUniqueName index="23" name="[DimPlayer].[display_name].&amp;[Chris Brooks]"/>
            <x15:cachedUniqueName index="24" name="[DimPlayer].[display_name].&amp;[Chris Rodriguez Jr.]"/>
            <x15:cachedUniqueName index="25" name="[DimPlayer].[display_name].&amp;[Christian McCaffrey]"/>
            <x15:cachedUniqueName index="26" name="[DimPlayer].[display_name].&amp;[Chuba Hubbard]"/>
            <x15:cachedUniqueName index="27" name="[DimPlayer].[display_name].&amp;[CJ Donaldson]"/>
            <x15:cachedUniqueName index="28" name="[DimPlayer].[display_name].&amp;[Corey Kiner]"/>
            <x15:cachedUniqueName index="29" name="[DimPlayer].[display_name].&amp;[Craig Reynolds]"/>
            <x15:cachedUniqueName index="30" name="[DimPlayer].[display_name].&amp;[Dameon Pierce]"/>
            <x15:cachedUniqueName index="31" name="[DimPlayer].[display_name].&amp;[D'Andre Swift]"/>
            <x15:cachedUniqueName index="32" name="[DimPlayer].[display_name].&amp;[Dare Ogunbowale]"/>
            <x15:cachedUniqueName index="33" name="[DimPlayer].[display_name].&amp;[David Montgomery]"/>
            <x15:cachedUniqueName index="34" name="[DimPlayer].[display_name].&amp;[Dean Connors]"/>
            <x15:cachedUniqueName index="35" name="[DimPlayer].[display_name].&amp;[DeeJay Dallas]"/>
            <x15:cachedUniqueName index="36" name="[DimPlayer].[display_name].&amp;[Demond Claiborne]"/>
            <x15:cachedUniqueName index="37" name="[DimPlayer].[display_name].&amp;[Derrick Henry]"/>
            <x15:cachedUniqueName index="38" name="[DimPlayer].[display_name].&amp;[Devin Singletary]"/>
            <x15:cachedUniqueName index="39" name="[DimPlayer].[display_name].&amp;[De'Von Achane]"/>
            <x15:cachedUniqueName index="40" name="[DimPlayer].[display_name].&amp;[DJ Herman]"/>
            <x15:cachedUniqueName index="41" name="[DimPlayer].[display_name].&amp;[Dylan Laube]"/>
            <x15:cachedUniqueName index="42" name="[DimPlayer].[display_name].&amp;[Dylan Sampson]"/>
            <x15:cachedUniqueName index="43" name="[DimPlayer].[display_name].&amp;[Eli Heidenreich]"/>
            <x15:cachedUniqueName index="44" name="[DimPlayer].[display_name].&amp;[Emanuel Wilson]"/>
            <x15:cachedUniqueName index="45" name="[DimPlayer].[display_name].&amp;[Emari Demercado]"/>
            <x15:cachedUniqueName index="46" name="[DimPlayer].[display_name].&amp;[Emmett Johnson]"/>
            <x15:cachedUniqueName index="47" name="[DimPlayer].[display_name].&amp;[Frank Gore Jr.]"/>
            <x15:cachedUniqueName index="48" name="[DimPlayer].[display_name].&amp;[George Holani]"/>
            <x15:cachedUniqueName index="49" name="[DimPlayer].[display_name].&amp;[Hunter Luepke]"/>
            <x15:cachedUniqueName index="50" name="[DimPlayer].[display_name].&amp;[Isaiah Davis]"/>
            <x15:cachedUniqueName index="51" name="[DimPlayer].[display_name].&amp;[J.K. Dobbins]"/>
            <x15:cachedUniqueName index="52" name="[DimPlayer].[display_name].&amp;[Jacob Saylors]"/>
            <x15:cachedUniqueName index="53" name="[DimPlayer].[display_name].&amp;[Jacory Croskey-Merritt]"/>
            <x15:cachedUniqueName index="54" name="[DimPlayer].[display_name].&amp;[Jadarian Price]"/>
            <x15:cachedUniqueName index="55" name="[DimPlayer].[display_name].&amp;[Jahmyr Gibbs]"/>
            <x15:cachedUniqueName index="56" name="[DimPlayer].[display_name].&amp;[Jaleel McLaughlin]"/>
            <x15:cachedUniqueName index="57" name="[DimPlayer].[display_name].&amp;[James Cook]"/>
            <x15:cachedUniqueName index="58" name="[DimPlayer].[display_name].&amp;[Javonte Williams]"/>
            <x15:cachedUniqueName index="59" name="[DimPlayer].[display_name].&amp;[Jawhar Jordan]"/>
            <x15:cachedUniqueName index="60" name="[DimPlayer].[display_name].&amp;[Jaylen Warren]"/>
            <x15:cachedUniqueName index="61" name="[DimPlayer].[display_name].&amp;[Jaylen Wright]"/>
            <x15:cachedUniqueName index="62" name="[DimPlayer].[display_name].&amp;[Jeremiyah Love]"/>
            <x15:cachedUniqueName index="63" name="[DimPlayer].[display_name].&amp;[Jeremy McNichols]"/>
            <x15:cachedUniqueName index="64" name="[DimPlayer].[display_name].&amp;[Jonah Coleman]"/>
            <x15:cachedUniqueName index="65" name="[DimPlayer].[display_name].&amp;[Jonathan Taylor]"/>
            <x15:cachedUniqueName index="66" name="[DimPlayer].[display_name].&amp;[Jonathon Brooks]"/>
            <x15:cachedUniqueName index="67" name="[DimPlayer].[display_name].&amp;[Jordan James]"/>
            <x15:cachedUniqueName index="68" name="[DimPlayer].[display_name].&amp;[Jordan Mason]"/>
            <x15:cachedUniqueName index="69" name="[DimPlayer].[display_name].&amp;[Josh Jacobs]"/>
            <x15:cachedUniqueName index="70" name="[DimPlayer].[display_name].&amp;[Josh Williams]"/>
            <x15:cachedUniqueName index="71" name="[DimPlayer].[display_name].&amp;[Julius Chestnut]"/>
            <x15:cachedUniqueName index="72" name="[DimPlayer].[display_name].&amp;[Justice Hill]"/>
            <x15:cachedUniqueName index="73" name="[DimPlayer].[display_name].&amp;[Kaelon Black]"/>
            <x15:cachedUniqueName index="74" name="[DimPlayer].[display_name].&amp;[Kaleb Johnson]"/>
            <x15:cachedUniqueName index="75" name="[DimPlayer].[display_name].&amp;[Kalel Mullings]"/>
            <x15:cachedUniqueName index="76" name="[DimPlayer].[display_name].&amp;[Kaytron Allen]"/>
            <x15:cachedUniqueName index="77" name="[DimPlayer].[display_name].&amp;[Keaton Mitchell]"/>
            <x15:cachedUniqueName index="78" name="[DimPlayer].[display_name].&amp;[Kendre Miller]"/>
            <x15:cachedUniqueName index="79" name="[DimPlayer].[display_name].&amp;[Kene Nwangwu]"/>
            <x15:cachedUniqueName index="80" name="[DimPlayer].[display_name].&amp;[Kenneth Walker III]"/>
            <x15:cachedUniqueName index="81" name="[DimPlayer].[display_name].&amp;[Kenny Gainwell]"/>
            <x15:cachedUniqueName index="82" name="[DimPlayer].[display_name].&amp;[Khalil Herbert]"/>
            <x15:cachedUniqueName index="83" name="[DimPlayer].[display_name].&amp;[Kimani Vidal]"/>
            <x15:cachedUniqueName index="84" name="[DimPlayer].[display_name].&amp;[Kyle Monangai]"/>
            <x15:cachedUniqueName index="85" name="[DimPlayer].[display_name].&amp;[Kyren Williams]"/>
            <x15:cachedUniqueName index="86" name="[DimPlayer].[display_name].&amp;[Lan Larison]"/>
            <x15:cachedUniqueName index="87" name="[DimPlayer].[display_name].&amp;[LeQuint Allen Jr.]"/>
            <x15:cachedUniqueName index="88" name="[DimPlayer].[display_name].&amp;[Lew Nichols III]"/>
            <x15:cachedUniqueName index="89" name="[DimPlayer].[display_name].&amp;[MarShawn Lloyd]"/>
            <x15:cachedUniqueName index="90" name="[DimPlayer].[display_name].&amp;[Max Bredeson]"/>
            <x15:cachedUniqueName index="91" name="[DimPlayer].[display_name].&amp;[Michael Carter]"/>
            <x15:cachedUniqueName index="92" name="[DimPlayer].[display_name].&amp;[Mike Washington Jr.]"/>
            <x15:cachedUniqueName index="93" name="[DimPlayer].[display_name].&amp;[Najee Harris]"/>
            <x15:cachedUniqueName index="94" name="[DimPlayer].[display_name].&amp;[Nicholas Singleton]"/>
            <x15:cachedUniqueName index="95" name="[DimPlayer].[display_name].&amp;[Ollie Gordon II]"/>
            <x15:cachedUniqueName index="96" name="[DimPlayer].[display_name].&amp;[Omarion Hampton]"/>
            <x15:cachedUniqueName index="97" name="[DimPlayer].[display_name].&amp;[Patrick Ricard]"/>
            <x15:cachedUniqueName index="98" name="[DimPlayer].[display_name].&amp;[Pierre Strong]"/>
            <x15:cachedUniqueName index="99" name="[DimPlayer].[display_name].&amp;[Quinshon Judkins]"/>
            <x15:cachedUniqueName index="100" name="[DimPlayer].[display_name].&amp;[Rachaad White]"/>
            <x15:cachedUniqueName index="101" name="[DimPlayer].[display_name].&amp;[Raheim Sanders]"/>
            <x15:cachedUniqueName index="102" name="[DimPlayer].[display_name].&amp;[Rasheen Ali]"/>
            <x15:cachedUniqueName index="103" name="[DimPlayer].[display_name].&amp;[Ray Davis]"/>
            <x15:cachedUniqueName index="104" name="[DimPlayer].[display_name].&amp;[Reggie Gilliam]"/>
            <x15:cachedUniqueName index="105" name="[DimPlayer].[display_name].&amp;[Rhamondre Stevenson]"/>
            <x15:cachedUniqueName index="106" name="[DimPlayer].[display_name].&amp;[Rico Dowdle]"/>
            <x15:cachedUniqueName index="107" name="[DimPlayer].[display_name].&amp;[RJ Harvey]"/>
            <x15:cachedUniqueName index="108" name="[DimPlayer].[display_name].&amp;[Ronnie Rivers]"/>
            <x15:cachedUniqueName index="109" name="[DimPlayer].[display_name].&amp;[Roschon Johnson]"/>
            <x15:cachedUniqueName index="110" name="[DimPlayer].[display_name].&amp;[Samaje Perine]"/>
            <x15:cachedUniqueName index="111" name="[DimPlayer].[display_name].&amp;[Saquon Barkley]"/>
            <x15:cachedUniqueName index="112" name="[DimPlayer].[display_name].&amp;[Sean Tucker]"/>
            <x15:cachedUniqueName index="113" name="[DimPlayer].[display_name].&amp;[Seth McGowan]"/>
            <x15:cachedUniqueName index="114" name="[DimPlayer].[display_name].&amp;[Sione Vaki]"/>
            <x15:cachedUniqueName index="115" name="[DimPlayer].[display_name].&amp;[Tahj Brooks]"/>
            <x15:cachedUniqueName index="116" name="[DimPlayer].[display_name].&amp;[Tank Bigsby]"/>
            <x15:cachedUniqueName index="117" name="[DimPlayer].[display_name].&amp;[Tony Pollard]"/>
            <x15:cachedUniqueName index="118" name="[DimPlayer].[display_name].&amp;[Travis Etienne]"/>
            <x15:cachedUniqueName index="119" name="[DimPlayer].[display_name].&amp;[Travis Homer]"/>
            <x15:cachedUniqueName index="120" name="[DimPlayer].[display_name].&amp;[TreVeyon Henderson]"/>
            <x15:cachedUniqueName index="121" name="[DimPlayer].[display_name].&amp;[Trevor Etienne]"/>
            <x15:cachedUniqueName index="122" name="[DimPlayer].[display_name].&amp;[Ty Johnson]"/>
            <x15:cachedUniqueName index="123" name="[DimPlayer].[display_name].&amp;[Tyjae Spears]"/>
            <x15:cachedUniqueName index="124" name="[DimPlayer].[display_name].&amp;[Tyler Allgeier]"/>
            <x15:cachedUniqueName index="125" name="[DimPlayer].[display_name].&amp;[Tyler Badie]"/>
            <x15:cachedUniqueName index="126" name="[DimPlayer].[display_name].&amp;[Tyler Goodson]"/>
            <x15:cachedUniqueName index="127" name="[DimPlayer].[display_name].&amp;[Tyrone Tracy Jr.]"/>
            <x15:cachedUniqueName index="128" name="[DimPlayer].[display_name].&amp;[Velus Jones Jr.]"/>
            <x15:cachedUniqueName index="129" name="[DimPlayer].[display_name].&amp;[Will Shipley]"/>
            <x15:cachedUniqueName index="130" name="[DimPlayer].[display_name].&amp;[Woody Marks]"/>
            <x15:cachedUniqueName index="131" name="[DimPlayer].[display_name].&amp;[Zavier Scott]"/>
          </x15:cachedUniqueNames>
        </ext>
      </extLst>
    </cacheField>
    <cacheField name="[DimTeam].[team_name].[team_name]" caption="team_name" numFmtId="0" hierarchy="170" level="1">
      <sharedItems count="32">
        <s v="Minnesota Vikings"/>
        <s v="Carolina Panthers"/>
        <s v="New Orleans Saints"/>
        <s v="Jacksonville Jaguars"/>
        <s v="Las Vegas Raiders"/>
        <s v="Cleveland Browns"/>
        <s v="Washington Commanders"/>
        <s v="Arizona Cardinals"/>
        <s v="Kansas City Chiefs"/>
        <s v="Atlanta Falcons"/>
        <s v="Los Angeles Rams"/>
        <s v="Seattle Seahawks"/>
        <s v="New York Jets"/>
        <s v="Houston Texans"/>
        <s v="Tampa Bay Buccaneers"/>
        <s v="New York Giants"/>
        <s v="Philadelphia Eagles"/>
        <s v="Cincinnati Bengals"/>
        <s v="Green Bay Packers"/>
        <s v="San Francisco 49ers"/>
        <s v="New England Patriots"/>
        <s v="Chicago Bears"/>
        <s v="Baltimore Ravens"/>
        <s v="Miami Dolphins"/>
        <s v="Pittsburgh Steelers"/>
        <s v="Dallas Cowboys"/>
        <s v="Buffalo Bills"/>
        <s v="Denver Broncos"/>
        <s v="Detroit Lions"/>
        <s v="Indianapolis Colts"/>
        <s v="Tennessee Titans"/>
        <s v="Los Angeles Chargers"/>
      </sharedItems>
      <extLst>
        <ext xmlns:x15="http://schemas.microsoft.com/office/spreadsheetml/2010/11/main" uri="{4F2E5C28-24EA-4eb8-9CBF-B6C8F9C3D259}">
          <x15:cachedUniqueNames>
            <x15:cachedUniqueName index="0" name="[DimTeam].[team_name].&amp;[Minnesota Vikings]"/>
            <x15:cachedUniqueName index="1" name="[DimTeam].[team_name].&amp;[Carolina Panthers]"/>
            <x15:cachedUniqueName index="2" name="[DimTeam].[team_name].&amp;[New Orleans Saints]"/>
            <x15:cachedUniqueName index="3" name="[DimTeam].[team_name].&amp;[Jacksonville Jaguars]"/>
            <x15:cachedUniqueName index="4" name="[DimTeam].[team_name].&amp;[Las Vegas Raiders]"/>
            <x15:cachedUniqueName index="5" name="[DimTeam].[team_name].&amp;[Cleveland Browns]"/>
            <x15:cachedUniqueName index="6" name="[DimTeam].[team_name].&amp;[Washington Commanders]"/>
            <x15:cachedUniqueName index="7" name="[DimTeam].[team_name].&amp;[Arizona Cardinals]"/>
            <x15:cachedUniqueName index="8" name="[DimTeam].[team_name].&amp;[Kansas City Chiefs]"/>
            <x15:cachedUniqueName index="9" name="[DimTeam].[team_name].&amp;[Atlanta Falcons]"/>
            <x15:cachedUniqueName index="10" name="[DimTeam].[team_name].&amp;[Los Angeles Rams]"/>
            <x15:cachedUniqueName index="11" name="[DimTeam].[team_name].&amp;[Seattle Seahawks]"/>
            <x15:cachedUniqueName index="12" name="[DimTeam].[team_name].&amp;[New York Jets]"/>
            <x15:cachedUniqueName index="13" name="[DimTeam].[team_name].&amp;[Houston Texans]"/>
            <x15:cachedUniqueName index="14" name="[DimTeam].[team_name].&amp;[Tampa Bay Buccaneers]"/>
            <x15:cachedUniqueName index="15" name="[DimTeam].[team_name].&amp;[New York Giants]"/>
            <x15:cachedUniqueName index="16" name="[DimTeam].[team_name].&amp;[Philadelphia Eagles]"/>
            <x15:cachedUniqueName index="17" name="[DimTeam].[team_name].&amp;[Cincinnati Bengals]"/>
            <x15:cachedUniqueName index="18" name="[DimTeam].[team_name].&amp;[Green Bay Packers]"/>
            <x15:cachedUniqueName index="19" name="[DimTeam].[team_name].&amp;[San Francisco 49ers]"/>
            <x15:cachedUniqueName index="20" name="[DimTeam].[team_name].&amp;[New England Patriots]"/>
            <x15:cachedUniqueName index="21" name="[DimTeam].[team_name].&amp;[Chicago Bears]"/>
            <x15:cachedUniqueName index="22" name="[DimTeam].[team_name].&amp;[Baltimore Ravens]"/>
            <x15:cachedUniqueName index="23" name="[DimTeam].[team_name].&amp;[Miami Dolphins]"/>
            <x15:cachedUniqueName index="24" name="[DimTeam].[team_name].&amp;[Pittsburgh Steelers]"/>
            <x15:cachedUniqueName index="25" name="[DimTeam].[team_name].&amp;[Dallas Cowboys]"/>
            <x15:cachedUniqueName index="26" name="[DimTeam].[team_name].&amp;[Buffalo Bills]"/>
            <x15:cachedUniqueName index="27" name="[DimTeam].[team_name].&amp;[Denver Broncos]"/>
            <x15:cachedUniqueName index="28" name="[DimTeam].[team_name].&amp;[Detroit Lions]"/>
            <x15:cachedUniqueName index="29" name="[DimTeam].[team_name].&amp;[Indianapolis Colts]"/>
            <x15:cachedUniqueName index="30" name="[DimTeam].[team_name].&amp;[Tennessee Titans]"/>
            <x15:cachedUniqueName index="31" name="[DimTeam].[team_name].&amp;[Los Angeles Chargers]"/>
          </x15:cachedUniqueNames>
        </ext>
      </extLst>
    </cacheField>
    <cacheField name="[DimPlayer].[position].[position]" caption="position" numFmtId="0" hierarchy="154" level="1">
      <sharedItems containsSemiMixedTypes="0" containsNonDate="0" containsString="0"/>
    </cacheField>
    <cacheField name="[Measures].[Games Played]" caption="Games Played" numFmtId="0" hierarchy="1197" level="32767"/>
    <cacheField name="[Measures].[Sum of carries]" caption="Sum of carries" numFmtId="0" hierarchy="1171" level="32767"/>
    <cacheField name="[Measures].[Sum of rushing_yards]" caption="Sum of rushing_yards" numFmtId="0" hierarchy="1172" level="32767"/>
    <cacheField name="[Measures].[Sum of rushing_tds]" caption="Sum of rushing_tds" numFmtId="0" hierarchy="1173" level="32767"/>
    <cacheField name="[Measures].[Sum of fantasy_points]" caption="Sum of fantasy_points" numFmtId="0" hierarchy="1174" level="32767"/>
    <cacheField name="[Measures].[Fantasy Points Per Game]" caption="Fantasy Points Per Game" numFmtId="0" hierarchy="1198" level="32767"/>
    <cacheField name="[Measures].[Sum of targets]" caption="Sum of targets" numFmtId="0" hierarchy="1175" level="32767"/>
    <cacheField name="[Measures].[Sum of receptions]" caption="Sum of receptions" numFmtId="0" hierarchy="1176" level="32767"/>
    <cacheField name="[Measures].[Sum of receiving_yards]" caption="Sum of receiving_yards" numFmtId="0" hierarchy="1177" level="32767"/>
    <cacheField name="[Measures].[Sum of receiving_tds]" caption="Sum of receiving_tds" numFmtId="0" hierarchy="1178" level="32767"/>
    <cacheField name="[Measures].[Yards Per Carry]" caption="Yards Per Carry" numFmtId="0" hierarchy="1199" level="32767"/>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2"/>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oneField="1">
      <fieldsUsage count="1">
        <fieldUsage x="4"/>
      </fieldsUsage>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5"/>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oneField="1">
      <fieldsUsage count="1">
        <fieldUsage x="6"/>
      </fieldsUsage>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oneField="1">
      <fieldsUsage count="1">
        <fieldUsage x="7"/>
      </fieldsUsage>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oneField="1">
      <fieldsUsage count="1">
        <fieldUsage x="9"/>
      </fieldsUsage>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oneField="1">
      <fieldsUsage count="1">
        <fieldUsage x="10"/>
      </fieldsUsage>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11"/>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oneField="1">
      <fieldsUsage count="1">
        <fieldUsage x="12"/>
      </fieldsUsage>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oneField="1">
      <fieldsUsage count="1">
        <fieldUsage x="3"/>
      </fieldsUsage>
    </cacheHierarchy>
    <cacheHierarchy uniqueName="[Measures].[Fantasy Points Per Game]" caption="Fantasy Points Per Game" measure="1" displayFolder="" measureGroup="stats_player_week_2026" count="0" oneField="1">
      <fieldsUsage count="1">
        <fieldUsage x="8"/>
      </fieldsUsage>
    </cacheHierarchy>
    <cacheHierarchy uniqueName="[Measures].[Yards Per Carry]" caption="Yards Per Carry" measure="1" displayFolder="" measureGroup="stats_player_week_2026" count="0" oneField="1">
      <fieldsUsage count="1">
        <fieldUsage x="13"/>
      </fieldsUsage>
    </cacheHierarchy>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622944212962" backgroundQuery="1" createdVersion="8" refreshedVersion="8" minRefreshableVersion="3" recordCount="0" supportSubquery="1" supportAdvancedDrill="1" xr:uid="{28352A11-9C7E-4DA8-80BA-AB007179E3B0}">
  <cacheSource type="external" connectionId="31"/>
  <cacheFields count="15">
    <cacheField name="[DimPlayer].[display_name].[display_name]" caption="display_name" numFmtId="0" hierarchy="151" level="1">
      <sharedItems count="214">
        <s v="A.J. Brown"/>
        <s v="Adonai Mitchell"/>
        <s v="Alec Pierce"/>
        <s v="Alex Bachman"/>
        <s v="Amon-Ra St. Brown"/>
        <s v="Andrei Iosivas"/>
        <s v="Andrew Armstrong"/>
        <s v="Anthony Gould"/>
        <s v="Antonio Williams"/>
        <s v="Arian Smith"/>
        <s v="Ashton Dulin"/>
        <s v="Barion Brown"/>
        <s v="Ben Skowronek"/>
        <s v="Bo Melton"/>
        <s v="Brandin Cooks"/>
        <s v="Brandon Smith"/>
        <s v="Braxton Berrios"/>
        <s v="Brenen Thompson"/>
        <s v="Brian Thomas Jr."/>
        <s v="Britain Covey"/>
        <s v="Bryce Lance"/>
        <s v="Brycen Tremayne"/>
        <s v="Caleb Douglas"/>
        <s v="Calvin Ridley"/>
        <s v="Carnell Tate"/>
        <s v="CeeDee Lamb"/>
        <s v="Charlie Jones"/>
        <s v="Chimere Dike"/>
        <s v="Chris Bell"/>
        <s v="Chris Blair"/>
        <s v="Chris Godwin Jr."/>
        <s v="Chris Moore"/>
        <s v="Chris Olave"/>
        <s v="Christian Watson"/>
        <s v="Cody White"/>
        <s v="Colbie Young"/>
        <s v="Coleman Owen"/>
        <s v="Cooper Kupp"/>
        <s v="Courtland Sutton"/>
        <s v="Cyrus Allen"/>
        <s v="Dalen Cambre"/>
        <s v="Dareke Young"/>
        <s v="Darius Cooper"/>
        <s v="Darnell Mooney"/>
        <s v="Davante Adams"/>
        <s v="David Moore"/>
        <s v="David Sills"/>
        <s v="DeAndre Carter"/>
        <s v="Deebo Samuel Sr."/>
        <s v="Deion Burks"/>
        <s v="Demarcus Robinson"/>
        <s v="DeMario Douglas"/>
        <s v="Denzel Boston"/>
        <s v="Derius Davis"/>
        <s v="Devaughn Vele"/>
        <s v="Deven Thompkins"/>
        <s v="Devin Duvernay"/>
        <s v="DeVonta Smith"/>
        <s v="Devontez Walker"/>
        <s v="DJ Moore"/>
        <s v="DK Metcalf"/>
        <s v="Dohnte Meyers"/>
        <s v="Dontayvion Wicks"/>
        <s v="Drake London"/>
        <s v="Dyami Brown"/>
        <s v="Efton Chism III"/>
        <s v="Elic Ayomanor"/>
        <s v="Elijah Moore"/>
        <s v="Elijah Sarratt"/>
        <s v="Emeka Egbuka"/>
        <s v="Garrett Wilson"/>
        <s v="George Pickens"/>
        <s v="Germie Bernard"/>
        <s v="Greg Dortch"/>
        <s v="Irvin Charles"/>
        <s v="Isaac TeSlaa"/>
        <s v="Isaiah Bond"/>
        <s v="Isaiah Williams"/>
        <s v="J. Michael Sturdivant"/>
        <s v="Jack Bech"/>
        <s v="Jacob Cowing"/>
        <s v="Jahan Dotson"/>
        <s v="Jahdae Walker"/>
        <s v="Ja'Kobi Lane"/>
        <s v="Jakobi Meyers"/>
        <s v="Jalen Brooks"/>
        <s v="Jalen Coker"/>
        <s v="Jalen Cropper"/>
        <s v="Jalen McMillan"/>
        <s v="Jalen Nailor"/>
        <s v="Jalen Royals"/>
        <s v="Jalen Tolbert"/>
        <s v="Jamaal Pritchett"/>
        <s v="Ja'Marr Chase"/>
        <s v="Jameson Williams"/>
        <s v="Jared Wayne"/>
        <s v="Ja'Seem Reed"/>
        <s v="Jauan Jennings"/>
        <s v="Jaxon Smith-Njigba"/>
        <s v="Jayden Reed"/>
        <s v="Jaylen Waddle"/>
        <s v="Jaylin Lane"/>
        <s v="Jaylin Noel"/>
        <s v="Jerry Jeudy"/>
        <s v="Jeshaun Jones"/>
        <s v="Jimmy Horn Jr."/>
        <s v="John Metchie III"/>
        <s v="Jonathan Mingo"/>
        <s v="Jordan Addison"/>
        <s v="Jordan Watkins"/>
        <s v="Jordan Whittington"/>
        <s v="Josh Cameron"/>
        <s v="Josh Downs"/>
        <s v="Josh Palmer"/>
        <s v="Justin Jefferson"/>
        <s v="Justin Watson"/>
        <s v="Kaden Davis"/>
        <s v="Kaden Wetjen"/>
        <s v="Kalif Raymond"/>
        <s v="Kameron Johnson"/>
        <s v="KaVontae Turpin"/>
        <s v="Kayshon Boutte"/>
        <s v="KC Concepcion"/>
        <s v="KeAndre Lambert-Smith"/>
        <s v="Keenan Allen"/>
        <s v="Kendrick Bourne"/>
        <s v="Keon Coleman"/>
        <s v="Ke'Shawn Williams"/>
        <s v="Kevin Austin Jr."/>
        <s v="Kevin Coleman Jr."/>
        <s v="KhaDarel Hodge"/>
        <s v="Khalil Shakir"/>
        <s v="Kolbe Katsis"/>
        <s v="Konata Mumpfield"/>
        <s v="Kyle Williams"/>
        <s v="Ladd McConkey"/>
        <s v="LaJohntay Wester"/>
        <s v="Laquon Treadwell"/>
        <s v="Lewis Bond"/>
        <s v="Lil'Jordan Humphrey"/>
        <s v="Luke McCaffrey"/>
        <s v="Luther Burden III"/>
        <s v="Mack Hollins"/>
        <s v="Makai Lemon"/>
        <s v="Malachi Corley"/>
        <s v="Malachi Fields"/>
        <s v="Malik Benson"/>
        <s v="Malik McClain"/>
        <s v="Malik Nabers"/>
        <s v="Malik Washington"/>
        <s v="Marquez Valdes-Scantling"/>
        <s v="Marquise Brown"/>
        <s v="Marvin Harrison Jr."/>
        <s v="Marvin Mims Jr."/>
        <s v="Matthew Golden"/>
        <s v="Michael Pittman"/>
        <s v="Michael Wilson"/>
        <s v="Mike Evans"/>
        <s v="Mitchell Tinsley"/>
        <s v="Montorie Foster Jr"/>
        <s v="Myles Price"/>
        <s v="Nick Westbrook-Ikhine"/>
        <s v="Nico Collins"/>
        <s v="Nikko Remigio"/>
        <s v="Odell Beckham Jr."/>
        <s v="Olamide Zaccheaus"/>
        <s v="Omar Cooper Jr."/>
        <s v="Parker Washington"/>
        <s v="Pat Bryant"/>
        <s v="Puka Nacua"/>
        <s v="Quentin Johnston"/>
        <s v="Rashee Rice"/>
        <s v="Rashid Shaheed"/>
        <s v="Rashod Bateman"/>
        <s v="Reggie Virgil"/>
        <s v="Roman Wilson"/>
        <s v="Rome Odunze"/>
        <s v="Romeo Doubs"/>
        <s v="Ryan Flournoy"/>
        <s v="Ryan Miller"/>
        <s v="Savion Williams"/>
        <s v="Simi Fehoko"/>
        <s v="Skyler Bell"/>
        <s v="Skyy Moore"/>
        <s v="Stefon Diggs"/>
        <s v="Sterling Shepard"/>
        <s v="Tai Felton"/>
        <s v="Tank Dell"/>
        <s v="Tay Martin"/>
        <s v="Ted Hurst III"/>
        <s v="Tee Higgins"/>
        <s v="Terry McLaurin"/>
        <s v="Tetairoa McMillan"/>
        <s v="Tez Johnson"/>
        <s v="Theo Wease Jr."/>
        <s v="Tim Patrick"/>
        <s v="Tom Kennedy"/>
        <s v="Tory Horton"/>
        <s v="Tre Harris"/>
        <s v="Tre Tucker"/>
        <s v="Trent Sherfield"/>
        <s v="Treylon Burks"/>
        <s v="Troy Franklin"/>
        <s v="Tutu Atwell"/>
        <s v="Tylan Wallace"/>
        <s v="Tyquan Thornton"/>
        <s v="Wan'Dale Robinson"/>
        <s v="Xavier Hutchinson"/>
        <s v="Xavier Legette"/>
        <s v="Xavier Smith"/>
        <s v="Xavier Worthy"/>
        <s v="Zachariah Branch"/>
        <s v="Zavion Thomas"/>
        <s v="Zay Flowers"/>
      </sharedItems>
      <extLst>
        <ext xmlns:x15="http://schemas.microsoft.com/office/spreadsheetml/2010/11/main" uri="{4F2E5C28-24EA-4eb8-9CBF-B6C8F9C3D259}">
          <x15:cachedUniqueNames>
            <x15:cachedUniqueName index="0" name="[DimPlayer].[display_name].&amp;[A.J. Brown]"/>
            <x15:cachedUniqueName index="1" name="[DimPlayer].[display_name].&amp;[Adonai Mitchell]"/>
            <x15:cachedUniqueName index="2" name="[DimPlayer].[display_name].&amp;[Alec Pierce]"/>
            <x15:cachedUniqueName index="3" name="[DimPlayer].[display_name].&amp;[Alex Bachman]"/>
            <x15:cachedUniqueName index="4" name="[DimPlayer].[display_name].&amp;[Amon-Ra St. Brown]"/>
            <x15:cachedUniqueName index="5" name="[DimPlayer].[display_name].&amp;[Andrei Iosivas]"/>
            <x15:cachedUniqueName index="6" name="[DimPlayer].[display_name].&amp;[Andrew Armstrong]"/>
            <x15:cachedUniqueName index="7" name="[DimPlayer].[display_name].&amp;[Anthony Gould]"/>
            <x15:cachedUniqueName index="8" name="[DimPlayer].[display_name].&amp;[Antonio Williams]"/>
            <x15:cachedUniqueName index="9" name="[DimPlayer].[display_name].&amp;[Arian Smith]"/>
            <x15:cachedUniqueName index="10" name="[DimPlayer].[display_name].&amp;[Ashton Dulin]"/>
            <x15:cachedUniqueName index="11" name="[DimPlayer].[display_name].&amp;[Barion Brown]"/>
            <x15:cachedUniqueName index="12" name="[DimPlayer].[display_name].&amp;[Ben Skowronek]"/>
            <x15:cachedUniqueName index="13" name="[DimPlayer].[display_name].&amp;[Bo Melton]"/>
            <x15:cachedUniqueName index="14" name="[DimPlayer].[display_name].&amp;[Brandin Cooks]"/>
            <x15:cachedUniqueName index="15" name="[DimPlayer].[display_name].&amp;[Brandon Smith]"/>
            <x15:cachedUniqueName index="16" name="[DimPlayer].[display_name].&amp;[Braxton Berrios]"/>
            <x15:cachedUniqueName index="17" name="[DimPlayer].[display_name].&amp;[Brenen Thompson]"/>
            <x15:cachedUniqueName index="18" name="[DimPlayer].[display_name].&amp;[Brian Thomas Jr.]"/>
            <x15:cachedUniqueName index="19" name="[DimPlayer].[display_name].&amp;[Britain Covey]"/>
            <x15:cachedUniqueName index="20" name="[DimPlayer].[display_name].&amp;[Bryce Lance]"/>
            <x15:cachedUniqueName index="21" name="[DimPlayer].[display_name].&amp;[Brycen Tremayne]"/>
            <x15:cachedUniqueName index="22" name="[DimPlayer].[display_name].&amp;[Caleb Douglas]"/>
            <x15:cachedUniqueName index="23" name="[DimPlayer].[display_name].&amp;[Calvin Ridley]"/>
            <x15:cachedUniqueName index="24" name="[DimPlayer].[display_name].&amp;[Carnell Tate]"/>
            <x15:cachedUniqueName index="25" name="[DimPlayer].[display_name].&amp;[CeeDee Lamb]"/>
            <x15:cachedUniqueName index="26" name="[DimPlayer].[display_name].&amp;[Charlie Jones]"/>
            <x15:cachedUniqueName index="27" name="[DimPlayer].[display_name].&amp;[Chimere Dike]"/>
            <x15:cachedUniqueName index="28" name="[DimPlayer].[display_name].&amp;[Chris Bell]"/>
            <x15:cachedUniqueName index="29" name="[DimPlayer].[display_name].&amp;[Chris Blair]"/>
            <x15:cachedUniqueName index="30" name="[DimPlayer].[display_name].&amp;[Chris Godwin Jr.]"/>
            <x15:cachedUniqueName index="31" name="[DimPlayer].[display_name].&amp;[Chris Moore]"/>
            <x15:cachedUniqueName index="32" name="[DimPlayer].[display_name].&amp;[Chris Olave]"/>
            <x15:cachedUniqueName index="33" name="[DimPlayer].[display_name].&amp;[Christian Watson]"/>
            <x15:cachedUniqueName index="34" name="[DimPlayer].[display_name].&amp;[Cody White]"/>
            <x15:cachedUniqueName index="35" name="[DimPlayer].[display_name].&amp;[Colbie Young]"/>
            <x15:cachedUniqueName index="36" name="[DimPlayer].[display_name].&amp;[Coleman Owen]"/>
            <x15:cachedUniqueName index="37" name="[DimPlayer].[display_name].&amp;[Cooper Kupp]"/>
            <x15:cachedUniqueName index="38" name="[DimPlayer].[display_name].&amp;[Courtland Sutton]"/>
            <x15:cachedUniqueName index="39" name="[DimPlayer].[display_name].&amp;[Cyrus Allen]"/>
            <x15:cachedUniqueName index="40" name="[DimPlayer].[display_name].&amp;[Dalen Cambre]"/>
            <x15:cachedUniqueName index="41" name="[DimPlayer].[display_name].&amp;[Dareke Young]"/>
            <x15:cachedUniqueName index="42" name="[DimPlayer].[display_name].&amp;[Darius Cooper]"/>
            <x15:cachedUniqueName index="43" name="[DimPlayer].[display_name].&amp;[Darnell Mooney]"/>
            <x15:cachedUniqueName index="44" name="[DimPlayer].[display_name].&amp;[Davante Adams]"/>
            <x15:cachedUniqueName index="45" name="[DimPlayer].[display_name].&amp;[David Moore]"/>
            <x15:cachedUniqueName index="46" name="[DimPlayer].[display_name].&amp;[David Sills]"/>
            <x15:cachedUniqueName index="47" name="[DimPlayer].[display_name].&amp;[DeAndre Carter]"/>
            <x15:cachedUniqueName index="48" name="[DimPlayer].[display_name].&amp;[Deebo Samuel Sr.]"/>
            <x15:cachedUniqueName index="49" name="[DimPlayer].[display_name].&amp;[Deion Burks]"/>
            <x15:cachedUniqueName index="50" name="[DimPlayer].[display_name].&amp;[Demarcus Robinson]"/>
            <x15:cachedUniqueName index="51" name="[DimPlayer].[display_name].&amp;[DeMario Douglas]"/>
            <x15:cachedUniqueName index="52" name="[DimPlayer].[display_name].&amp;[Denzel Boston]"/>
            <x15:cachedUniqueName index="53" name="[DimPlayer].[display_name].&amp;[Derius Davis]"/>
            <x15:cachedUniqueName index="54" name="[DimPlayer].[display_name].&amp;[Devaughn Vele]"/>
            <x15:cachedUniqueName index="55" name="[DimPlayer].[display_name].&amp;[Deven Thompkins]"/>
            <x15:cachedUniqueName index="56" name="[DimPlayer].[display_name].&amp;[Devin Duvernay]"/>
            <x15:cachedUniqueName index="57" name="[DimPlayer].[display_name].&amp;[DeVonta Smith]"/>
            <x15:cachedUniqueName index="58" name="[DimPlayer].[display_name].&amp;[Devontez Walker]"/>
            <x15:cachedUniqueName index="59" name="[DimPlayer].[display_name].&amp;[DJ Moore]"/>
            <x15:cachedUniqueName index="60" name="[DimPlayer].[display_name].&amp;[DK Metcalf]"/>
            <x15:cachedUniqueName index="61" name="[DimPlayer].[display_name].&amp;[Dohnte Meyers]"/>
            <x15:cachedUniqueName index="62" name="[DimPlayer].[display_name].&amp;[Dontayvion Wicks]"/>
            <x15:cachedUniqueName index="63" name="[DimPlayer].[display_name].&amp;[Drake London]"/>
            <x15:cachedUniqueName index="64" name="[DimPlayer].[display_name].&amp;[Dyami Brown]"/>
            <x15:cachedUniqueName index="65" name="[DimPlayer].[display_name].&amp;[Efton Chism III]"/>
            <x15:cachedUniqueName index="66" name="[DimPlayer].[display_name].&amp;[Elic Ayomanor]"/>
            <x15:cachedUniqueName index="67" name="[DimPlayer].[display_name].&amp;[Elijah Moore]"/>
            <x15:cachedUniqueName index="68" name="[DimPlayer].[display_name].&amp;[Elijah Sarratt]"/>
            <x15:cachedUniqueName index="69" name="[DimPlayer].[display_name].&amp;[Emeka Egbuka]"/>
            <x15:cachedUniqueName index="70" name="[DimPlayer].[display_name].&amp;[Garrett Wilson]"/>
            <x15:cachedUniqueName index="71" name="[DimPlayer].[display_name].&amp;[George Pickens]"/>
            <x15:cachedUniqueName index="72" name="[DimPlayer].[display_name].&amp;[Germie Bernard]"/>
            <x15:cachedUniqueName index="73" name="[DimPlayer].[display_name].&amp;[Greg Dortch]"/>
            <x15:cachedUniqueName index="74" name="[DimPlayer].[display_name].&amp;[Irvin Charles]"/>
            <x15:cachedUniqueName index="75" name="[DimPlayer].[display_name].&amp;[Isaac TeSlaa]"/>
            <x15:cachedUniqueName index="76" name="[DimPlayer].[display_name].&amp;[Isaiah Bond]"/>
            <x15:cachedUniqueName index="77" name="[DimPlayer].[display_name].&amp;[Isaiah Williams]"/>
            <x15:cachedUniqueName index="78" name="[DimPlayer].[display_name].&amp;[J. Michael Sturdivant]"/>
            <x15:cachedUniqueName index="79" name="[DimPlayer].[display_name].&amp;[Jack Bech]"/>
            <x15:cachedUniqueName index="80" name="[DimPlayer].[display_name].&amp;[Jacob Cowing]"/>
            <x15:cachedUniqueName index="81" name="[DimPlayer].[display_name].&amp;[Jahan Dotson]"/>
            <x15:cachedUniqueName index="82" name="[DimPlayer].[display_name].&amp;[Jahdae Walker]"/>
            <x15:cachedUniqueName index="83" name="[DimPlayer].[display_name].&amp;[Ja'Kobi Lane]"/>
            <x15:cachedUniqueName index="84" name="[DimPlayer].[display_name].&amp;[Jakobi Meyers]"/>
            <x15:cachedUniqueName index="85" name="[DimPlayer].[display_name].&amp;[Jalen Brooks]"/>
            <x15:cachedUniqueName index="86" name="[DimPlayer].[display_name].&amp;[Jalen Coker]"/>
            <x15:cachedUniqueName index="87" name="[DimPlayer].[display_name].&amp;[Jalen Cropper]"/>
            <x15:cachedUniqueName index="88" name="[DimPlayer].[display_name].&amp;[Jalen McMillan]"/>
            <x15:cachedUniqueName index="89" name="[DimPlayer].[display_name].&amp;[Jalen Nailor]"/>
            <x15:cachedUniqueName index="90" name="[DimPlayer].[display_name].&amp;[Jalen Royals]"/>
            <x15:cachedUniqueName index="91" name="[DimPlayer].[display_name].&amp;[Jalen Tolbert]"/>
            <x15:cachedUniqueName index="92" name="[DimPlayer].[display_name].&amp;[Jamaal Pritchett]"/>
            <x15:cachedUniqueName index="93" name="[DimPlayer].[display_name].&amp;[Ja'Marr Chase]"/>
            <x15:cachedUniqueName index="94" name="[DimPlayer].[display_name].&amp;[Jameson Williams]"/>
            <x15:cachedUniqueName index="95" name="[DimPlayer].[display_name].&amp;[Jared Wayne]"/>
            <x15:cachedUniqueName index="96" name="[DimPlayer].[display_name].&amp;[Ja'Seem Reed]"/>
            <x15:cachedUniqueName index="97" name="[DimPlayer].[display_name].&amp;[Jauan Jennings]"/>
            <x15:cachedUniqueName index="98" name="[DimPlayer].[display_name].&amp;[Jaxon Smith-Njigba]"/>
            <x15:cachedUniqueName index="99" name="[DimPlayer].[display_name].&amp;[Jayden Reed]"/>
            <x15:cachedUniqueName index="100" name="[DimPlayer].[display_name].&amp;[Jaylen Waddle]"/>
            <x15:cachedUniqueName index="101" name="[DimPlayer].[display_name].&amp;[Jaylin Lane]"/>
            <x15:cachedUniqueName index="102" name="[DimPlayer].[display_name].&amp;[Jaylin Noel]"/>
            <x15:cachedUniqueName index="103" name="[DimPlayer].[display_name].&amp;[Jerry Jeudy]"/>
            <x15:cachedUniqueName index="104" name="[DimPlayer].[display_name].&amp;[Jeshaun Jones]"/>
            <x15:cachedUniqueName index="105" name="[DimPlayer].[display_name].&amp;[Jimmy Horn Jr.]"/>
            <x15:cachedUniqueName index="106" name="[DimPlayer].[display_name].&amp;[John Metchie III]"/>
            <x15:cachedUniqueName index="107" name="[DimPlayer].[display_name].&amp;[Jonathan Mingo]"/>
            <x15:cachedUniqueName index="108" name="[DimPlayer].[display_name].&amp;[Jordan Addison]"/>
            <x15:cachedUniqueName index="109" name="[DimPlayer].[display_name].&amp;[Jordan Watkins]"/>
            <x15:cachedUniqueName index="110" name="[DimPlayer].[display_name].&amp;[Jordan Whittington]"/>
            <x15:cachedUniqueName index="111" name="[DimPlayer].[display_name].&amp;[Josh Cameron]"/>
            <x15:cachedUniqueName index="112" name="[DimPlayer].[display_name].&amp;[Josh Downs]"/>
            <x15:cachedUniqueName index="113" name="[DimPlayer].[display_name].&amp;[Josh Palmer]"/>
            <x15:cachedUniqueName index="114" name="[DimPlayer].[display_name].&amp;[Justin Jefferson]"/>
            <x15:cachedUniqueName index="115" name="[DimPlayer].[display_name].&amp;[Justin Watson]"/>
            <x15:cachedUniqueName index="116" name="[DimPlayer].[display_name].&amp;[Kaden Davis]"/>
            <x15:cachedUniqueName index="117" name="[DimPlayer].[display_name].&amp;[Kaden Wetjen]"/>
            <x15:cachedUniqueName index="118" name="[DimPlayer].[display_name].&amp;[Kalif Raymond]"/>
            <x15:cachedUniqueName index="119" name="[DimPlayer].[display_name].&amp;[Kameron Johnson]"/>
            <x15:cachedUniqueName index="120" name="[DimPlayer].[display_name].&amp;[KaVontae Turpin]"/>
            <x15:cachedUniqueName index="121" name="[DimPlayer].[display_name].&amp;[Kayshon Boutte]"/>
            <x15:cachedUniqueName index="122" name="[DimPlayer].[display_name].&amp;[KC Concepcion]"/>
            <x15:cachedUniqueName index="123" name="[DimPlayer].[display_name].&amp;[KeAndre Lambert-Smith]"/>
            <x15:cachedUniqueName index="124" name="[DimPlayer].[display_name].&amp;[Keenan Allen]"/>
            <x15:cachedUniqueName index="125" name="[DimPlayer].[display_name].&amp;[Kendrick Bourne]"/>
            <x15:cachedUniqueName index="126" name="[DimPlayer].[display_name].&amp;[Keon Coleman]"/>
            <x15:cachedUniqueName index="127" name="[DimPlayer].[display_name].&amp;[Ke'Shawn Williams]"/>
            <x15:cachedUniqueName index="128" name="[DimPlayer].[display_name].&amp;[Kevin Austin Jr.]"/>
            <x15:cachedUniqueName index="129" name="[DimPlayer].[display_name].&amp;[Kevin Coleman Jr.]"/>
            <x15:cachedUniqueName index="130" name="[DimPlayer].[display_name].&amp;[KhaDarel Hodge]"/>
            <x15:cachedUniqueName index="131" name="[DimPlayer].[display_name].&amp;[Khalil Shakir]"/>
            <x15:cachedUniqueName index="132" name="[DimPlayer].[display_name].&amp;[Kolbe Katsis]"/>
            <x15:cachedUniqueName index="133" name="[DimPlayer].[display_name].&amp;[Konata Mumpfield]"/>
            <x15:cachedUniqueName index="134" name="[DimPlayer].[display_name].&amp;[Kyle Williams]"/>
            <x15:cachedUniqueName index="135" name="[DimPlayer].[display_name].&amp;[Ladd McConkey]"/>
            <x15:cachedUniqueName index="136" name="[DimPlayer].[display_name].&amp;[LaJohntay Wester]"/>
            <x15:cachedUniqueName index="137" name="[DimPlayer].[display_name].&amp;[Laquon Treadwell]"/>
            <x15:cachedUniqueName index="138" name="[DimPlayer].[display_name].&amp;[Lewis Bond]"/>
            <x15:cachedUniqueName index="139" name="[DimPlayer].[display_name].&amp;[Lil'Jordan Humphrey]"/>
            <x15:cachedUniqueName index="140" name="[DimPlayer].[display_name].&amp;[Luke McCaffrey]"/>
            <x15:cachedUniqueName index="141" name="[DimPlayer].[display_name].&amp;[Luther Burden III]"/>
            <x15:cachedUniqueName index="142" name="[DimPlayer].[display_name].&amp;[Mack Hollins]"/>
            <x15:cachedUniqueName index="143" name="[DimPlayer].[display_name].&amp;[Makai Lemon]"/>
            <x15:cachedUniqueName index="144" name="[DimPlayer].[display_name].&amp;[Malachi Corley]"/>
            <x15:cachedUniqueName index="145" name="[DimPlayer].[display_name].&amp;[Malachi Fields]"/>
            <x15:cachedUniqueName index="146" name="[DimPlayer].[display_name].&amp;[Malik Benson]"/>
            <x15:cachedUniqueName index="147" name="[DimPlayer].[display_name].&amp;[Malik McClain]"/>
            <x15:cachedUniqueName index="148" name="[DimPlayer].[display_name].&amp;[Malik Nabers]"/>
            <x15:cachedUniqueName index="149" name="[DimPlayer].[display_name].&amp;[Malik Washington]"/>
            <x15:cachedUniqueName index="150" name="[DimPlayer].[display_name].&amp;[Marquez Valdes-Scantling]"/>
            <x15:cachedUniqueName index="151" name="[DimPlayer].[display_name].&amp;[Marquise Brown]"/>
            <x15:cachedUniqueName index="152" name="[DimPlayer].[display_name].&amp;[Marvin Harrison Jr.]"/>
            <x15:cachedUniqueName index="153" name="[DimPlayer].[display_name].&amp;[Marvin Mims Jr.]"/>
            <x15:cachedUniqueName index="154" name="[DimPlayer].[display_name].&amp;[Matthew Golden]"/>
            <x15:cachedUniqueName index="155" name="[DimPlayer].[display_name].&amp;[Michael Pittman]"/>
            <x15:cachedUniqueName index="156" name="[DimPlayer].[display_name].&amp;[Michael Wilson]"/>
            <x15:cachedUniqueName index="157" name="[DimPlayer].[display_name].&amp;[Mike Evans]"/>
            <x15:cachedUniqueName index="158" name="[DimPlayer].[display_name].&amp;[Mitchell Tinsley]"/>
            <x15:cachedUniqueName index="159" name="[DimPlayer].[display_name].&amp;[Montorie Foster Jr]"/>
            <x15:cachedUniqueName index="160" name="[DimPlayer].[display_name].&amp;[Myles Price]"/>
            <x15:cachedUniqueName index="161" name="[DimPlayer].[display_name].&amp;[Nick Westbrook-Ikhine]"/>
            <x15:cachedUniqueName index="162" name="[DimPlayer].[display_name].&amp;[Nico Collins]"/>
            <x15:cachedUniqueName index="163" name="[DimPlayer].[display_name].&amp;[Nikko Remigio]"/>
            <x15:cachedUniqueName index="164" name="[DimPlayer].[display_name].&amp;[Odell Beckham Jr.]"/>
            <x15:cachedUniqueName index="165" name="[DimPlayer].[display_name].&amp;[Olamide Zaccheaus]"/>
            <x15:cachedUniqueName index="166" name="[DimPlayer].[display_name].&amp;[Omar Cooper Jr.]"/>
            <x15:cachedUniqueName index="167" name="[DimPlayer].[display_name].&amp;[Parker Washington]"/>
            <x15:cachedUniqueName index="168" name="[DimPlayer].[display_name].&amp;[Pat Bryant]"/>
            <x15:cachedUniqueName index="169" name="[DimPlayer].[display_name].&amp;[Puka Nacua]"/>
            <x15:cachedUniqueName index="170" name="[DimPlayer].[display_name].&amp;[Quentin Johnston]"/>
            <x15:cachedUniqueName index="171" name="[DimPlayer].[display_name].&amp;[Rashee Rice]"/>
            <x15:cachedUniqueName index="172" name="[DimPlayer].[display_name].&amp;[Rashid Shaheed]"/>
            <x15:cachedUniqueName index="173" name="[DimPlayer].[display_name].&amp;[Rashod Bateman]"/>
            <x15:cachedUniqueName index="174" name="[DimPlayer].[display_name].&amp;[Reggie Virgil]"/>
            <x15:cachedUniqueName index="175" name="[DimPlayer].[display_name].&amp;[Roman Wilson]"/>
            <x15:cachedUniqueName index="176" name="[DimPlayer].[display_name].&amp;[Rome Odunze]"/>
            <x15:cachedUniqueName index="177" name="[DimPlayer].[display_name].&amp;[Romeo Doubs]"/>
            <x15:cachedUniqueName index="178" name="[DimPlayer].[display_name].&amp;[Ryan Flournoy]"/>
            <x15:cachedUniqueName index="179" name="[DimPlayer].[display_name].&amp;[Ryan Miller]"/>
            <x15:cachedUniqueName index="180" name="[DimPlayer].[display_name].&amp;[Savion Williams]"/>
            <x15:cachedUniqueName index="181" name="[DimPlayer].[display_name].&amp;[Simi Fehoko]"/>
            <x15:cachedUniqueName index="182" name="[DimPlayer].[display_name].&amp;[Skyler Bell]"/>
            <x15:cachedUniqueName index="183" name="[DimPlayer].[display_name].&amp;[Skyy Moore]"/>
            <x15:cachedUniqueName index="184" name="[DimPlayer].[display_name].&amp;[Stefon Diggs]"/>
            <x15:cachedUniqueName index="185" name="[DimPlayer].[display_name].&amp;[Sterling Shepard]"/>
            <x15:cachedUniqueName index="186" name="[DimPlayer].[display_name].&amp;[Tai Felton]"/>
            <x15:cachedUniqueName index="187" name="[DimPlayer].[display_name].&amp;[Tank Dell]"/>
            <x15:cachedUniqueName index="188" name="[DimPlayer].[display_name].&amp;[Tay Martin]"/>
            <x15:cachedUniqueName index="189" name="[DimPlayer].[display_name].&amp;[Ted Hurst III]"/>
            <x15:cachedUniqueName index="190" name="[DimPlayer].[display_name].&amp;[Tee Higgins]"/>
            <x15:cachedUniqueName index="191" name="[DimPlayer].[display_name].&amp;[Terry McLaurin]"/>
            <x15:cachedUniqueName index="192" name="[DimPlayer].[display_name].&amp;[Tetairoa McMillan]"/>
            <x15:cachedUniqueName index="193" name="[DimPlayer].[display_name].&amp;[Tez Johnson]"/>
            <x15:cachedUniqueName index="194" name="[DimPlayer].[display_name].&amp;[Theo Wease Jr.]"/>
            <x15:cachedUniqueName index="195" name="[DimPlayer].[display_name].&amp;[Tim Patrick]"/>
            <x15:cachedUniqueName index="196" name="[DimPlayer].[display_name].&amp;[Tom Kennedy]"/>
            <x15:cachedUniqueName index="197" name="[DimPlayer].[display_name].&amp;[Tory Horton]"/>
            <x15:cachedUniqueName index="198" name="[DimPlayer].[display_name].&amp;[Tre Harris]"/>
            <x15:cachedUniqueName index="199" name="[DimPlayer].[display_name].&amp;[Tre Tucker]"/>
            <x15:cachedUniqueName index="200" name="[DimPlayer].[display_name].&amp;[Trent Sherfield]"/>
            <x15:cachedUniqueName index="201" name="[DimPlayer].[display_name].&amp;[Treylon Burks]"/>
            <x15:cachedUniqueName index="202" name="[DimPlayer].[display_name].&amp;[Troy Franklin]"/>
            <x15:cachedUniqueName index="203" name="[DimPlayer].[display_name].&amp;[Tutu Atwell]"/>
            <x15:cachedUniqueName index="204" name="[DimPlayer].[display_name].&amp;[Tylan Wallace]"/>
            <x15:cachedUniqueName index="205" name="[DimPlayer].[display_name].&amp;[Tyquan Thornton]"/>
            <x15:cachedUniqueName index="206" name="[DimPlayer].[display_name].&amp;[Wan'Dale Robinson]"/>
            <x15:cachedUniqueName index="207" name="[DimPlayer].[display_name].&amp;[Xavier Hutchinson]"/>
            <x15:cachedUniqueName index="208" name="[DimPlayer].[display_name].&amp;[Xavier Legette]"/>
            <x15:cachedUniqueName index="209" name="[DimPlayer].[display_name].&amp;[Xavier Smith]"/>
            <x15:cachedUniqueName index="210" name="[DimPlayer].[display_name].&amp;[Xavier Worthy]"/>
            <x15:cachedUniqueName index="211" name="[DimPlayer].[display_name].&amp;[Zachariah Branch]"/>
            <x15:cachedUniqueName index="212" name="[DimPlayer].[display_name].&amp;[Zavion Thomas]"/>
            <x15:cachedUniqueName index="213" name="[DimPlayer].[display_name].&amp;[Zay Flowers]"/>
          </x15:cachedUniqueNames>
        </ext>
      </extLst>
    </cacheField>
    <cacheField name="[DimTeam].[team_name].[team_name]" caption="team_name" numFmtId="0" hierarchy="170" level="1">
      <sharedItems count="32">
        <s v="New England Patriots"/>
        <s v="New York Jets"/>
        <s v="Indianapolis Colts"/>
        <s v="Los Angeles Rams"/>
        <s v="Detroit Lions"/>
        <s v="Cincinnati Bengals"/>
        <s v="Kansas City Chiefs"/>
        <s v="Washington Commanders"/>
        <s v="New Orleans Saints"/>
        <s v="Pittsburgh Steelers"/>
        <s v="Green Bay Packers"/>
        <s v="San Francisco 49ers"/>
        <s v="New York Giants"/>
        <s v="Los Angeles Chargers"/>
        <s v="Jacksonville Jaguars"/>
        <s v="Philadelphia Eagles"/>
        <s v="Carolina Panthers"/>
        <s v="Miami Dolphins"/>
        <s v="Tennessee Titans"/>
        <s v="Dallas Cowboys"/>
        <s v="Atlanta Falcons"/>
        <s v="Tampa Bay Buccaneers"/>
        <s v="Baltimore Ravens"/>
        <s v="Las Vegas Raiders"/>
        <s v="Seattle Seahawks"/>
        <s v="Denver Broncos"/>
        <s v="Cleveland Browns"/>
        <s v="Arizona Cardinals"/>
        <s v="Buffalo Bills"/>
        <s v="Chicago Bears"/>
        <s v="Houston Texans"/>
        <s v="Minnesota Vikings"/>
      </sharedItems>
      <extLst>
        <ext xmlns:x15="http://schemas.microsoft.com/office/spreadsheetml/2010/11/main" uri="{4F2E5C28-24EA-4eb8-9CBF-B6C8F9C3D259}">
          <x15:cachedUniqueNames>
            <x15:cachedUniqueName index="0" name="[DimTeam].[team_name].&amp;[New England Patriots]"/>
            <x15:cachedUniqueName index="1" name="[DimTeam].[team_name].&amp;[New York Jets]"/>
            <x15:cachedUniqueName index="2" name="[DimTeam].[team_name].&amp;[Indianapolis Colts]"/>
            <x15:cachedUniqueName index="3" name="[DimTeam].[team_name].&amp;[Los Angeles Rams]"/>
            <x15:cachedUniqueName index="4" name="[DimTeam].[team_name].&amp;[Detroit Lions]"/>
            <x15:cachedUniqueName index="5" name="[DimTeam].[team_name].&amp;[Cincinnati Bengals]"/>
            <x15:cachedUniqueName index="6" name="[DimTeam].[team_name].&amp;[Kansas City Chiefs]"/>
            <x15:cachedUniqueName index="7" name="[DimTeam].[team_name].&amp;[Washington Commanders]"/>
            <x15:cachedUniqueName index="8" name="[DimTeam].[team_name].&amp;[New Orleans Saints]"/>
            <x15:cachedUniqueName index="9" name="[DimTeam].[team_name].&amp;[Pittsburgh Steelers]"/>
            <x15:cachedUniqueName index="10" name="[DimTeam].[team_name].&amp;[Green Bay Packers]"/>
            <x15:cachedUniqueName index="11" name="[DimTeam].[team_name].&amp;[San Francisco 49ers]"/>
            <x15:cachedUniqueName index="12" name="[DimTeam].[team_name].&amp;[New York Giants]"/>
            <x15:cachedUniqueName index="13" name="[DimTeam].[team_name].&amp;[Los Angeles Chargers]"/>
            <x15:cachedUniqueName index="14" name="[DimTeam].[team_name].&amp;[Jacksonville Jaguars]"/>
            <x15:cachedUniqueName index="15" name="[DimTeam].[team_name].&amp;[Philadelphia Eagles]"/>
            <x15:cachedUniqueName index="16" name="[DimTeam].[team_name].&amp;[Carolina Panthers]"/>
            <x15:cachedUniqueName index="17" name="[DimTeam].[team_name].&amp;[Miami Dolphins]"/>
            <x15:cachedUniqueName index="18" name="[DimTeam].[team_name].&amp;[Tennessee Titans]"/>
            <x15:cachedUniqueName index="19" name="[DimTeam].[team_name].&amp;[Dallas Cowboys]"/>
            <x15:cachedUniqueName index="20" name="[DimTeam].[team_name].&amp;[Atlanta Falcons]"/>
            <x15:cachedUniqueName index="21" name="[DimTeam].[team_name].&amp;[Tampa Bay Buccaneers]"/>
            <x15:cachedUniqueName index="22" name="[DimTeam].[team_name].&amp;[Baltimore Ravens]"/>
            <x15:cachedUniqueName index="23" name="[DimTeam].[team_name].&amp;[Las Vegas Raiders]"/>
            <x15:cachedUniqueName index="24" name="[DimTeam].[team_name].&amp;[Seattle Seahawks]"/>
            <x15:cachedUniqueName index="25" name="[DimTeam].[team_name].&amp;[Denver Broncos]"/>
            <x15:cachedUniqueName index="26" name="[DimTeam].[team_name].&amp;[Cleveland Browns]"/>
            <x15:cachedUniqueName index="27" name="[DimTeam].[team_name].&amp;[Arizona Cardinals]"/>
            <x15:cachedUniqueName index="28" name="[DimTeam].[team_name].&amp;[Buffalo Bills]"/>
            <x15:cachedUniqueName index="29" name="[DimTeam].[team_name].&amp;[Chicago Bears]"/>
            <x15:cachedUniqueName index="30" name="[DimTeam].[team_name].&amp;[Houston Texans]"/>
            <x15:cachedUniqueName index="31" name="[DimTeam].[team_name].&amp;[Minnesota Vikings]"/>
          </x15:cachedUniqueNames>
        </ext>
      </extLst>
    </cacheField>
    <cacheField name="[DimPlayer].[position].[position]" caption="position" numFmtId="0" hierarchy="154" level="1">
      <sharedItems containsSemiMixedTypes="0" containsNonDate="0" containsString="0"/>
    </cacheField>
    <cacheField name="[Measures].[Games Played]" caption="Games Played" numFmtId="0" hierarchy="1197" level="32767"/>
    <cacheField name="[Measures].[Sum of carries]" caption="Sum of carries" numFmtId="0" hierarchy="1171" level="32767"/>
    <cacheField name="[Measures].[Sum of rushing_yards]" caption="Sum of rushing_yards" numFmtId="0" hierarchy="1172" level="32767"/>
    <cacheField name="[Measures].[Sum of rushing_tds]" caption="Sum of rushing_tds" numFmtId="0" hierarchy="1173" level="32767"/>
    <cacheField name="[Measures].[Sum of fantasy_points]" caption="Sum of fantasy_points" numFmtId="0" hierarchy="1174" level="32767"/>
    <cacheField name="[Measures].[Fantasy Points Per Game]" caption="Fantasy Points Per Game" numFmtId="0" hierarchy="1198" level="32767"/>
    <cacheField name="[Measures].[Sum of targets]" caption="Sum of targets" numFmtId="0" hierarchy="1175" level="32767"/>
    <cacheField name="[Measures].[Sum of receptions]" caption="Sum of receptions" numFmtId="0" hierarchy="1176" level="32767"/>
    <cacheField name="[Measures].[Sum of receiving_yards]" caption="Sum of receiving_yards" numFmtId="0" hierarchy="1177" level="32767"/>
    <cacheField name="[Measures].[Sum of receiving_tds]" caption="Sum of receiving_tds" numFmtId="0" hierarchy="1178" level="32767"/>
    <cacheField name="[Measures].[Catch Percentage]" caption="Catch Percentage" numFmtId="0" hierarchy="1200" level="32767"/>
    <cacheField name="[Measures].[Yards Per Reception]" caption="Yards Per Reception" numFmtId="0" hierarchy="1201" level="32767"/>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2"/>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oneField="1">
      <fieldsUsage count="1">
        <fieldUsage x="4"/>
      </fieldsUsage>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5"/>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oneField="1">
      <fieldsUsage count="1">
        <fieldUsage x="6"/>
      </fieldsUsage>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oneField="1">
      <fieldsUsage count="1">
        <fieldUsage x="7"/>
      </fieldsUsage>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oneField="1">
      <fieldsUsage count="1">
        <fieldUsage x="9"/>
      </fieldsUsage>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oneField="1">
      <fieldsUsage count="1">
        <fieldUsage x="10"/>
      </fieldsUsage>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11"/>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oneField="1">
      <fieldsUsage count="1">
        <fieldUsage x="12"/>
      </fieldsUsage>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oneField="1">
      <fieldsUsage count="1">
        <fieldUsage x="3"/>
      </fieldsUsage>
    </cacheHierarchy>
    <cacheHierarchy uniqueName="[Measures].[Fantasy Points Per Game]" caption="Fantasy Points Per Game" measure="1" displayFolder="" measureGroup="stats_player_week_2026" count="0" oneField="1">
      <fieldsUsage count="1">
        <fieldUsage x="8"/>
      </fieldsUsage>
    </cacheHierarchy>
    <cacheHierarchy uniqueName="[Measures].[Yards Per Carry]" caption="Yards Per Carry" measure="1" displayFolder="" measureGroup="stats_player_week_2026" count="0"/>
    <cacheHierarchy uniqueName="[Measures].[Catch Percentage]" caption="Catch Percentage" measure="1" displayFolder="" measureGroup="stats_player_week_2026" count="0" oneField="1">
      <fieldsUsage count="1">
        <fieldUsage x="13"/>
      </fieldsUsage>
    </cacheHierarchy>
    <cacheHierarchy uniqueName="[Measures].[Yards Per Reception]" caption="Yards Per Reception" measure="1" displayFolder="" measureGroup="stats_player_week_2026" count="0" oneField="1">
      <fieldsUsage count="1">
        <fieldUsage x="14"/>
      </fieldsUsage>
    </cacheHierarchy>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622955787039" backgroundQuery="1" createdVersion="8" refreshedVersion="8" minRefreshableVersion="3" recordCount="0" supportSubquery="1" supportAdvancedDrill="1" xr:uid="{1A8864CA-16AF-4646-95EE-28CF205B8D14}">
  <cacheSource type="external" connectionId="31"/>
  <cacheFields count="15">
    <cacheField name="[DimPlayer].[display_name].[display_name]" caption="display_name" numFmtId="0" hierarchy="151" level="1">
      <sharedItems count="118">
        <s v="Adam Trautman"/>
        <s v="AJ Barner"/>
        <s v="Andrew Ogletree"/>
        <s v="Austin Hooper"/>
        <s v="Bauer Sharp"/>
        <s v="Ben Sinnott"/>
        <s v="Ben Yurosek"/>
        <s v="Blake Whiteheart"/>
        <s v="Brayden Willis"/>
        <s v="Brenton Strange"/>
        <s v="Brevin Jordan"/>
        <s v="Brevyn Spann-Ford"/>
        <s v="Brock Bowers"/>
        <s v="Brock Wright"/>
        <s v="Cade Otton"/>
        <s v="Cade Stover"/>
        <s v="Cameron Latu"/>
        <s v="Carsen Ryan"/>
        <s v="Charlie Kolar"/>
        <s v="Charlie Woerner"/>
        <s v="Chig Okonkwo"/>
        <s v="Chris Manhertz"/>
        <s v="Colby Parkinson"/>
        <s v="Cole Kmet"/>
        <s v="Colson Yankoff"/>
        <s v="Colston Loveland"/>
        <s v="Dallas Goedert"/>
        <s v="Dalton Kincaid"/>
        <s v="Dalton Schultz"/>
        <s v="Daniel Bellinger"/>
        <s v="Darnell Washington"/>
        <s v="Darren Waller"/>
        <s v="David Njoku"/>
        <s v="Davis Allen"/>
        <s v="Dawson Knox"/>
        <s v="Drew Sample"/>
        <s v="Durham Smythe"/>
        <s v="E.J. Jenkins"/>
        <s v="Eli Raridon"/>
        <s v="Elijah Arroyo"/>
        <s v="Elijah Higgins"/>
        <s v="Eric Saubert"/>
        <s v="Erick All"/>
        <s v="Evan Engram"/>
        <s v="Feleipe Franks"/>
        <s v="Foster Moreau"/>
        <s v="Gavin Bartholomew"/>
        <s v="George Kittle"/>
        <s v="Greg Dulcich"/>
        <s v="Gunnar Helm"/>
        <s v="Harold Fannin Jr."/>
        <s v="Hayden Rucci"/>
        <s v="Hunter Henry"/>
        <s v="Hunter Long"/>
        <s v="Ian Thomas"/>
        <s v="Isaiah Likely"/>
        <s v="Jackson Hawes"/>
        <s v="Jackson Meeks"/>
        <s v="Jake Briningstool"/>
        <s v="Jake Ferguson"/>
        <s v="Jelani Woods"/>
        <s v="Jeremy Ruckert"/>
        <s v="John Bates"/>
        <s v="Johnny Mundt"/>
        <s v="Jonnu Smith"/>
        <s v="Josh Cuevas"/>
        <s v="Josh Oliver"/>
        <s v="Juwan Johnson"/>
        <s v="Keleki Latu"/>
        <s v="Kenyon Sadiq"/>
        <s v="Ko Kieft"/>
        <s v="Kyle Pitts"/>
        <s v="Kylen Granson"/>
        <s v="Luke Farrell"/>
        <s v="Luke Schoonmaker"/>
        <s v="Mark Andrews"/>
        <s v="Mark Redman"/>
        <s v="Marlin Klein"/>
        <s v="Mason Taylor"/>
        <s v="Matthew Hibner"/>
        <s v="Michael Mayer"/>
        <s v="Mike Gesicki"/>
        <s v="Mitchell Evans"/>
        <s v="Mo Alie-Cox"/>
        <s v="Nate Adkins"/>
        <s v="Nate Boerkircher"/>
        <s v="Nick Muse"/>
        <s v="Noah Fant"/>
        <s v="Noah Gray"/>
        <s v="Oronde Gadsden II"/>
        <s v="Oscar Delp"/>
        <s v="Pat Freiermuth"/>
        <s v="Patrick Herbert"/>
        <s v="Payne Durham"/>
        <s v="Pharaoh Brown"/>
        <s v="Quintin Morris"/>
        <s v="Robert Tonyan"/>
        <s v="Sam LaPorta"/>
        <s v="Sam Roush"/>
        <s v="Seydou Traore"/>
        <s v="T.J. Hockenson"/>
        <s v="Tanner Arkin"/>
        <s v="Tanner Hudson"/>
        <s v="Teagan Quitoriano"/>
        <s v="Terrance Ferguson"/>
        <s v="Theo Johnson"/>
        <s v="Thomas Fidone II"/>
        <s v="Tommy Tremble"/>
        <s v="Travis Kelce"/>
        <s v="Trey McBride"/>
        <s v="Treyton Welch"/>
        <s v="Tucker Kraft"/>
        <s v="Tyler Conklin"/>
        <s v="Tyler Higbee"/>
        <s v="Tyler Warren"/>
        <s v="Will Kacmarek"/>
        <s v="Will Mallory"/>
        <s v="Zach Ertz"/>
      </sharedItems>
      <extLst>
        <ext xmlns:x15="http://schemas.microsoft.com/office/spreadsheetml/2010/11/main" uri="{4F2E5C28-24EA-4eb8-9CBF-B6C8F9C3D259}">
          <x15:cachedUniqueNames>
            <x15:cachedUniqueName index="0" name="[DimPlayer].[display_name].&amp;[Adam Trautman]"/>
            <x15:cachedUniqueName index="1" name="[DimPlayer].[display_name].&amp;[AJ Barner]"/>
            <x15:cachedUniqueName index="2" name="[DimPlayer].[display_name].&amp;[Andrew Ogletree]"/>
            <x15:cachedUniqueName index="3" name="[DimPlayer].[display_name].&amp;[Austin Hooper]"/>
            <x15:cachedUniqueName index="4" name="[DimPlayer].[display_name].&amp;[Bauer Sharp]"/>
            <x15:cachedUniqueName index="5" name="[DimPlayer].[display_name].&amp;[Ben Sinnott]"/>
            <x15:cachedUniqueName index="6" name="[DimPlayer].[display_name].&amp;[Ben Yurosek]"/>
            <x15:cachedUniqueName index="7" name="[DimPlayer].[display_name].&amp;[Blake Whiteheart]"/>
            <x15:cachedUniqueName index="8" name="[DimPlayer].[display_name].&amp;[Brayden Willis]"/>
            <x15:cachedUniqueName index="9" name="[DimPlayer].[display_name].&amp;[Brenton Strange]"/>
            <x15:cachedUniqueName index="10" name="[DimPlayer].[display_name].&amp;[Brevin Jordan]"/>
            <x15:cachedUniqueName index="11" name="[DimPlayer].[display_name].&amp;[Brevyn Spann-Ford]"/>
            <x15:cachedUniqueName index="12" name="[DimPlayer].[display_name].&amp;[Brock Bowers]"/>
            <x15:cachedUniqueName index="13" name="[DimPlayer].[display_name].&amp;[Brock Wright]"/>
            <x15:cachedUniqueName index="14" name="[DimPlayer].[display_name].&amp;[Cade Otton]"/>
            <x15:cachedUniqueName index="15" name="[DimPlayer].[display_name].&amp;[Cade Stover]"/>
            <x15:cachedUniqueName index="16" name="[DimPlayer].[display_name].&amp;[Cameron Latu]"/>
            <x15:cachedUniqueName index="17" name="[DimPlayer].[display_name].&amp;[Carsen Ryan]"/>
            <x15:cachedUniqueName index="18" name="[DimPlayer].[display_name].&amp;[Charlie Kolar]"/>
            <x15:cachedUniqueName index="19" name="[DimPlayer].[display_name].&amp;[Charlie Woerner]"/>
            <x15:cachedUniqueName index="20" name="[DimPlayer].[display_name].&amp;[Chig Okonkwo]"/>
            <x15:cachedUniqueName index="21" name="[DimPlayer].[display_name].&amp;[Chris Manhertz]"/>
            <x15:cachedUniqueName index="22" name="[DimPlayer].[display_name].&amp;[Colby Parkinson]"/>
            <x15:cachedUniqueName index="23" name="[DimPlayer].[display_name].&amp;[Cole Kmet]"/>
            <x15:cachedUniqueName index="24" name="[DimPlayer].[display_name].&amp;[Colson Yankoff]"/>
            <x15:cachedUniqueName index="25" name="[DimPlayer].[display_name].&amp;[Colston Loveland]"/>
            <x15:cachedUniqueName index="26" name="[DimPlayer].[display_name].&amp;[Dallas Goedert]"/>
            <x15:cachedUniqueName index="27" name="[DimPlayer].[display_name].&amp;[Dalton Kincaid]"/>
            <x15:cachedUniqueName index="28" name="[DimPlayer].[display_name].&amp;[Dalton Schultz]"/>
            <x15:cachedUniqueName index="29" name="[DimPlayer].[display_name].&amp;[Daniel Bellinger]"/>
            <x15:cachedUniqueName index="30" name="[DimPlayer].[display_name].&amp;[Darnell Washington]"/>
            <x15:cachedUniqueName index="31" name="[DimPlayer].[display_name].&amp;[Darren Waller]"/>
            <x15:cachedUniqueName index="32" name="[DimPlayer].[display_name].&amp;[David Njoku]"/>
            <x15:cachedUniqueName index="33" name="[DimPlayer].[display_name].&amp;[Davis Allen]"/>
            <x15:cachedUniqueName index="34" name="[DimPlayer].[display_name].&amp;[Dawson Knox]"/>
            <x15:cachedUniqueName index="35" name="[DimPlayer].[display_name].&amp;[Drew Sample]"/>
            <x15:cachedUniqueName index="36" name="[DimPlayer].[display_name].&amp;[Durham Smythe]"/>
            <x15:cachedUniqueName index="37" name="[DimPlayer].[display_name].&amp;[E.J. Jenkins]"/>
            <x15:cachedUniqueName index="38" name="[DimPlayer].[display_name].&amp;[Eli Raridon]"/>
            <x15:cachedUniqueName index="39" name="[DimPlayer].[display_name].&amp;[Elijah Arroyo]"/>
            <x15:cachedUniqueName index="40" name="[DimPlayer].[display_name].&amp;[Elijah Higgins]"/>
            <x15:cachedUniqueName index="41" name="[DimPlayer].[display_name].&amp;[Eric Saubert]"/>
            <x15:cachedUniqueName index="42" name="[DimPlayer].[display_name].&amp;[Erick All]"/>
            <x15:cachedUniqueName index="43" name="[DimPlayer].[display_name].&amp;[Evan Engram]"/>
            <x15:cachedUniqueName index="44" name="[DimPlayer].[display_name].&amp;[Feleipe Franks]"/>
            <x15:cachedUniqueName index="45" name="[DimPlayer].[display_name].&amp;[Foster Moreau]"/>
            <x15:cachedUniqueName index="46" name="[DimPlayer].[display_name].&amp;[Gavin Bartholomew]"/>
            <x15:cachedUniqueName index="47" name="[DimPlayer].[display_name].&amp;[George Kittle]"/>
            <x15:cachedUniqueName index="48" name="[DimPlayer].[display_name].&amp;[Greg Dulcich]"/>
            <x15:cachedUniqueName index="49" name="[DimPlayer].[display_name].&amp;[Gunnar Helm]"/>
            <x15:cachedUniqueName index="50" name="[DimPlayer].[display_name].&amp;[Harold Fannin Jr.]"/>
            <x15:cachedUniqueName index="51" name="[DimPlayer].[display_name].&amp;[Hayden Rucci]"/>
            <x15:cachedUniqueName index="52" name="[DimPlayer].[display_name].&amp;[Hunter Henry]"/>
            <x15:cachedUniqueName index="53" name="[DimPlayer].[display_name].&amp;[Hunter Long]"/>
            <x15:cachedUniqueName index="54" name="[DimPlayer].[display_name].&amp;[Ian Thomas]"/>
            <x15:cachedUniqueName index="55" name="[DimPlayer].[display_name].&amp;[Isaiah Likely]"/>
            <x15:cachedUniqueName index="56" name="[DimPlayer].[display_name].&amp;[Jackson Hawes]"/>
            <x15:cachedUniqueName index="57" name="[DimPlayer].[display_name].&amp;[Jackson Meeks]"/>
            <x15:cachedUniqueName index="58" name="[DimPlayer].[display_name].&amp;[Jake Briningstool]"/>
            <x15:cachedUniqueName index="59" name="[DimPlayer].[display_name].&amp;[Jake Ferguson]"/>
            <x15:cachedUniqueName index="60" name="[DimPlayer].[display_name].&amp;[Jelani Woods]"/>
            <x15:cachedUniqueName index="61" name="[DimPlayer].[display_name].&amp;[Jeremy Ruckert]"/>
            <x15:cachedUniqueName index="62" name="[DimPlayer].[display_name].&amp;[John Bates]"/>
            <x15:cachedUniqueName index="63" name="[DimPlayer].[display_name].&amp;[Johnny Mundt]"/>
            <x15:cachedUniqueName index="64" name="[DimPlayer].[display_name].&amp;[Jonnu Smith]"/>
            <x15:cachedUniqueName index="65" name="[DimPlayer].[display_name].&amp;[Josh Cuevas]"/>
            <x15:cachedUniqueName index="66" name="[DimPlayer].[display_name].&amp;[Josh Oliver]"/>
            <x15:cachedUniqueName index="67" name="[DimPlayer].[display_name].&amp;[Juwan Johnson]"/>
            <x15:cachedUniqueName index="68" name="[DimPlayer].[display_name].&amp;[Keleki Latu]"/>
            <x15:cachedUniqueName index="69" name="[DimPlayer].[display_name].&amp;[Kenyon Sadiq]"/>
            <x15:cachedUniqueName index="70" name="[DimPlayer].[display_name].&amp;[Ko Kieft]"/>
            <x15:cachedUniqueName index="71" name="[DimPlayer].[display_name].&amp;[Kyle Pitts]"/>
            <x15:cachedUniqueName index="72" name="[DimPlayer].[display_name].&amp;[Kylen Granson]"/>
            <x15:cachedUniqueName index="73" name="[DimPlayer].[display_name].&amp;[Luke Farrell]"/>
            <x15:cachedUniqueName index="74" name="[DimPlayer].[display_name].&amp;[Luke Schoonmaker]"/>
            <x15:cachedUniqueName index="75" name="[DimPlayer].[display_name].&amp;[Mark Andrews]"/>
            <x15:cachedUniqueName index="76" name="[DimPlayer].[display_name].&amp;[Mark Redman]"/>
            <x15:cachedUniqueName index="77" name="[DimPlayer].[display_name].&amp;[Marlin Klein]"/>
            <x15:cachedUniqueName index="78" name="[DimPlayer].[display_name].&amp;[Mason Taylor]"/>
            <x15:cachedUniqueName index="79" name="[DimPlayer].[display_name].&amp;[Matthew Hibner]"/>
            <x15:cachedUniqueName index="80" name="[DimPlayer].[display_name].&amp;[Michael Mayer]"/>
            <x15:cachedUniqueName index="81" name="[DimPlayer].[display_name].&amp;[Mike Gesicki]"/>
            <x15:cachedUniqueName index="82" name="[DimPlayer].[display_name].&amp;[Mitchell Evans]"/>
            <x15:cachedUniqueName index="83" name="[DimPlayer].[display_name].&amp;[Mo Alie-Cox]"/>
            <x15:cachedUniqueName index="84" name="[DimPlayer].[display_name].&amp;[Nate Adkins]"/>
            <x15:cachedUniqueName index="85" name="[DimPlayer].[display_name].&amp;[Nate Boerkircher]"/>
            <x15:cachedUniqueName index="86" name="[DimPlayer].[display_name].&amp;[Nick Muse]"/>
            <x15:cachedUniqueName index="87" name="[DimPlayer].[display_name].&amp;[Noah Fant]"/>
            <x15:cachedUniqueName index="88" name="[DimPlayer].[display_name].&amp;[Noah Gray]"/>
            <x15:cachedUniqueName index="89" name="[DimPlayer].[display_name].&amp;[Oronde Gadsden II]"/>
            <x15:cachedUniqueName index="90" name="[DimPlayer].[display_name].&amp;[Oscar Delp]"/>
            <x15:cachedUniqueName index="91" name="[DimPlayer].[display_name].&amp;[Pat Freiermuth]"/>
            <x15:cachedUniqueName index="92" name="[DimPlayer].[display_name].&amp;[Patrick Herbert]"/>
            <x15:cachedUniqueName index="93" name="[DimPlayer].[display_name].&amp;[Payne Durham]"/>
            <x15:cachedUniqueName index="94" name="[DimPlayer].[display_name].&amp;[Pharaoh Brown]"/>
            <x15:cachedUniqueName index="95" name="[DimPlayer].[display_name].&amp;[Quintin Morris]"/>
            <x15:cachedUniqueName index="96" name="[DimPlayer].[display_name].&amp;[Robert Tonyan]"/>
            <x15:cachedUniqueName index="97" name="[DimPlayer].[display_name].&amp;[Sam LaPorta]"/>
            <x15:cachedUniqueName index="98" name="[DimPlayer].[display_name].&amp;[Sam Roush]"/>
            <x15:cachedUniqueName index="99" name="[DimPlayer].[display_name].&amp;[Seydou Traore]"/>
            <x15:cachedUniqueName index="100" name="[DimPlayer].[display_name].&amp;[T.J. Hockenson]"/>
            <x15:cachedUniqueName index="101" name="[DimPlayer].[display_name].&amp;[Tanner Arkin]"/>
            <x15:cachedUniqueName index="102" name="[DimPlayer].[display_name].&amp;[Tanner Hudson]"/>
            <x15:cachedUniqueName index="103" name="[DimPlayer].[display_name].&amp;[Teagan Quitoriano]"/>
            <x15:cachedUniqueName index="104" name="[DimPlayer].[display_name].&amp;[Terrance Ferguson]"/>
            <x15:cachedUniqueName index="105" name="[DimPlayer].[display_name].&amp;[Theo Johnson]"/>
            <x15:cachedUniqueName index="106" name="[DimPlayer].[display_name].&amp;[Thomas Fidone II]"/>
            <x15:cachedUniqueName index="107" name="[DimPlayer].[display_name].&amp;[Tommy Tremble]"/>
            <x15:cachedUniqueName index="108" name="[DimPlayer].[display_name].&amp;[Travis Kelce]"/>
            <x15:cachedUniqueName index="109" name="[DimPlayer].[display_name].&amp;[Trey McBride]"/>
            <x15:cachedUniqueName index="110" name="[DimPlayer].[display_name].&amp;[Treyton Welch]"/>
            <x15:cachedUniqueName index="111" name="[DimPlayer].[display_name].&amp;[Tucker Kraft]"/>
            <x15:cachedUniqueName index="112" name="[DimPlayer].[display_name].&amp;[Tyler Conklin]"/>
            <x15:cachedUniqueName index="113" name="[DimPlayer].[display_name].&amp;[Tyler Higbee]"/>
            <x15:cachedUniqueName index="114" name="[DimPlayer].[display_name].&amp;[Tyler Warren]"/>
            <x15:cachedUniqueName index="115" name="[DimPlayer].[display_name].&amp;[Will Kacmarek]"/>
            <x15:cachedUniqueName index="116" name="[DimPlayer].[display_name].&amp;[Will Mallory]"/>
            <x15:cachedUniqueName index="117" name="[DimPlayer].[display_name].&amp;[Zach Ertz]"/>
          </x15:cachedUniqueNames>
        </ext>
      </extLst>
    </cacheField>
    <cacheField name="[DimTeam].[team_name].[team_name]" caption="team_name" numFmtId="0" hierarchy="170" level="1">
      <sharedItems count="32">
        <s v="Denver Broncos"/>
        <s v="Seattle Seahawks"/>
        <s v="Indianapolis Colts"/>
        <s v="Atlanta Falcons"/>
        <s v="Tampa Bay Buccaneers"/>
        <s v="Washington Commanders"/>
        <s v="Minnesota Vikings"/>
        <s v="Cleveland Browns"/>
        <s v="San Francisco 49ers"/>
        <s v="Jacksonville Jaguars"/>
        <s v="Houston Texans"/>
        <s v="Dallas Cowboys"/>
        <s v="Las Vegas Raiders"/>
        <s v="Detroit Lions"/>
        <s v="New England Patriots"/>
        <s v="Los Angeles Chargers"/>
        <s v="New York Giants"/>
        <s v="Los Angeles Rams"/>
        <s v="Chicago Bears"/>
        <s v="Philadelphia Eagles"/>
        <s v="Buffalo Bills"/>
        <s v="Tennessee Titans"/>
        <s v="Pittsburgh Steelers"/>
        <s v="Carolina Panthers"/>
        <s v="Cincinnati Bengals"/>
        <s v="Baltimore Ravens"/>
        <s v="Arizona Cardinals"/>
        <s v="Miami Dolphins"/>
        <s v="Kansas City Chiefs"/>
        <s v="New York Jets"/>
        <s v="Green Bay Packers"/>
        <s v="New Orleans Saints"/>
      </sharedItems>
      <extLst>
        <ext xmlns:x15="http://schemas.microsoft.com/office/spreadsheetml/2010/11/main" uri="{4F2E5C28-24EA-4eb8-9CBF-B6C8F9C3D259}">
          <x15:cachedUniqueNames>
            <x15:cachedUniqueName index="0" name="[DimTeam].[team_name].&amp;[Denver Broncos]"/>
            <x15:cachedUniqueName index="1" name="[DimTeam].[team_name].&amp;[Seattle Seahawks]"/>
            <x15:cachedUniqueName index="2" name="[DimTeam].[team_name].&amp;[Indianapolis Colts]"/>
            <x15:cachedUniqueName index="3" name="[DimTeam].[team_name].&amp;[Atlanta Falcons]"/>
            <x15:cachedUniqueName index="4" name="[DimTeam].[team_name].&amp;[Tampa Bay Buccaneers]"/>
            <x15:cachedUniqueName index="5" name="[DimTeam].[team_name].&amp;[Washington Commanders]"/>
            <x15:cachedUniqueName index="6" name="[DimTeam].[team_name].&amp;[Minnesota Vikings]"/>
            <x15:cachedUniqueName index="7" name="[DimTeam].[team_name].&amp;[Cleveland Browns]"/>
            <x15:cachedUniqueName index="8" name="[DimTeam].[team_name].&amp;[San Francisco 49ers]"/>
            <x15:cachedUniqueName index="9" name="[DimTeam].[team_name].&amp;[Jacksonville Jaguars]"/>
            <x15:cachedUniqueName index="10" name="[DimTeam].[team_name].&amp;[Houston Texans]"/>
            <x15:cachedUniqueName index="11" name="[DimTeam].[team_name].&amp;[Dallas Cowboys]"/>
            <x15:cachedUniqueName index="12" name="[DimTeam].[team_name].&amp;[Las Vegas Raiders]"/>
            <x15:cachedUniqueName index="13" name="[DimTeam].[team_name].&amp;[Detroit Lions]"/>
            <x15:cachedUniqueName index="14" name="[DimTeam].[team_name].&amp;[New England Patriots]"/>
            <x15:cachedUniqueName index="15" name="[DimTeam].[team_name].&amp;[Los Angeles Chargers]"/>
            <x15:cachedUniqueName index="16" name="[DimTeam].[team_name].&amp;[New York Giants]"/>
            <x15:cachedUniqueName index="17" name="[DimTeam].[team_name].&amp;[Los Angeles Rams]"/>
            <x15:cachedUniqueName index="18" name="[DimTeam].[team_name].&amp;[Chicago Bears]"/>
            <x15:cachedUniqueName index="19" name="[DimTeam].[team_name].&amp;[Philadelphia Eagles]"/>
            <x15:cachedUniqueName index="20" name="[DimTeam].[team_name].&amp;[Buffalo Bills]"/>
            <x15:cachedUniqueName index="21" name="[DimTeam].[team_name].&amp;[Tennessee Titans]"/>
            <x15:cachedUniqueName index="22" name="[DimTeam].[team_name].&amp;[Pittsburgh Steelers]"/>
            <x15:cachedUniqueName index="23" name="[DimTeam].[team_name].&amp;[Carolina Panthers]"/>
            <x15:cachedUniqueName index="24" name="[DimTeam].[team_name].&amp;[Cincinnati Bengals]"/>
            <x15:cachedUniqueName index="25" name="[DimTeam].[team_name].&amp;[Baltimore Ravens]"/>
            <x15:cachedUniqueName index="26" name="[DimTeam].[team_name].&amp;[Arizona Cardinals]"/>
            <x15:cachedUniqueName index="27" name="[DimTeam].[team_name].&amp;[Miami Dolphins]"/>
            <x15:cachedUniqueName index="28" name="[DimTeam].[team_name].&amp;[Kansas City Chiefs]"/>
            <x15:cachedUniqueName index="29" name="[DimTeam].[team_name].&amp;[New York Jets]"/>
            <x15:cachedUniqueName index="30" name="[DimTeam].[team_name].&amp;[Green Bay Packers]"/>
            <x15:cachedUniqueName index="31" name="[DimTeam].[team_name].&amp;[New Orleans Saints]"/>
          </x15:cachedUniqueNames>
        </ext>
      </extLst>
    </cacheField>
    <cacheField name="[DimPlayer].[position].[position]" caption="position" numFmtId="0" hierarchy="154" level="1">
      <sharedItems containsSemiMixedTypes="0" containsNonDate="0" containsString="0"/>
    </cacheField>
    <cacheField name="[Measures].[Games Played]" caption="Games Played" numFmtId="0" hierarchy="1197" level="32767"/>
    <cacheField name="[Measures].[Sum of carries]" caption="Sum of carries" numFmtId="0" hierarchy="1171" level="32767"/>
    <cacheField name="[Measures].[Sum of rushing_yards]" caption="Sum of rushing_yards" numFmtId="0" hierarchy="1172" level="32767"/>
    <cacheField name="[Measures].[Sum of rushing_tds]" caption="Sum of rushing_tds" numFmtId="0" hierarchy="1173" level="32767"/>
    <cacheField name="[Measures].[Sum of fantasy_points]" caption="Sum of fantasy_points" numFmtId="0" hierarchy="1174" level="32767"/>
    <cacheField name="[Measures].[Fantasy Points Per Game]" caption="Fantasy Points Per Game" numFmtId="0" hierarchy="1198" level="32767"/>
    <cacheField name="[Measures].[Sum of targets]" caption="Sum of targets" numFmtId="0" hierarchy="1175" level="32767"/>
    <cacheField name="[Measures].[Sum of receptions]" caption="Sum of receptions" numFmtId="0" hierarchy="1176" level="32767"/>
    <cacheField name="[Measures].[Sum of receiving_yards]" caption="Sum of receiving_yards" numFmtId="0" hierarchy="1177" level="32767"/>
    <cacheField name="[Measures].[Sum of receiving_tds]" caption="Sum of receiving_tds" numFmtId="0" hierarchy="1178" level="32767"/>
    <cacheField name="[Measures].[Catch Percentage]" caption="Catch Percentage" numFmtId="0" hierarchy="1200" level="32767"/>
    <cacheField name="[Measures].[Yards Per Reception]" caption="Yards Per Reception" numFmtId="0" hierarchy="1201" level="32767"/>
  </cacheFields>
  <cacheHierarchies count="1304">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2" memberValueDatatype="130" unbalanced="0">
      <fieldsUsage count="2">
        <fieldUsage x="-1"/>
        <fieldUsage x="0"/>
      </fieldsUsage>
    </cacheHierarchy>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2" memberValueDatatype="130" unbalanced="0">
      <fieldsUsage count="2">
        <fieldUsage x="-1"/>
        <fieldUsage x="2"/>
      </fieldsUsage>
    </cacheHierarchy>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2" memberValueDatatype="130" unbalanced="0">
      <fieldsUsage count="2">
        <fieldUsage x="-1"/>
        <fieldUsage x="1"/>
      </fieldsUsage>
    </cacheHierarchy>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oneField="1">
      <fieldsUsage count="1">
        <fieldUsage x="4"/>
      </fieldsUsage>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oneField="1">
      <fieldsUsage count="1">
        <fieldUsage x="5"/>
      </fieldsUsage>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oneField="1">
      <fieldsUsage count="1">
        <fieldUsage x="6"/>
      </fieldsUsage>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oneField="1">
      <fieldsUsage count="1">
        <fieldUsage x="7"/>
      </fieldsUsage>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oneField="1">
      <fieldsUsage count="1">
        <fieldUsage x="9"/>
      </fieldsUsage>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oneField="1">
      <fieldsUsage count="1">
        <fieldUsage x="10"/>
      </fieldsUsage>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oneField="1">
      <fieldsUsage count="1">
        <fieldUsage x="11"/>
      </fieldsUsage>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oneField="1">
      <fieldsUsage count="1">
        <fieldUsage x="12"/>
      </fieldsUsage>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oneField="1">
      <fieldsUsage count="1">
        <fieldUsage x="3"/>
      </fieldsUsage>
    </cacheHierarchy>
    <cacheHierarchy uniqueName="[Measures].[Fantasy Points Per Game]" caption="Fantasy Points Per Game" measure="1" displayFolder="" measureGroup="stats_player_week_2026" count="0" oneField="1">
      <fieldsUsage count="1">
        <fieldUsage x="8"/>
      </fieldsUsage>
    </cacheHierarchy>
    <cacheHierarchy uniqueName="[Measures].[Yards Per Carry]" caption="Yards Per Carry" measure="1" displayFolder="" measureGroup="stats_player_week_2026" count="0"/>
    <cacheHierarchy uniqueName="[Measures].[Catch Percentage]" caption="Catch Percentage" measure="1" displayFolder="" measureGroup="stats_player_week_2026" count="0" oneField="1">
      <fieldsUsage count="1">
        <fieldUsage x="13"/>
      </fieldsUsage>
    </cacheHierarchy>
    <cacheHierarchy uniqueName="[Measures].[Yards Per Reception]" caption="Yards Per Reception" measure="1" displayFolder="" measureGroup="stats_player_week_2026" count="0" oneField="1">
      <fieldsUsage count="1">
        <fieldUsage x="14"/>
      </fieldsUsage>
    </cacheHierarchy>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Off Plays]" caption="Off Plays" measure="1" displayFolder="" measureGroup="play_by_play_2026" count="0"/>
    <cacheHierarchy uniqueName="[Measures].[Games Tracked]" caption="Games Tracked" measure="1" displayFolder="" measureGroup="play_by_play_2026" count="0"/>
    <cacheHierarchy uniqueName="[Measures].[Net EPA/Play]" caption="Net EPA/Play" measure="1" displayFolder="" measureGroup="play_by_play_2026" count="0"/>
    <cacheHierarchy uniqueName="[Measures].[Pass EPA/Play]" caption="Pass EPA/Play" measure="1" displayFolder="" measureGroup="play_by_play_2026" count="0"/>
    <cacheHierarchy uniqueName="[Measures].[Rush EPA/Play]" caption="Rush EPA/Play" measure="1" displayFolder="" measureGroup="play_by_play_2026" count="0"/>
    <cacheHierarchy uniqueName="[Measures].[Pass Rate]" caption="Pass Rate" measure="1" displayFolder="" measureGroup="play_by_play_2026" count="0"/>
    <cacheHierarchy uniqueName="[Measures].[Explosive/G]" caption="Explosive/G" measure="1" displayFolder="" measureGroup="play_by_play_2026" count="0"/>
    <cacheHierarchy uniqueName="[Measures].[3rd Down %]" caption="3rd Down %" measure="1" displayFolder="" measureGroup="play_by_play_2026" count="0"/>
    <cacheHierarchy uniqueName="[Measures].[RZ Trips]" caption="RZ Trips" measure="1" displayFolder="" measureGroup="play_by_play_2026" count="0"/>
    <cacheHierarchy uniqueName="[Measures].[RZ TDs]" caption="RZ TDs" measure="1" displayFolder="" measureGroup="play_by_play_2026" count="0"/>
    <cacheHierarchy uniqueName="[Measures].[RZ TD%]" caption="RZ TD%" measure="1" displayFolder="" measureGroup="play_by_play_2026" count="0"/>
    <cacheHierarchy uniqueName="[Measures].[Pass EPA Allowed/Play]" caption="Pass EPA Allowed/Play" measure="1" displayFolder="" measureGroup="play_by_play_2026" count="0"/>
    <cacheHierarchy uniqueName="[Measures].[Rush EPA Allowed/Play]" caption="Rush EPA Allowed/Play" measure="1" displayFolder="" measureGroup="play_by_play_2026" count="0"/>
    <cacheHierarchy uniqueName="[Measures].[Explosive Allowed/G]" caption="Explosive Allowed/G" measure="1" displayFolder="" measureGroup="play_by_play_2026" count="0"/>
    <cacheHierarchy uniqueName="[Measures].[3rd Down % Allowed]" caption="3rd Down % Allowed" measure="1" displayFolder="" measureGroup="play_by_play_2026" count="0"/>
    <cacheHierarchy uniqueName="[Measures].[RZ TD% Allowed]" caption="RZ TD% Allowed" measure="1" displayFolder="" measureGroup="play_by_play_2026" count="0"/>
    <cacheHierarchy uniqueName="[Measures].[Avg Explosive/G]" caption="Avg Explosive/G" measure="1" displayFolder="" measureGroup="play_by_play_2026" count="0"/>
    <cacheHierarchy uniqueName="[Measures].[Pass Yds/G]" caption="Pass Yds/G" measure="1" displayFolder="" measureGroup="TeamGames" count="0"/>
    <cacheHierarchy uniqueName="[Measures].[Rush Yds/G]" caption="Rush Yds/G" measure="1" displayFolder="" measureGroup="TeamGames" count="0"/>
    <cacheHierarchy uniqueName="[Measures].[Pass Yds Allowed/G]" caption="Pass Yds Allowed/G" measure="1" displayFolder="" measureGroup="TeamGames" count="0"/>
    <cacheHierarchy uniqueName="[Measures].[Rush Yds Allowed/G]" caption="Rush Yds Allowed/G" measure="1" displayFolder="" measureGroup="TeamGames" count="0"/>
    <cacheHierarchy uniqueName="[Measures].[Giveaways]" caption="Giveaways" measure="1" displayFolder="" measureGroup="TeamGames" count="0"/>
    <cacheHierarchy uniqueName="[Measures].[Takeaways]" caption="Takeaways" measure="1" displayFolder="" measureGroup="TeamGames" count="0"/>
    <cacheHierarchy uniqueName="[Measures].[Sacks]" caption="Sacks" measure="1" displayFolder="" measureGroup="stats_team_week_2026" count="0"/>
    <cacheHierarchy uniqueName="[Measures].[Lead NetEPA Team]" caption="Lead NetEPA Team" measure="1" displayFolder="" measureGroup="TeamGames" count="0"/>
    <cacheHierarchy uniqueName="[Measures].[Lead NetEPA Value]" caption="Lead NetEPA Value" measure="1" displayFolder="" measureGroup="TeamGames" count="0"/>
    <cacheHierarchy uniqueName="[Measures].[Lead OffEPA Team]" caption="Lead OffEPA Team" measure="1" displayFolder="" measureGroup="TeamGames" count="0"/>
    <cacheHierarchy uniqueName="[Measures].[Lead OffEPA Value]" caption="Lead OffEPA Value" measure="1" displayFolder="" measureGroup="TeamGames" count="0"/>
    <cacheHierarchy uniqueName="[Measures].[Lead DefEPA Team]" caption="Lead DefEPA Team" measure="1" displayFolder="" measureGroup="TeamGames" count="0"/>
    <cacheHierarchy uniqueName="[Measures].[Lead DefEPA Value]" caption="Lead DefEPA Value" measure="1" displayFolder="" measureGroup="TeamGames" count="0"/>
    <cacheHierarchy uniqueName="[Measures].[Lead Success Team]" caption="Lead Success Team" measure="1" displayFolder="" measureGroup="TeamGames" count="0"/>
    <cacheHierarchy uniqueName="[Measures].[Lead Success Value]" caption="Lead Success Value" measure="1" displayFolder="" measureGroup="TeamGames" count="0"/>
    <cacheHierarchy uniqueName="[Measures].[Lead Yds Team]" caption="Lead Yds Team" measure="1" displayFolder="" measureGroup="TeamGames" count="0"/>
    <cacheHierarchy uniqueName="[Measures].[Lead Yds Value]" caption="Lead Yds Value" measure="1" displayFolder="" measureGroup="TeamGames" count="0"/>
    <cacheHierarchy uniqueName="[Measures].[Lead PassYds Team]" caption="Lead PassYds Team" measure="1" displayFolder="" measureGroup="TeamGames" count="0"/>
    <cacheHierarchy uniqueName="[Measures].[Lead PassYds Value]" caption="Lead PassYds Value" measure="1" displayFolder="" measureGroup="TeamGames" count="0"/>
    <cacheHierarchy uniqueName="[Measures].[Lead RushYds Team]" caption="Lead RushYds Team" measure="1" displayFolder="" measureGroup="TeamGames" count="0"/>
    <cacheHierarchy uniqueName="[Measures].[Lead RushYds Value]" caption="Lead RushYds Value" measure="1" displayFolder="" measureGroup="TeamGames" count="0"/>
    <cacheHierarchy uniqueName="[Measures].[Lead RZ Team]" caption="Lead RZ Team" measure="1" displayFolder="" measureGroup="TeamGames" count="0"/>
    <cacheHierarchy uniqueName="[Measures].[Lead RZ Value]" caption="Lead RZ Value" measure="1" displayFolder="" measureGroup="TeamGames" count="0"/>
    <cacheHierarchy uniqueName="[Measures].[Lead YdsAllow Team]" caption="Lead YdsAllow Team" measure="1" displayFolder="" measureGroup="TeamGames" count="0"/>
    <cacheHierarchy uniqueName="[Measures].[Lead YdsAllow Value]" caption="Lead YdsAllow Value" measure="1" displayFolder="" measureGroup="TeamGames" count="0"/>
    <cacheHierarchy uniqueName="[Measures].[Lead PassAllow Team]" caption="Lead PassAllow Team" measure="1" displayFolder="" measureGroup="TeamGames" count="0"/>
    <cacheHierarchy uniqueName="[Measures].[Lead PassAllow Value]" caption="Lead PassAllow Value" measure="1" displayFolder="" measureGroup="TeamGames" count="0"/>
    <cacheHierarchy uniqueName="[Measures].[Lead RushAllow Team]" caption="Lead RushAllow Team" measure="1" displayFolder="" measureGroup="TeamGames" count="0"/>
    <cacheHierarchy uniqueName="[Measures].[Lead RushAllow Value]" caption="Lead RushAllow Value" measure="1" displayFolder="" measureGroup="TeamGames" count="0"/>
    <cacheHierarchy uniqueName="[Measures].[Lead RZAllow Team]" caption="Lead RZAllow Team" measure="1" displayFolder="" measureGroup="TeamGames" count="0"/>
    <cacheHierarchy uniqueName="[Measures].[Lead RZAllow Value]" caption="Lead RZAllow Value" measure="1" displayFolder="" measureGroup="TeamGames" count="0"/>
    <cacheHierarchy uniqueName="[Measures].[Lead Explosive Team]" caption="Lead Explosive Team" measure="1" displayFolder="" measureGroup="TeamGames" count="0"/>
    <cacheHierarchy uniqueName="[Measures].[Lead Explosive Value]" caption="Lead Explosive Value" measure="1" displayFolder="" measureGroup="TeamGames" count="0"/>
    <cacheHierarchy uniqueName="[Measures].[Lead PassHeavy Team]" caption="Lead PassHeavy Team" measure="1" displayFolder="" measureGroup="TeamGames" count="0"/>
    <cacheHierarchy uniqueName="[Measures].[Lead PassHeavy Value]" caption="Lead PassHeavy Value" measure="1" displayFolder="" measureGroup="TeamGames" count="0"/>
    <cacheHierarchy uniqueName="[Measures].[Lead RunHeavy Team]" caption="Lead RunHeavy Team" measure="1" displayFolder="" measureGroup="TeamGames" count="0"/>
    <cacheHierarchy uniqueName="[Measures].[Lead RunHeavy Value]" caption="Lead RunHeavy Value" measure="1" displayFolder="" measureGroup="TeamGames" count="0"/>
    <cacheHierarchy uniqueName="[Measures].[Lead NetEPA W-L]" caption="Lead NetEPA W-L"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dimensions count="18">
    <dimension name="Defense_Weekly" uniqueName="[Defense_Weekly]" caption="Defense_Weekly"/>
    <dimension name="depth_charts_2026" uniqueName="[depth_charts_2026]" caption="depth_charts_2026"/>
    <dimension name="DimPlayer" uniqueName="[DimPlayer]" caption="DimPlayer"/>
    <dimension name="DimTeam" uniqueName="[DimTeam]" caption="DimTeam"/>
    <dimension name="DimWeek" uniqueName="[DimWeek]" caption="DimWeek"/>
    <dimension name="ftn_charting_2026" uniqueName="[ftn_charting_2026]" caption="ftn_charting_2026"/>
    <dimension name="injuries_2026" uniqueName="[injuries_2026]" caption="injuries_2026"/>
    <dimension measure="1" name="Measures" uniqueName="[Measures]" caption="Measures"/>
    <dimension name="ngs_passing" uniqueName="[ngs_passing]" caption="ngs_passing"/>
    <dimension name="ngs_receiving" uniqueName="[ngs_receiving]" caption="ngs_receiving"/>
    <dimension name="ngs_rushing" uniqueName="[ngs_rushing]" caption="ngs_rushing"/>
    <dimension name="play_by_play_2026" uniqueName="[play_by_play_2026]" caption="play_by_play_2026"/>
    <dimension name="schedules" uniqueName="[schedules]" caption="schedules"/>
    <dimension name="snap_counts_2026" uniqueName="[snap_counts_2026]" caption="snap_counts_2026"/>
    <dimension name="stats_player_week_2026" uniqueName="[stats_player_week_2026]" caption="stats_player_week_2026"/>
    <dimension name="stats_team_reg_2026" uniqueName="[stats_team_reg_2026]" caption="stats_team_reg_2026"/>
    <dimension name="stats_team_week_2026" uniqueName="[stats_team_week_2026]" caption="stats_team_week_2026"/>
    <dimension name="TeamGames" uniqueName="[TeamGames]" caption="TeamGames"/>
  </dimensions>
  <measureGroups count="17">
    <measureGroup name="Defense_Weekly" caption="Defense_Weekly"/>
    <measureGroup name="depth_charts_2026" caption="depth_charts_2026"/>
    <measureGroup name="DimPlayer" caption="DimPlayer"/>
    <measureGroup name="DimTeam" caption="DimTeam"/>
    <measureGroup name="DimWeek" caption="DimWeek"/>
    <measureGroup name="ftn_charting_2026" caption="ftn_charting_2026"/>
    <measureGroup name="injuries_2026" caption="injuries_2026"/>
    <measureGroup name="ngs_passing" caption="ngs_passing"/>
    <measureGroup name="ngs_receiving" caption="ngs_receiving"/>
    <measureGroup name="ngs_rushing" caption="ngs_rushing"/>
    <measureGroup name="play_by_play_2026" caption="play_by_play_2026"/>
    <measureGroup name="schedules" caption="schedules"/>
    <measureGroup name="snap_counts_2026" caption="snap_counts_2026"/>
    <measureGroup name="stats_player_week_2026" caption="stats_player_week_2026"/>
    <measureGroup name="stats_team_reg_2026" caption="stats_team_reg_2026"/>
    <measureGroup name="stats_team_week_2026" caption="stats_team_week_2026"/>
    <measureGroup name="TeamGames" caption="TeamGames"/>
  </measureGroups>
  <maps count="45">
    <map measureGroup="0" dimension="0"/>
    <map measureGroup="0" dimension="3"/>
    <map measureGroup="0" dimension="4"/>
    <map measureGroup="1" dimension="1"/>
    <map measureGroup="1" dimension="2"/>
    <map measureGroup="1" dimension="3"/>
    <map measureGroup="2" dimension="2"/>
    <map measureGroup="3" dimension="3"/>
    <map measureGroup="4" dimension="4"/>
    <map measureGroup="5" dimension="3"/>
    <map measureGroup="5" dimension="4"/>
    <map measureGroup="5" dimension="5"/>
    <map measureGroup="5" dimension="11"/>
    <map measureGroup="6" dimension="2"/>
    <map measureGroup="6" dimension="3"/>
    <map measureGroup="6" dimension="4"/>
    <map measureGroup="6" dimension="6"/>
    <map measureGroup="7" dimension="2"/>
    <map measureGroup="7" dimension="4"/>
    <map measureGroup="7" dimension="8"/>
    <map measureGroup="8" dimension="2"/>
    <map measureGroup="8" dimension="4"/>
    <map measureGroup="8" dimension="9"/>
    <map measureGroup="9" dimension="2"/>
    <map measureGroup="9" dimension="4"/>
    <map measureGroup="9" dimension="10"/>
    <map measureGroup="10" dimension="3"/>
    <map measureGroup="10" dimension="4"/>
    <map measureGroup="10" dimension="11"/>
    <map measureGroup="11" dimension="12"/>
    <map measureGroup="12" dimension="2"/>
    <map measureGroup="12" dimension="4"/>
    <map measureGroup="12" dimension="13"/>
    <map measureGroup="13" dimension="2"/>
    <map measureGroup="13" dimension="3"/>
    <map measureGroup="13" dimension="4"/>
    <map measureGroup="13" dimension="14"/>
    <map measureGroup="14" dimension="3"/>
    <map measureGroup="14" dimension="15"/>
    <map measureGroup="15" dimension="3"/>
    <map measureGroup="15" dimension="4"/>
    <map measureGroup="15" dimension="16"/>
    <map measureGroup="16" dimension="3"/>
    <map measureGroup="16" dimension="4"/>
    <map measureGroup="16"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21296296" backgroundQuery="1" createdVersion="3" refreshedVersion="8" minRefreshableVersion="3" recordCount="0" supportSubquery="1" supportAdvancedDrill="1" xr:uid="{4D714E39-5834-4476-91E0-80C19D5545C7}">
  <cacheSource type="external" connectionId="31">
    <extLst>
      <ext xmlns:x14="http://schemas.microsoft.com/office/spreadsheetml/2009/9/main" uri="{F057638F-6D5F-4e77-A914-E7F072B9BCA8}">
        <x14:sourceConnection name="ThisWorkbookDataModel"/>
      </ext>
    </extLst>
  </cacheSource>
  <cacheFields count="0"/>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37571244"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29629632" backgroundQuery="1" createdVersion="3" refreshedVersion="8" minRefreshableVersion="3" recordCount="0" supportSubquery="1" supportAdvancedDrill="1" xr:uid="{7149F094-0C02-4859-8FE8-A4D70008D7DB}">
  <cacheSource type="external" connectionId="31">
    <extLst>
      <ext xmlns:x14="http://schemas.microsoft.com/office/spreadsheetml/2009/9/main" uri="{F057638F-6D5F-4e77-A914-E7F072B9BCA8}">
        <x14:sourceConnection name="ThisWorkbookDataModel"/>
      </ext>
    </extLst>
  </cacheSource>
  <cacheFields count="0"/>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87261726"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3738426" backgroundQuery="1" createdVersion="3" refreshedVersion="8" minRefreshableVersion="3" recordCount="0" supportSubquery="1" supportAdvancedDrill="1" xr:uid="{B08CA18F-DED7-4B05-9305-D1DE88D1427D}">
  <cacheSource type="external" connectionId="31">
    <extLst>
      <ext xmlns:x14="http://schemas.microsoft.com/office/spreadsheetml/2009/9/main" uri="{F057638F-6D5F-4e77-A914-E7F072B9BCA8}">
        <x14:sourceConnection name="ThisWorkbookDataModel"/>
      </ext>
    </extLst>
  </cacheSource>
  <cacheFields count="0"/>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56677116"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45254627" backgroundQuery="1" createdVersion="3" refreshedVersion="8" minRefreshableVersion="3" recordCount="0" supportSubquery="1" supportAdvancedDrill="1" xr:uid="{6702E9B4-E41A-4444-8A81-6963CFF3C012}">
  <cacheSource type="external" connectionId="31">
    <extLst>
      <ext xmlns:x14="http://schemas.microsoft.com/office/spreadsheetml/2009/9/main" uri="{F057638F-6D5F-4e77-A914-E7F072B9BCA8}">
        <x14:sourceConnection name="ThisWorkbookDataModel"/>
      </ext>
    </extLst>
  </cacheSource>
  <cacheFields count="0"/>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2"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0" memberValueDatatype="130" unbalanced="0"/>
    <cacheHierarchy uniqueName="[DimTeam].[team_division]" caption="team_division" attribute="1" defaultMemberUniqueName="[DimTeam].[team_division].[All]" allUniqueName="[DimTeam].[team_division].[All]" dimensionUniqueName="[DimTeam]" displayFolder="" count="0"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2"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3195837"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sh Williams" refreshedDate="46321.563252546293" backgroundQuery="1" createdVersion="3" refreshedVersion="8" minRefreshableVersion="3" recordCount="0" supportSubquery="1" supportAdvancedDrill="1" xr:uid="{CABC5383-3ADC-408A-A72D-8A70610BD060}">
  <cacheSource type="external" connectionId="31">
    <extLst>
      <ext xmlns:x14="http://schemas.microsoft.com/office/spreadsheetml/2009/9/main" uri="{F057638F-6D5F-4e77-A914-E7F072B9BCA8}">
        <x14:sourceConnection name="ThisWorkbookDataModel"/>
      </ext>
    </extLst>
  </cacheSource>
  <cacheFields count="0"/>
  <cacheHierarchies count="1249">
    <cacheHierarchy uniqueName="[Defense_Weekly].[season]" caption="season" attribute="1" defaultMemberUniqueName="[Defense_Weekly].[season].[All]" allUniqueName="[Defense_Weekly].[season].[All]" dimensionUniqueName="[Defense_Weekly]" displayFolder="" count="0" memberValueDatatype="20" unbalanced="0"/>
    <cacheHierarchy uniqueName="[Defense_Weekly].[week]" caption="week" attribute="1" defaultMemberUniqueName="[Defense_Weekly].[week].[All]" allUniqueName="[Defense_Weekly].[week].[All]" dimensionUniqueName="[Defense_Weekly]" displayFolder="" count="0" memberValueDatatype="20" unbalanced="0"/>
    <cacheHierarchy uniqueName="[Defense_Weekly].[team]" caption="team" attribute="1" defaultMemberUniqueName="[Defense_Weekly].[team].[All]" allUniqueName="[Defense_Weekly].[team].[All]" dimensionUniqueName="[Defense_Weekly]" displayFolder="" count="0" memberValueDatatype="130" unbalanced="0"/>
    <cacheHierarchy uniqueName="[Defense_Weekly].[season_type]" caption="season_type" attribute="1" defaultMemberUniqueName="[Defense_Weekly].[season_type].[All]" allUniqueName="[Defense_Weekly].[season_type].[All]" dimensionUniqueName="[Defense_Weekly]" displayFolder="" count="0" memberValueDatatype="130" unbalanced="0"/>
    <cacheHierarchy uniqueName="[Defense_Weekly].[game_id]" caption="game_id" attribute="1" defaultMemberUniqueName="[Defense_Weekly].[game_id].[All]" allUniqueName="[Defense_Weekly].[game_id].[All]" dimensionUniqueName="[Defense_Weekly]" displayFolder="" count="0" memberValueDatatype="130" unbalanced="0"/>
    <cacheHierarchy uniqueName="[Defense_Weekly].[defense_team]" caption="defense_team" attribute="1" defaultMemberUniqueName="[Defense_Weekly].[defense_team].[All]" allUniqueName="[Defense_Weekly].[defense_team].[All]" dimensionUniqueName="[Defense_Weekly]" displayFolder="" count="0" memberValueDatatype="130" unbalanced="0"/>
    <cacheHierarchy uniqueName="[Defense_Weekly].[completions]" caption="completions" attribute="1" defaultMemberUniqueName="[Defense_Weekly].[completions].[All]" allUniqueName="[Defense_Weekly].[completions].[All]" dimensionUniqueName="[Defense_Weekly]" displayFolder="" count="0" memberValueDatatype="20" unbalanced="0"/>
    <cacheHierarchy uniqueName="[Defense_Weekly].[attempts]" caption="attempts" attribute="1" defaultMemberUniqueName="[Defense_Weekly].[attempts].[All]" allUniqueName="[Defense_Weekly].[attempts].[All]" dimensionUniqueName="[Defense_Weekly]" displayFolder="" count="0" memberValueDatatype="20" unbalanced="0"/>
    <cacheHierarchy uniqueName="[Defense_Weekly].[passing_yards_allowed]" caption="passing_yards_allowed" attribute="1" defaultMemberUniqueName="[Defense_Weekly].[passing_yards_allowed].[All]" allUniqueName="[Defense_Weekly].[passing_yards_allowed].[All]" dimensionUniqueName="[Defense_Weekly]" displayFolder="" count="0" memberValueDatatype="20" unbalanced="0"/>
    <cacheHierarchy uniqueName="[Defense_Weekly].[passing_tds]" caption="passing_tds" attribute="1" defaultMemberUniqueName="[Defense_Weekly].[passing_tds].[All]" allUniqueName="[Defense_Weekly].[passing_tds].[All]" dimensionUniqueName="[Defense_Weekly]" displayFolder="" count="0" memberValueDatatype="20" unbalanced="0"/>
    <cacheHierarchy uniqueName="[Defense_Weekly].[passing_interceptions]" caption="passing_interceptions" attribute="1" defaultMemberUniqueName="[Defense_Weekly].[passing_interceptions].[All]" allUniqueName="[Defense_Weekly].[passing_interceptions].[All]" dimensionUniqueName="[Defense_Weekly]" displayFolder="" count="0" memberValueDatatype="20" unbalanced="0"/>
    <cacheHierarchy uniqueName="[Defense_Weekly].[sacks_suffered]" caption="sacks_suffered" attribute="1" defaultMemberUniqueName="[Defense_Weekly].[sacks_suffered].[All]" allUniqueName="[Defense_Weekly].[sacks_suffered].[All]" dimensionUniqueName="[Defense_Weekly]" displayFolder="" count="0" memberValueDatatype="20" unbalanced="0"/>
    <cacheHierarchy uniqueName="[Defense_Weekly].[sack_yards_lost]" caption="sack_yards_lost" attribute="1" defaultMemberUniqueName="[Defense_Weekly].[sack_yards_lost].[All]" allUniqueName="[Defense_Weekly].[sack_yards_lost].[All]" dimensionUniqueName="[Defense_Weekly]" displayFolder="" count="0" memberValueDatatype="20" unbalanced="0"/>
    <cacheHierarchy uniqueName="[Defense_Weekly].[sack_fumbles]" caption="sack_fumbles" attribute="1" defaultMemberUniqueName="[Defense_Weekly].[sack_fumbles].[All]" allUniqueName="[Defense_Weekly].[sack_fumbles].[All]" dimensionUniqueName="[Defense_Weekly]" displayFolder="" count="0" memberValueDatatype="20" unbalanced="0"/>
    <cacheHierarchy uniqueName="[Defense_Weekly].[sack_fumbles_lost]" caption="sack_fumbles_lost" attribute="1" defaultMemberUniqueName="[Defense_Weekly].[sack_fumbles_lost].[All]" allUniqueName="[Defense_Weekly].[sack_fumbles_lost].[All]" dimensionUniqueName="[Defense_Weekly]" displayFolder="" count="0" memberValueDatatype="20" unbalanced="0"/>
    <cacheHierarchy uniqueName="[Defense_Weekly].[passing_air_yards]" caption="passing_air_yards" attribute="1" defaultMemberUniqueName="[Defense_Weekly].[passing_air_yards].[All]" allUniqueName="[Defense_Weekly].[passing_air_yards].[All]" dimensionUniqueName="[Defense_Weekly]" displayFolder="" count="0" memberValueDatatype="20" unbalanced="0"/>
    <cacheHierarchy uniqueName="[Defense_Weekly].[passing_yards_after_catch]" caption="passing_yards_after_catch" attribute="1" defaultMemberUniqueName="[Defense_Weekly].[passing_yards_after_catch].[All]" allUniqueName="[Defense_Weekly].[passing_yards_after_catch].[All]" dimensionUniqueName="[Defense_Weekly]" displayFolder="" count="0" memberValueDatatype="20" unbalanced="0"/>
    <cacheHierarchy uniqueName="[Defense_Weekly].[passing_first_downs]" caption="passing_first_downs" attribute="1" defaultMemberUniqueName="[Defense_Weekly].[passing_first_downs].[All]" allUniqueName="[Defense_Weekly].[passing_first_downs].[All]" dimensionUniqueName="[Defense_Weekly]" displayFolder="" count="0" memberValueDatatype="20" unbalanced="0"/>
    <cacheHierarchy uniqueName="[Defense_Weekly].[passing_epa_allowed]" caption="passing_epa_allowed" attribute="1" defaultMemberUniqueName="[Defense_Weekly].[passing_epa_allowed].[All]" allUniqueName="[Defense_Weekly].[passing_epa_allowed].[All]" dimensionUniqueName="[Defense_Weekly]" displayFolder="" count="0" memberValueDatatype="5" unbalanced="0"/>
    <cacheHierarchy uniqueName="[Defense_Weekly].[passing_cpoe]" caption="passing_cpoe" attribute="1" defaultMemberUniqueName="[Defense_Weekly].[passing_cpoe].[All]" allUniqueName="[Defense_Weekly].[passing_cpoe].[All]" dimensionUniqueName="[Defense_Weekly]" displayFolder="" count="0" memberValueDatatype="5" unbalanced="0"/>
    <cacheHierarchy uniqueName="[Defense_Weekly].[passing_2pt_conversions]" caption="passing_2pt_conversions" attribute="1" defaultMemberUniqueName="[Defense_Weekly].[passing_2pt_conversions].[All]" allUniqueName="[Defense_Weekly].[passing_2pt_conversions].[All]" dimensionUniqueName="[Defense_Weekly]" displayFolder="" count="0" memberValueDatatype="20" unbalanced="0"/>
    <cacheHierarchy uniqueName="[Defense_Weekly].[passing_10]" caption="passing_10" attribute="1" defaultMemberUniqueName="[Defense_Weekly].[passing_10].[All]" allUniqueName="[Defense_Weekly].[passing_10].[All]" dimensionUniqueName="[Defense_Weekly]" displayFolder="" count="0" memberValueDatatype="20" unbalanced="0"/>
    <cacheHierarchy uniqueName="[Defense_Weekly].[passing_16]" caption="passing_16" attribute="1" defaultMemberUniqueName="[Defense_Weekly].[passing_16].[All]" allUniqueName="[Defense_Weekly].[passing_16].[All]" dimensionUniqueName="[Defense_Weekly]" displayFolder="" count="0" memberValueDatatype="20" unbalanced="0"/>
    <cacheHierarchy uniqueName="[Defense_Weekly].[passing_20]" caption="passing_20" attribute="1" defaultMemberUniqueName="[Defense_Weekly].[passing_20].[All]" allUniqueName="[Defense_Weekly].[passing_20].[All]" dimensionUniqueName="[Defense_Weekly]" displayFolder="" count="0" memberValueDatatype="20" unbalanced="0"/>
    <cacheHierarchy uniqueName="[Defense_Weekly].[passing_40]" caption="passing_40" attribute="1" defaultMemberUniqueName="[Defense_Weekly].[passing_40].[All]" allUniqueName="[Defense_Weekly].[passing_40].[All]" dimensionUniqueName="[Defense_Weekly]" displayFolder="" count="0" memberValueDatatype="20" unbalanced="0"/>
    <cacheHierarchy uniqueName="[Defense_Weekly].[carries]" caption="carries" attribute="1" defaultMemberUniqueName="[Defense_Weekly].[carries].[All]" allUniqueName="[Defense_Weekly].[carries].[All]" dimensionUniqueName="[Defense_Weekly]" displayFolder="" count="0" memberValueDatatype="20" unbalanced="0"/>
    <cacheHierarchy uniqueName="[Defense_Weekly].[rushing_yards_allowed]" caption="rushing_yards_allowed" attribute="1" defaultMemberUniqueName="[Defense_Weekly].[rushing_yards_allowed].[All]" allUniqueName="[Defense_Weekly].[rushing_yards_allowed].[All]" dimensionUniqueName="[Defense_Weekly]" displayFolder="" count="0" memberValueDatatype="20" unbalanced="0"/>
    <cacheHierarchy uniqueName="[Defense_Weekly].[rushing_tds]" caption="rushing_tds" attribute="1" defaultMemberUniqueName="[Defense_Weekly].[rushing_tds].[All]" allUniqueName="[Defense_Weekly].[rushing_tds].[All]" dimensionUniqueName="[Defense_Weekly]" displayFolder="" count="0" memberValueDatatype="20" unbalanced="0"/>
    <cacheHierarchy uniqueName="[Defense_Weekly].[rushing_fumbles]" caption="rushing_fumbles" attribute="1" defaultMemberUniqueName="[Defense_Weekly].[rushing_fumbles].[All]" allUniqueName="[Defense_Weekly].[rushing_fumbles].[All]" dimensionUniqueName="[Defense_Weekly]" displayFolder="" count="0" memberValueDatatype="20" unbalanced="0"/>
    <cacheHierarchy uniqueName="[Defense_Weekly].[rushing_fumbles_lost]" caption="rushing_fumbles_lost" attribute="1" defaultMemberUniqueName="[Defense_Weekly].[rushing_fumbles_lost].[All]" allUniqueName="[Defense_Weekly].[rushing_fumbles_lost].[All]" dimensionUniqueName="[Defense_Weekly]" displayFolder="" count="0" memberValueDatatype="20" unbalanced="0"/>
    <cacheHierarchy uniqueName="[Defense_Weekly].[rushing_first_downs]" caption="rushing_first_downs" attribute="1" defaultMemberUniqueName="[Defense_Weekly].[rushing_first_downs].[All]" allUniqueName="[Defense_Weekly].[rushing_first_downs].[All]" dimensionUniqueName="[Defense_Weekly]" displayFolder="" count="0" memberValueDatatype="20" unbalanced="0"/>
    <cacheHierarchy uniqueName="[Defense_Weekly].[rushing_epa_allowed]" caption="rushing_epa_allowed" attribute="1" defaultMemberUniqueName="[Defense_Weekly].[rushing_epa_allowed].[All]" allUniqueName="[Defense_Weekly].[rushing_epa_allowed].[All]" dimensionUniqueName="[Defense_Weekly]" displayFolder="" count="0" memberValueDatatype="5" unbalanced="0"/>
    <cacheHierarchy uniqueName="[Defense_Weekly].[rushing_2pt_conversions]" caption="rushing_2pt_conversions" attribute="1" defaultMemberUniqueName="[Defense_Weekly].[rushing_2pt_conversions].[All]" allUniqueName="[Defense_Weekly].[rushing_2pt_conversions].[All]" dimensionUniqueName="[Defense_Weekly]" displayFolder="" count="0" memberValueDatatype="20" unbalanced="0"/>
    <cacheHierarchy uniqueName="[Defense_Weekly].[rushing_10]" caption="rushing_10" attribute="1" defaultMemberUniqueName="[Defense_Weekly].[rushing_10].[All]" allUniqueName="[Defense_Weekly].[rushing_10].[All]" dimensionUniqueName="[Defense_Weekly]" displayFolder="" count="0" memberValueDatatype="20" unbalanced="0"/>
    <cacheHierarchy uniqueName="[Defense_Weekly].[rushing_12]" caption="rushing_12" attribute="1" defaultMemberUniqueName="[Defense_Weekly].[rushing_12].[All]" allUniqueName="[Defense_Weekly].[rushing_12].[All]" dimensionUniqueName="[Defense_Weekly]" displayFolder="" count="0" memberValueDatatype="20" unbalanced="0"/>
    <cacheHierarchy uniqueName="[Defense_Weekly].[rushing_20]" caption="rushing_20" attribute="1" defaultMemberUniqueName="[Defense_Weekly].[rushing_20].[All]" allUniqueName="[Defense_Weekly].[rushing_20].[All]" dimensionUniqueName="[Defense_Weekly]" displayFolder="" count="0" memberValueDatatype="20" unbalanced="0"/>
    <cacheHierarchy uniqueName="[Defense_Weekly].[rushing_40]" caption="rushing_40" attribute="1" defaultMemberUniqueName="[Defense_Weekly].[rushing_40].[All]" allUniqueName="[Defense_Weekly].[rushing_40].[All]" dimensionUniqueName="[Defense_Weekly]" displayFolder="" count="0" memberValueDatatype="20" unbalanced="0"/>
    <cacheHierarchy uniqueName="[Defense_Weekly].[receptions]" caption="receptions" attribute="1" defaultMemberUniqueName="[Defense_Weekly].[receptions].[All]" allUniqueName="[Defense_Weekly].[receptions].[All]" dimensionUniqueName="[Defense_Weekly]" displayFolder="" count="0" memberValueDatatype="20" unbalanced="0"/>
    <cacheHierarchy uniqueName="[Defense_Weekly].[targets]" caption="targets" attribute="1" defaultMemberUniqueName="[Defense_Weekly].[targets].[All]" allUniqueName="[Defense_Weekly].[targets].[All]" dimensionUniqueName="[Defense_Weekly]" displayFolder="" count="0" memberValueDatatype="20" unbalanced="0"/>
    <cacheHierarchy uniqueName="[Defense_Weekly].[receiving_yards]" caption="receiving_yards" attribute="1" defaultMemberUniqueName="[Defense_Weekly].[receiving_yards].[All]" allUniqueName="[Defense_Weekly].[receiving_yards].[All]" dimensionUniqueName="[Defense_Weekly]" displayFolder="" count="0" memberValueDatatype="20" unbalanced="0"/>
    <cacheHierarchy uniqueName="[Defense_Weekly].[receiving_tds]" caption="receiving_tds" attribute="1" defaultMemberUniqueName="[Defense_Weekly].[receiving_tds].[All]" allUniqueName="[Defense_Weekly].[receiving_tds].[All]" dimensionUniqueName="[Defense_Weekly]" displayFolder="" count="0" memberValueDatatype="20" unbalanced="0"/>
    <cacheHierarchy uniqueName="[Defense_Weekly].[receiving_fumbles]" caption="receiving_fumbles" attribute="1" defaultMemberUniqueName="[Defense_Weekly].[receiving_fumbles].[All]" allUniqueName="[Defense_Weekly].[receiving_fumbles].[All]" dimensionUniqueName="[Defense_Weekly]" displayFolder="" count="0" memberValueDatatype="20" unbalanced="0"/>
    <cacheHierarchy uniqueName="[Defense_Weekly].[receiving_fumbles_lost]" caption="receiving_fumbles_lost" attribute="1" defaultMemberUniqueName="[Defense_Weekly].[receiving_fumbles_lost].[All]" allUniqueName="[Defense_Weekly].[receiving_fumbles_lost].[All]" dimensionUniqueName="[Defense_Weekly]" displayFolder="" count="0" memberValueDatatype="20" unbalanced="0"/>
    <cacheHierarchy uniqueName="[Defense_Weekly].[receiving_air_yards]" caption="receiving_air_yards" attribute="1" defaultMemberUniqueName="[Defense_Weekly].[receiving_air_yards].[All]" allUniqueName="[Defense_Weekly].[receiving_air_yards].[All]" dimensionUniqueName="[Defense_Weekly]" displayFolder="" count="0" memberValueDatatype="20" unbalanced="0"/>
    <cacheHierarchy uniqueName="[Defense_Weekly].[receiving_yards_after_catch]" caption="receiving_yards_after_catch" attribute="1" defaultMemberUniqueName="[Defense_Weekly].[receiving_yards_after_catch].[All]" allUniqueName="[Defense_Weekly].[receiving_yards_after_catch].[All]" dimensionUniqueName="[Defense_Weekly]" displayFolder="" count="0" memberValueDatatype="20" unbalanced="0"/>
    <cacheHierarchy uniqueName="[Defense_Weekly].[receiving_first_downs]" caption="receiving_first_downs" attribute="1" defaultMemberUniqueName="[Defense_Weekly].[receiving_first_downs].[All]" allUniqueName="[Defense_Weekly].[receiving_first_downs].[All]" dimensionUniqueName="[Defense_Weekly]" displayFolder="" count="0" memberValueDatatype="20" unbalanced="0"/>
    <cacheHierarchy uniqueName="[Defense_Weekly].[receiving_epa]" caption="receiving_epa" attribute="1" defaultMemberUniqueName="[Defense_Weekly].[receiving_epa].[All]" allUniqueName="[Defense_Weekly].[receiving_epa].[All]" dimensionUniqueName="[Defense_Weekly]" displayFolder="" count="0" memberValueDatatype="5" unbalanced="0"/>
    <cacheHierarchy uniqueName="[Defense_Weekly].[receiving_2pt_conversions]" caption="receiving_2pt_conversions" attribute="1" defaultMemberUniqueName="[Defense_Weekly].[receiving_2pt_conversions].[All]" allUniqueName="[Defense_Weekly].[receiving_2pt_conversions].[All]" dimensionUniqueName="[Defense_Weekly]" displayFolder="" count="0" memberValueDatatype="20" unbalanced="0"/>
    <cacheHierarchy uniqueName="[Defense_Weekly].[receiving_10]" caption="receiving_10" attribute="1" defaultMemberUniqueName="[Defense_Weekly].[receiving_10].[All]" allUniqueName="[Defense_Weekly].[receiving_10].[All]" dimensionUniqueName="[Defense_Weekly]" displayFolder="" count="0" memberValueDatatype="20" unbalanced="0"/>
    <cacheHierarchy uniqueName="[Defense_Weekly].[receiving_16]" caption="receiving_16" attribute="1" defaultMemberUniqueName="[Defense_Weekly].[receiving_16].[All]" allUniqueName="[Defense_Weekly].[receiving_16].[All]" dimensionUniqueName="[Defense_Weekly]" displayFolder="" count="0" memberValueDatatype="20" unbalanced="0"/>
    <cacheHierarchy uniqueName="[Defense_Weekly].[receiving_20]" caption="receiving_20" attribute="1" defaultMemberUniqueName="[Defense_Weekly].[receiving_20].[All]" allUniqueName="[Defense_Weekly].[receiving_20].[All]" dimensionUniqueName="[Defense_Weekly]" displayFolder="" count="0" memberValueDatatype="20" unbalanced="0"/>
    <cacheHierarchy uniqueName="[Defense_Weekly].[receiving_40]" caption="receiving_40" attribute="1" defaultMemberUniqueName="[Defense_Weekly].[receiving_40].[All]" allUniqueName="[Defense_Weekly].[receiving_40].[All]" dimensionUniqueName="[Defense_Weekly]" displayFolder="" count="0" memberValueDatatype="20" unbalanced="0"/>
    <cacheHierarchy uniqueName="[Defense_Weekly].[special_teams_tds]" caption="special_teams_tds" attribute="1" defaultMemberUniqueName="[Defense_Weekly].[special_teams_tds].[All]" allUniqueName="[Defense_Weekly].[special_teams_tds].[All]" dimensionUniqueName="[Defense_Weekly]" displayFolder="" count="0" memberValueDatatype="20" unbalanced="0"/>
    <cacheHierarchy uniqueName="[Defense_Weekly].[def_tackles_solo]" caption="def_tackles_solo" attribute="1" defaultMemberUniqueName="[Defense_Weekly].[def_tackles_solo].[All]" allUniqueName="[Defense_Weekly].[def_tackles_solo].[All]" dimensionUniqueName="[Defense_Weekly]" displayFolder="" count="0" memberValueDatatype="20" unbalanced="0"/>
    <cacheHierarchy uniqueName="[Defense_Weekly].[def_tackles_with_assist]" caption="def_tackles_with_assist" attribute="1" defaultMemberUniqueName="[Defense_Weekly].[def_tackles_with_assist].[All]" allUniqueName="[Defense_Weekly].[def_tackles_with_assist].[All]" dimensionUniqueName="[Defense_Weekly]" displayFolder="" count="0" memberValueDatatype="20" unbalanced="0"/>
    <cacheHierarchy uniqueName="[Defense_Weekly].[def_tackle_assists]" caption="def_tackle_assists" attribute="1" defaultMemberUniqueName="[Defense_Weekly].[def_tackle_assists].[All]" allUniqueName="[Defense_Weekly].[def_tackle_assists].[All]" dimensionUniqueName="[Defense_Weekly]" displayFolder="" count="0" memberValueDatatype="20" unbalanced="0"/>
    <cacheHierarchy uniqueName="[Defense_Weekly].[def_tackles_for_loss]" caption="def_tackles_for_loss" attribute="1" defaultMemberUniqueName="[Defense_Weekly].[def_tackles_for_loss].[All]" allUniqueName="[Defense_Weekly].[def_tackles_for_loss].[All]" dimensionUniqueName="[Defense_Weekly]" displayFolder="" count="0" memberValueDatatype="20" unbalanced="0"/>
    <cacheHierarchy uniqueName="[Defense_Weekly].[def_tackles_for_loss_yards]" caption="def_tackles_for_loss_yards" attribute="1" defaultMemberUniqueName="[Defense_Weekly].[def_tackles_for_loss_yards].[All]" allUniqueName="[Defense_Weekly].[def_tackles_for_loss_yards].[All]" dimensionUniqueName="[Defense_Weekly]" displayFolder="" count="0" memberValueDatatype="20" unbalanced="0"/>
    <cacheHierarchy uniqueName="[Defense_Weekly].[def_fumbles_forced]" caption="def_fumbles_forced" attribute="1" defaultMemberUniqueName="[Defense_Weekly].[def_fumbles_forced].[All]" allUniqueName="[Defense_Weekly].[def_fumbles_forced].[All]" dimensionUniqueName="[Defense_Weekly]" displayFolder="" count="0" memberValueDatatype="20" unbalanced="0"/>
    <cacheHierarchy uniqueName="[Defense_Weekly].[def_sacks]" caption="def_sacks" attribute="1" defaultMemberUniqueName="[Defense_Weekly].[def_sacks].[All]" allUniqueName="[Defense_Weekly].[def_sacks].[All]" dimensionUniqueName="[Defense_Weekly]" displayFolder="" count="0" memberValueDatatype="20" unbalanced="0"/>
    <cacheHierarchy uniqueName="[Defense_Weekly].[def_sack_yards]" caption="def_sack_yards" attribute="1" defaultMemberUniqueName="[Defense_Weekly].[def_sack_yards].[All]" allUniqueName="[Defense_Weekly].[def_sack_yards].[All]" dimensionUniqueName="[Defense_Weekly]" displayFolder="" count="0" memberValueDatatype="20" unbalanced="0"/>
    <cacheHierarchy uniqueName="[Defense_Weekly].[def_qb_hits]" caption="def_qb_hits" attribute="1" defaultMemberUniqueName="[Defense_Weekly].[def_qb_hits].[All]" allUniqueName="[Defense_Weekly].[def_qb_hits].[All]" dimensionUniqueName="[Defense_Weekly]" displayFolder="" count="0" memberValueDatatype="20" unbalanced="0"/>
    <cacheHierarchy uniqueName="[Defense_Weekly].[def_interceptions]" caption="def_interceptions" attribute="1" defaultMemberUniqueName="[Defense_Weekly].[def_interceptions].[All]" allUniqueName="[Defense_Weekly].[def_interceptions].[All]" dimensionUniqueName="[Defense_Weekly]" displayFolder="" count="0" memberValueDatatype="20" unbalanced="0"/>
    <cacheHierarchy uniqueName="[Defense_Weekly].[def_interception_yards]" caption="def_interception_yards" attribute="1" defaultMemberUniqueName="[Defense_Weekly].[def_interception_yards].[All]" allUniqueName="[Defense_Weekly].[def_interception_yards].[All]" dimensionUniqueName="[Defense_Weekly]" displayFolder="" count="0" memberValueDatatype="20" unbalanced="0"/>
    <cacheHierarchy uniqueName="[Defense_Weekly].[def_pass_defended]" caption="def_pass_defended" attribute="1" defaultMemberUniqueName="[Defense_Weekly].[def_pass_defended].[All]" allUniqueName="[Defense_Weekly].[def_pass_defended].[All]" dimensionUniqueName="[Defense_Weekly]" displayFolder="" count="0" memberValueDatatype="20" unbalanced="0"/>
    <cacheHierarchy uniqueName="[Defense_Weekly].[def_tds]" caption="def_tds" attribute="1" defaultMemberUniqueName="[Defense_Weekly].[def_tds].[All]" allUniqueName="[Defense_Weekly].[def_tds].[All]" dimensionUniqueName="[Defense_Weekly]" displayFolder="" count="0" memberValueDatatype="20" unbalanced="0"/>
    <cacheHierarchy uniqueName="[Defense_Weekly].[def_fumbles]" caption="def_fumbles" attribute="1" defaultMemberUniqueName="[Defense_Weekly].[def_fumbles].[All]" allUniqueName="[Defense_Weekly].[def_fumbles].[All]" dimensionUniqueName="[Defense_Weekly]" displayFolder="" count="0" memberValueDatatype="20" unbalanced="0"/>
    <cacheHierarchy uniqueName="[Defense_Weekly].[def_safeties]" caption="def_safeties" attribute="1" defaultMemberUniqueName="[Defense_Weekly].[def_safeties].[All]" allUniqueName="[Defense_Weekly].[def_safeties].[All]" dimensionUniqueName="[Defense_Weekly]" displayFolder="" count="0" memberValueDatatype="20" unbalanced="0"/>
    <cacheHierarchy uniqueName="[Defense_Weekly].[def_punt_blocks]" caption="def_punt_blocks" attribute="1" defaultMemberUniqueName="[Defense_Weekly].[def_punt_blocks].[All]" allUniqueName="[Defense_Weekly].[def_punt_blocks].[All]" dimensionUniqueName="[Defense_Weekly]" displayFolder="" count="0" memberValueDatatype="20" unbalanced="0"/>
    <cacheHierarchy uniqueName="[Defense_Weekly].[def_pat_blocks]" caption="def_pat_blocks" attribute="1" defaultMemberUniqueName="[Defense_Weekly].[def_pat_blocks].[All]" allUniqueName="[Defense_Weekly].[def_pat_blocks].[All]" dimensionUniqueName="[Defense_Weekly]" displayFolder="" count="0" memberValueDatatype="20" unbalanced="0"/>
    <cacheHierarchy uniqueName="[Defense_Weekly].[def_fg_blocks]" caption="def_fg_blocks" attribute="1" defaultMemberUniqueName="[Defense_Weekly].[def_fg_blocks].[All]" allUniqueName="[Defense_Weekly].[def_fg_blocks].[All]" dimensionUniqueName="[Defense_Weekly]" displayFolder="" count="0" memberValueDatatype="20" unbalanced="0"/>
    <cacheHierarchy uniqueName="[Defense_Weekly].[def_2pt_atts]" caption="def_2pt_atts" attribute="1" defaultMemberUniqueName="[Defense_Weekly].[def_2pt_atts].[All]" allUniqueName="[Defense_Weekly].[def_2pt_atts].[All]" dimensionUniqueName="[Defense_Weekly]" displayFolder="" count="0" memberValueDatatype="20" unbalanced="0"/>
    <cacheHierarchy uniqueName="[Defense_Weekly].[def_2pt_made]" caption="def_2pt_made" attribute="1" defaultMemberUniqueName="[Defense_Weekly].[def_2pt_made].[All]" allUniqueName="[Defense_Weekly].[def_2pt_made].[All]" dimensionUniqueName="[Defense_Weekly]" displayFolder="" count="0" memberValueDatatype="20" unbalanced="0"/>
    <cacheHierarchy uniqueName="[Defense_Weekly].[misc_yards]" caption="misc_yards" attribute="1" defaultMemberUniqueName="[Defense_Weekly].[misc_yards].[All]" allUniqueName="[Defense_Weekly].[misc_yards].[All]" dimensionUniqueName="[Defense_Weekly]" displayFolder="" count="0" memberValueDatatype="20" unbalanced="0"/>
    <cacheHierarchy uniqueName="[Defense_Weekly].[fumble_recovery_own]" caption="fumble_recovery_own" attribute="1" defaultMemberUniqueName="[Defense_Weekly].[fumble_recovery_own].[All]" allUniqueName="[Defense_Weekly].[fumble_recovery_own].[All]" dimensionUniqueName="[Defense_Weekly]" displayFolder="" count="0" memberValueDatatype="20" unbalanced="0"/>
    <cacheHierarchy uniqueName="[Defense_Weekly].[fumble_recovery_yards_own]" caption="fumble_recovery_yards_own" attribute="1" defaultMemberUniqueName="[Defense_Weekly].[fumble_recovery_yards_own].[All]" allUniqueName="[Defense_Weekly].[fumble_recovery_yards_own].[All]" dimensionUniqueName="[Defense_Weekly]" displayFolder="" count="0" memberValueDatatype="20" unbalanced="0"/>
    <cacheHierarchy uniqueName="[Defense_Weekly].[fumble_recovery_opp]" caption="fumble_recovery_opp" attribute="1" defaultMemberUniqueName="[Defense_Weekly].[fumble_recovery_opp].[All]" allUniqueName="[Defense_Weekly].[fumble_recovery_opp].[All]" dimensionUniqueName="[Defense_Weekly]" displayFolder="" count="0" memberValueDatatype="20" unbalanced="0"/>
    <cacheHierarchy uniqueName="[Defense_Weekly].[fumble_recovery_yards_opp]" caption="fumble_recovery_yards_opp" attribute="1" defaultMemberUniqueName="[Defense_Weekly].[fumble_recovery_yards_opp].[All]" allUniqueName="[Defense_Weekly].[fumble_recovery_yards_opp].[All]" dimensionUniqueName="[Defense_Weekly]" displayFolder="" count="0" memberValueDatatype="20" unbalanced="0"/>
    <cacheHierarchy uniqueName="[Defense_Weekly].[fumble_recovery_tds]" caption="fumble_recovery_tds" attribute="1" defaultMemberUniqueName="[Defense_Weekly].[fumble_recovery_tds].[All]" allUniqueName="[Defense_Weekly].[fumble_recovery_tds].[All]" dimensionUniqueName="[Defense_Weekly]" displayFolder="" count="0" memberValueDatatype="20" unbalanced="0"/>
    <cacheHierarchy uniqueName="[Defense_Weekly].[penalties]" caption="penalties" attribute="1" defaultMemberUniqueName="[Defense_Weekly].[penalties].[All]" allUniqueName="[Defense_Weekly].[penalties].[All]" dimensionUniqueName="[Defense_Weekly]" displayFolder="" count="0" memberValueDatatype="20" unbalanced="0"/>
    <cacheHierarchy uniqueName="[Defense_Weekly].[penalty_yards]" caption="penalty_yards" attribute="1" defaultMemberUniqueName="[Defense_Weekly].[penalty_yards].[All]" allUniqueName="[Defense_Weekly].[penalty_yards].[All]" dimensionUniqueName="[Defense_Weekly]" displayFolder="" count="0" memberValueDatatype="20" unbalanced="0"/>
    <cacheHierarchy uniqueName="[Defense_Weekly].[timeouts]" caption="timeouts" attribute="1" defaultMemberUniqueName="[Defense_Weekly].[timeouts].[All]" allUniqueName="[Defense_Weekly].[timeouts].[All]" dimensionUniqueName="[Defense_Weekly]" displayFolder="" count="0" memberValueDatatype="20" unbalanced="0"/>
    <cacheHierarchy uniqueName="[Defense_Weekly].[fumbles_forced_by_opp]" caption="fumbles_forced_by_opp" attribute="1" defaultMemberUniqueName="[Defense_Weekly].[fumbles_forced_by_opp].[All]" allUniqueName="[Defense_Weekly].[fumbles_forced_by_opp].[All]" dimensionUniqueName="[Defense_Weekly]" displayFolder="" count="0" memberValueDatatype="20" unbalanced="0"/>
    <cacheHierarchy uniqueName="[Defense_Weekly].[fumbles_not_forced]" caption="fumbles_not_forced" attribute="1" defaultMemberUniqueName="[Defense_Weekly].[fumbles_not_forced].[All]" allUniqueName="[Defense_Weekly].[fumbles_not_forced].[All]" dimensionUniqueName="[Defense_Weekly]" displayFolder="" count="0" memberValueDatatype="20" unbalanced="0"/>
    <cacheHierarchy uniqueName="[Defense_Weekly].[fumbles_out_of_bounds]" caption="fumbles_out_of_bounds" attribute="1" defaultMemberUniqueName="[Defense_Weekly].[fumbles_out_of_bounds].[All]" allUniqueName="[Defense_Weekly].[fumbles_out_of_bounds].[All]" dimensionUniqueName="[Defense_Weekly]" displayFolder="" count="0" memberValueDatatype="20" unbalanced="0"/>
    <cacheHierarchy uniqueName="[Defense_Weekly].[fumbles_total]" caption="fumbles_total" attribute="1" defaultMemberUniqueName="[Defense_Weekly].[fumbles_total].[All]" allUniqueName="[Defense_Weekly].[fumbles_total].[All]" dimensionUniqueName="[Defense_Weekly]" displayFolder="" count="0" memberValueDatatype="20" unbalanced="0"/>
    <cacheHierarchy uniqueName="[Defense_Weekly].[fumbles_lost_total]" caption="fumbles_lost_total" attribute="1" defaultMemberUniqueName="[Defense_Weekly].[fumbles_lost_total].[All]" allUniqueName="[Defense_Weekly].[fumbles_lost_total].[All]" dimensionUniqueName="[Defense_Weekly]" displayFolder="" count="0" memberValueDatatype="20" unbalanced="0"/>
    <cacheHierarchy uniqueName="[Defense_Weekly].[punt_returns]" caption="punt_returns" attribute="1" defaultMemberUniqueName="[Defense_Weekly].[punt_returns].[All]" allUniqueName="[Defense_Weekly].[punt_returns].[All]" dimensionUniqueName="[Defense_Weekly]" displayFolder="" count="0" memberValueDatatype="20" unbalanced="0"/>
    <cacheHierarchy uniqueName="[Defense_Weekly].[punt_return_yards]" caption="punt_return_yards" attribute="1" defaultMemberUniqueName="[Defense_Weekly].[punt_return_yards].[All]" allUniqueName="[Defense_Weekly].[punt_return_yards].[All]" dimensionUniqueName="[Defense_Weekly]" displayFolder="" count="0" memberValueDatatype="20" unbalanced="0"/>
    <cacheHierarchy uniqueName="[Defense_Weekly].[kickoff_returns]" caption="kickoff_returns" attribute="1" defaultMemberUniqueName="[Defense_Weekly].[kickoff_returns].[All]" allUniqueName="[Defense_Weekly].[kickoff_returns].[All]" dimensionUniqueName="[Defense_Weekly]" displayFolder="" count="0" memberValueDatatype="20" unbalanced="0"/>
    <cacheHierarchy uniqueName="[Defense_Weekly].[kickoff_return_yards]" caption="kickoff_return_yards" attribute="1" defaultMemberUniqueName="[Defense_Weekly].[kickoff_return_yards].[All]" allUniqueName="[Defense_Weekly].[kickoff_return_yards].[All]" dimensionUniqueName="[Defense_Weekly]" displayFolder="" count="0" memberValueDatatype="20" unbalanced="0"/>
    <cacheHierarchy uniqueName="[Defense_Weekly].[fg_made]" caption="fg_made" attribute="1" defaultMemberUniqueName="[Defense_Weekly].[fg_made].[All]" allUniqueName="[Defense_Weekly].[fg_made].[All]" dimensionUniqueName="[Defense_Weekly]" displayFolder="" count="0" memberValueDatatype="20" unbalanced="0"/>
    <cacheHierarchy uniqueName="[Defense_Weekly].[fg_att]" caption="fg_att" attribute="1" defaultMemberUniqueName="[Defense_Weekly].[fg_att].[All]" allUniqueName="[Defense_Weekly].[fg_att].[All]" dimensionUniqueName="[Defense_Weekly]" displayFolder="" count="0" memberValueDatatype="20" unbalanced="0"/>
    <cacheHierarchy uniqueName="[Defense_Weekly].[fg_missed]" caption="fg_missed" attribute="1" defaultMemberUniqueName="[Defense_Weekly].[fg_missed].[All]" allUniqueName="[Defense_Weekly].[fg_missed].[All]" dimensionUniqueName="[Defense_Weekly]" displayFolder="" count="0" memberValueDatatype="20" unbalanced="0"/>
    <cacheHierarchy uniqueName="[Defense_Weekly].[fg_blocked]" caption="fg_blocked" attribute="1" defaultMemberUniqueName="[Defense_Weekly].[fg_blocked].[All]" allUniqueName="[Defense_Weekly].[fg_blocked].[All]" dimensionUniqueName="[Defense_Weekly]" displayFolder="" count="0" memberValueDatatype="20" unbalanced="0"/>
    <cacheHierarchy uniqueName="[Defense_Weekly].[fg_long]" caption="fg_long" attribute="1" defaultMemberUniqueName="[Defense_Weekly].[fg_long].[All]" allUniqueName="[Defense_Weekly].[fg_long].[All]" dimensionUniqueName="[Defense_Weekly]" displayFolder="" count="0" memberValueDatatype="20" unbalanced="0"/>
    <cacheHierarchy uniqueName="[Defense_Weekly].[fg_pct]" caption="fg_pct" attribute="1" defaultMemberUniqueName="[Defense_Weekly].[fg_pct].[All]" allUniqueName="[Defense_Weekly].[fg_pct].[All]" dimensionUniqueName="[Defense_Weekly]" displayFolder="" count="0" memberValueDatatype="5" unbalanced="0"/>
    <cacheHierarchy uniqueName="[Defense_Weekly].[fg_made_0_19]" caption="fg_made_0_19" attribute="1" defaultMemberUniqueName="[Defense_Weekly].[fg_made_0_19].[All]" allUniqueName="[Defense_Weekly].[fg_made_0_19].[All]" dimensionUniqueName="[Defense_Weekly]" displayFolder="" count="0" memberValueDatatype="20" unbalanced="0"/>
    <cacheHierarchy uniqueName="[Defense_Weekly].[fg_made_20_29]" caption="fg_made_20_29" attribute="1" defaultMemberUniqueName="[Defense_Weekly].[fg_made_20_29].[All]" allUniqueName="[Defense_Weekly].[fg_made_20_29].[All]" dimensionUniqueName="[Defense_Weekly]" displayFolder="" count="0" memberValueDatatype="20" unbalanced="0"/>
    <cacheHierarchy uniqueName="[Defense_Weekly].[fg_made_30_39]" caption="fg_made_30_39" attribute="1" defaultMemberUniqueName="[Defense_Weekly].[fg_made_30_39].[All]" allUniqueName="[Defense_Weekly].[fg_made_30_39].[All]" dimensionUniqueName="[Defense_Weekly]" displayFolder="" count="0" memberValueDatatype="20" unbalanced="0"/>
    <cacheHierarchy uniqueName="[Defense_Weekly].[fg_made_40_49]" caption="fg_made_40_49" attribute="1" defaultMemberUniqueName="[Defense_Weekly].[fg_made_40_49].[All]" allUniqueName="[Defense_Weekly].[fg_made_40_49].[All]" dimensionUniqueName="[Defense_Weekly]" displayFolder="" count="0" memberValueDatatype="20" unbalanced="0"/>
    <cacheHierarchy uniqueName="[Defense_Weekly].[fg_made_50_59]" caption="fg_made_50_59" attribute="1" defaultMemberUniqueName="[Defense_Weekly].[fg_made_50_59].[All]" allUniqueName="[Defense_Weekly].[fg_made_50_59].[All]" dimensionUniqueName="[Defense_Weekly]" displayFolder="" count="0" memberValueDatatype="20" unbalanced="0"/>
    <cacheHierarchy uniqueName="[Defense_Weekly].[fg_made_60_]" caption="fg_made_60_" attribute="1" defaultMemberUniqueName="[Defense_Weekly].[fg_made_60_].[All]" allUniqueName="[Defense_Weekly].[fg_made_60_].[All]" dimensionUniqueName="[Defense_Weekly]" displayFolder="" count="0" memberValueDatatype="20" unbalanced="0"/>
    <cacheHierarchy uniqueName="[Defense_Weekly].[fg_missed_0_19]" caption="fg_missed_0_19" attribute="1" defaultMemberUniqueName="[Defense_Weekly].[fg_missed_0_19].[All]" allUniqueName="[Defense_Weekly].[fg_missed_0_19].[All]" dimensionUniqueName="[Defense_Weekly]" displayFolder="" count="0" memberValueDatatype="20" unbalanced="0"/>
    <cacheHierarchy uniqueName="[Defense_Weekly].[fg_missed_20_29]" caption="fg_missed_20_29" attribute="1" defaultMemberUniqueName="[Defense_Weekly].[fg_missed_20_29].[All]" allUniqueName="[Defense_Weekly].[fg_missed_20_29].[All]" dimensionUniqueName="[Defense_Weekly]" displayFolder="" count="0" memberValueDatatype="20" unbalanced="0"/>
    <cacheHierarchy uniqueName="[Defense_Weekly].[fg_missed_30_39]" caption="fg_missed_30_39" attribute="1" defaultMemberUniqueName="[Defense_Weekly].[fg_missed_30_39].[All]" allUniqueName="[Defense_Weekly].[fg_missed_30_39].[All]" dimensionUniqueName="[Defense_Weekly]" displayFolder="" count="0" memberValueDatatype="20" unbalanced="0"/>
    <cacheHierarchy uniqueName="[Defense_Weekly].[fg_missed_40_49]" caption="fg_missed_40_49" attribute="1" defaultMemberUniqueName="[Defense_Weekly].[fg_missed_40_49].[All]" allUniqueName="[Defense_Weekly].[fg_missed_40_49].[All]" dimensionUniqueName="[Defense_Weekly]" displayFolder="" count="0" memberValueDatatype="20" unbalanced="0"/>
    <cacheHierarchy uniqueName="[Defense_Weekly].[fg_missed_50_59]" caption="fg_missed_50_59" attribute="1" defaultMemberUniqueName="[Defense_Weekly].[fg_missed_50_59].[All]" allUniqueName="[Defense_Weekly].[fg_missed_50_59].[All]" dimensionUniqueName="[Defense_Weekly]" displayFolder="" count="0" memberValueDatatype="20" unbalanced="0"/>
    <cacheHierarchy uniqueName="[Defense_Weekly].[fg_missed_60_]" caption="fg_missed_60_" attribute="1" defaultMemberUniqueName="[Defense_Weekly].[fg_missed_60_].[All]" allUniqueName="[Defense_Weekly].[fg_missed_60_].[All]" dimensionUniqueName="[Defense_Weekly]" displayFolder="" count="0" memberValueDatatype="20" unbalanced="0"/>
    <cacheHierarchy uniqueName="[Defense_Weekly].[fg_made_list]" caption="fg_made_list" attribute="1" defaultMemberUniqueName="[Defense_Weekly].[fg_made_list].[All]" allUniqueName="[Defense_Weekly].[fg_made_list].[All]" dimensionUniqueName="[Defense_Weekly]" displayFolder="" count="0" memberValueDatatype="130" unbalanced="0"/>
    <cacheHierarchy uniqueName="[Defense_Weekly].[fg_missed_list]" caption="fg_missed_list" attribute="1" defaultMemberUniqueName="[Defense_Weekly].[fg_missed_list].[All]" allUniqueName="[Defense_Weekly].[fg_missed_list].[All]" dimensionUniqueName="[Defense_Weekly]" displayFolder="" count="0" memberValueDatatype="130" unbalanced="0"/>
    <cacheHierarchy uniqueName="[Defense_Weekly].[fg_blocked_list]" caption="fg_blocked_list" attribute="1" defaultMemberUniqueName="[Defense_Weekly].[fg_blocked_list].[All]" allUniqueName="[Defense_Weekly].[fg_blocked_list].[All]" dimensionUniqueName="[Defense_Weekly]" displayFolder="" count="0" memberValueDatatype="20" unbalanced="0"/>
    <cacheHierarchy uniqueName="[Defense_Weekly].[fg_made_distance]" caption="fg_made_distance" attribute="1" defaultMemberUniqueName="[Defense_Weekly].[fg_made_distance].[All]" allUniqueName="[Defense_Weekly].[fg_made_distance].[All]" dimensionUniqueName="[Defense_Weekly]" displayFolder="" count="0" memberValueDatatype="20" unbalanced="0"/>
    <cacheHierarchy uniqueName="[Defense_Weekly].[fg_missed_distance]" caption="fg_missed_distance" attribute="1" defaultMemberUniqueName="[Defense_Weekly].[fg_missed_distance].[All]" allUniqueName="[Defense_Weekly].[fg_missed_distance].[All]" dimensionUniqueName="[Defense_Weekly]" displayFolder="" count="0" memberValueDatatype="20" unbalanced="0"/>
    <cacheHierarchy uniqueName="[Defense_Weekly].[fg_blocked_distance]" caption="fg_blocked_distance" attribute="1" defaultMemberUniqueName="[Defense_Weekly].[fg_blocked_distance].[All]" allUniqueName="[Defense_Weekly].[fg_blocked_distance].[All]" dimensionUniqueName="[Defense_Weekly]" displayFolder="" count="0" memberValueDatatype="20" unbalanced="0"/>
    <cacheHierarchy uniqueName="[Defense_Weekly].[pat_made]" caption="pat_made" attribute="1" defaultMemberUniqueName="[Defense_Weekly].[pat_made].[All]" allUniqueName="[Defense_Weekly].[pat_made].[All]" dimensionUniqueName="[Defense_Weekly]" displayFolder="" count="0" memberValueDatatype="20" unbalanced="0"/>
    <cacheHierarchy uniqueName="[Defense_Weekly].[pat_att]" caption="pat_att" attribute="1" defaultMemberUniqueName="[Defense_Weekly].[pat_att].[All]" allUniqueName="[Defense_Weekly].[pat_att].[All]" dimensionUniqueName="[Defense_Weekly]" displayFolder="" count="0" memberValueDatatype="20" unbalanced="0"/>
    <cacheHierarchy uniqueName="[Defense_Weekly].[pat_missed]" caption="pat_missed" attribute="1" defaultMemberUniqueName="[Defense_Weekly].[pat_missed].[All]" allUniqueName="[Defense_Weekly].[pat_missed].[All]" dimensionUniqueName="[Defense_Weekly]" displayFolder="" count="0" memberValueDatatype="20" unbalanced="0"/>
    <cacheHierarchy uniqueName="[Defense_Weekly].[pat_blocked]" caption="pat_blocked" attribute="1" defaultMemberUniqueName="[Defense_Weekly].[pat_blocked].[All]" allUniqueName="[Defense_Weekly].[pat_blocked].[All]" dimensionUniqueName="[Defense_Weekly]" displayFolder="" count="0" memberValueDatatype="20" unbalanced="0"/>
    <cacheHierarchy uniqueName="[Defense_Weekly].[pat_pct]" caption="pat_pct" attribute="1" defaultMemberUniqueName="[Defense_Weekly].[pat_pct].[All]" allUniqueName="[Defense_Weekly].[pat_pct].[All]" dimensionUniqueName="[Defense_Weekly]" displayFolder="" count="0" memberValueDatatype="5" unbalanced="0"/>
    <cacheHierarchy uniqueName="[Defense_Weekly].[gwfg_made]" caption="gwfg_made" attribute="1" defaultMemberUniqueName="[Defense_Weekly].[gwfg_made].[All]" allUniqueName="[Defense_Weekly].[gwfg_made].[All]" dimensionUniqueName="[Defense_Weekly]" displayFolder="" count="0" memberValueDatatype="20" unbalanced="0"/>
    <cacheHierarchy uniqueName="[Defense_Weekly].[gwfg_att]" caption="gwfg_att" attribute="1" defaultMemberUniqueName="[Defense_Weekly].[gwfg_att].[All]" allUniqueName="[Defense_Weekly].[gwfg_att].[All]" dimensionUniqueName="[Defense_Weekly]" displayFolder="" count="0" memberValueDatatype="20" unbalanced="0"/>
    <cacheHierarchy uniqueName="[Defense_Weekly].[gwfg_missed]" caption="gwfg_missed" attribute="1" defaultMemberUniqueName="[Defense_Weekly].[gwfg_missed].[All]" allUniqueName="[Defense_Weekly].[gwfg_missed].[All]" dimensionUniqueName="[Defense_Weekly]" displayFolder="" count="0" memberValueDatatype="20" unbalanced="0"/>
    <cacheHierarchy uniqueName="[Defense_Weekly].[gwfg_blocked]" caption="gwfg_blocked" attribute="1" defaultMemberUniqueName="[Defense_Weekly].[gwfg_blocked].[All]" allUniqueName="[Defense_Weekly].[gwfg_blocked].[All]" dimensionUniqueName="[Defense_Weekly]" displayFolder="" count="0" memberValueDatatype="20" unbalanced="0"/>
    <cacheHierarchy uniqueName="[Defense_Weekly].[gwfg_distance]" caption="gwfg_distance" attribute="1" defaultMemberUniqueName="[Defense_Weekly].[gwfg_distance].[All]" allUniqueName="[Defense_Weekly].[gwfg_distance].[All]" dimensionUniqueName="[Defense_Weekly]" displayFolder="" count="0" memberValueDatatype="20" unbalanced="0"/>
    <cacheHierarchy uniqueName="[Defense_Weekly].[pt_att]" caption="pt_att" attribute="1" defaultMemberUniqueName="[Defense_Weekly].[pt_att].[All]" allUniqueName="[Defense_Weekly].[pt_att].[All]" dimensionUniqueName="[Defense_Weekly]" displayFolder="" count="0" memberValueDatatype="20" unbalanced="0"/>
    <cacheHierarchy uniqueName="[Defense_Weekly].[pt_blocked]" caption="pt_blocked" attribute="1" defaultMemberUniqueName="[Defense_Weekly].[pt_blocked].[All]" allUniqueName="[Defense_Weekly].[pt_blocked].[All]" dimensionUniqueName="[Defense_Weekly]" displayFolder="" count="0" memberValueDatatype="20" unbalanced="0"/>
    <cacheHierarchy uniqueName="[Defense_Weekly].[pt_long]" caption="pt_long" attribute="1" defaultMemberUniqueName="[Defense_Weekly].[pt_long].[All]" allUniqueName="[Defense_Weekly].[pt_long].[All]" dimensionUniqueName="[Defense_Weekly]" displayFolder="" count="0" memberValueDatatype="20" unbalanced="0"/>
    <cacheHierarchy uniqueName="[Defense_Weekly].[pt_yards]" caption="pt_yards" attribute="1" defaultMemberUniqueName="[Defense_Weekly].[pt_yards].[All]" allUniqueName="[Defense_Weekly].[pt_yards].[All]" dimensionUniqueName="[Defense_Weekly]" displayFolder="" count="0" memberValueDatatype="20" unbalanced="0"/>
    <cacheHierarchy uniqueName="[Defense_Weekly].[pt_inside_20]" caption="pt_inside_20" attribute="1" defaultMemberUniqueName="[Defense_Weekly].[pt_inside_20].[All]" allUniqueName="[Defense_Weekly].[pt_inside_20].[All]" dimensionUniqueName="[Defense_Weekly]" displayFolder="" count="0" memberValueDatatype="20" unbalanced="0"/>
    <cacheHierarchy uniqueName="[Defense_Weekly].[pt_out_of_bounds]" caption="pt_out_of_bounds" attribute="1" defaultMemberUniqueName="[Defense_Weekly].[pt_out_of_bounds].[All]" allUniqueName="[Defense_Weekly].[pt_out_of_bounds].[All]" dimensionUniqueName="[Defense_Weekly]" displayFolder="" count="0" memberValueDatatype="20" unbalanced="0"/>
    <cacheHierarchy uniqueName="[Defense_Weekly].[pt_downed]" caption="pt_downed" attribute="1" defaultMemberUniqueName="[Defense_Weekly].[pt_downed].[All]" allUniqueName="[Defense_Weekly].[pt_downed].[All]" dimensionUniqueName="[Defense_Weekly]" displayFolder="" count="0" memberValueDatatype="20" unbalanced="0"/>
    <cacheHierarchy uniqueName="[Defense_Weekly].[pt_touchback]" caption="pt_touchback" attribute="1" defaultMemberUniqueName="[Defense_Weekly].[pt_touchback].[All]" allUniqueName="[Defense_Weekly].[pt_touchback].[All]" dimensionUniqueName="[Defense_Weekly]" displayFolder="" count="0" memberValueDatatype="20" unbalanced="0"/>
    <cacheHierarchy uniqueName="[Defense_Weekly].[pt_fair_caught]" caption="pt_fair_caught" attribute="1" defaultMemberUniqueName="[Defense_Weekly].[pt_fair_caught].[All]" allUniqueName="[Defense_Weekly].[pt_fair_caught].[All]" dimensionUniqueName="[Defense_Weekly]" displayFolder="" count="0" memberValueDatatype="20" unbalanced="0"/>
    <cacheHierarchy uniqueName="[Defense_Weekly].[pt_returned]" caption="pt_returned" attribute="1" defaultMemberUniqueName="[Defense_Weekly].[pt_returned].[All]" allUniqueName="[Defense_Weekly].[pt_returned].[All]" dimensionUniqueName="[Defense_Weekly]" displayFolder="" count="0" memberValueDatatype="20" unbalanced="0"/>
    <cacheHierarchy uniqueName="[Defense_Weekly].[pt_return_yards]" caption="pt_return_yards" attribute="1" defaultMemberUniqueName="[Defense_Weekly].[pt_return_yards].[All]" allUniqueName="[Defense_Weekly].[pt_return_yards].[All]" dimensionUniqueName="[Defense_Weekly]" displayFolder="" count="0" memberValueDatatype="20" unbalanced="0"/>
    <cacheHierarchy uniqueName="[Defense_Weekly].[pt_return_tds]" caption="pt_return_tds" attribute="1" defaultMemberUniqueName="[Defense_Weekly].[pt_return_tds].[All]" allUniqueName="[Defense_Weekly].[pt_return_tds].[All]" dimensionUniqueName="[Defense_Weekly]" displayFolder="" count="0" memberValueDatatype="20" unbalanced="0"/>
    <cacheHierarchy uniqueName="[Defense_Weekly].[pt_net_yards]" caption="pt_net_yards" attribute="1" defaultMemberUniqueName="[Defense_Weekly].[pt_net_yards].[All]" allUniqueName="[Defense_Weekly].[pt_net_yards].[All]" dimensionUniqueName="[Defense_Weekly]" displayFolder="" count="0" memberValueDatatype="20" unbalanced="0"/>
    <cacheHierarchy uniqueName="[depth_charts_2026].[dt]" caption="dt" attribute="1" time="1" defaultMemberUniqueName="[depth_charts_2026].[dt].[All]" allUniqueName="[depth_charts_2026].[dt].[All]" dimensionUniqueName="[depth_charts_2026]" displayFolder="" count="0" memberValueDatatype="7" unbalanced="0"/>
    <cacheHierarchy uniqueName="[depth_charts_2026].[team]" caption="team" attribute="1" defaultMemberUniqueName="[depth_charts_2026].[team].[All]" allUniqueName="[depth_charts_2026].[team].[All]" dimensionUniqueName="[depth_charts_2026]" displayFolder="" count="0" memberValueDatatype="130" unbalanced="0"/>
    <cacheHierarchy uniqueName="[depth_charts_2026].[player_name]" caption="player_name" attribute="1" defaultMemberUniqueName="[depth_charts_2026].[player_name].[All]" allUniqueName="[depth_charts_2026].[player_name].[All]" dimensionUniqueName="[depth_charts_2026]" displayFolder="" count="0" memberValueDatatype="130" unbalanced="0"/>
    <cacheHierarchy uniqueName="[depth_charts_2026].[espn_id]" caption="espn_id" attribute="1" defaultMemberUniqueName="[depth_charts_2026].[espn_id].[All]" allUniqueName="[depth_charts_2026].[espn_id].[All]" dimensionUniqueName="[depth_charts_2026]" displayFolder="" count="0" memberValueDatatype="20" unbalanced="0"/>
    <cacheHierarchy uniqueName="[depth_charts_2026].[gsis_id]" caption="gsis_id" attribute="1" defaultMemberUniqueName="[depth_charts_2026].[gsis_id].[All]" allUniqueName="[depth_charts_2026].[gsis_id].[All]" dimensionUniqueName="[depth_charts_2026]" displayFolder="" count="0" memberValueDatatype="130" unbalanced="0"/>
    <cacheHierarchy uniqueName="[depth_charts_2026].[pos_grp_id]" caption="pos_grp_id" attribute="1" defaultMemberUniqueName="[depth_charts_2026].[pos_grp_id].[All]" allUniqueName="[depth_charts_2026].[pos_grp_id].[All]" dimensionUniqueName="[depth_charts_2026]" displayFolder="" count="0" memberValueDatatype="20" unbalanced="0"/>
    <cacheHierarchy uniqueName="[depth_charts_2026].[pos_grp]" caption="pos_grp" attribute="1" defaultMemberUniqueName="[depth_charts_2026].[pos_grp].[All]" allUniqueName="[depth_charts_2026].[pos_grp].[All]" dimensionUniqueName="[depth_charts_2026]" displayFolder="" count="0" memberValueDatatype="130" unbalanced="0"/>
    <cacheHierarchy uniqueName="[depth_charts_2026].[pos_id]" caption="pos_id" attribute="1" defaultMemberUniqueName="[depth_charts_2026].[pos_id].[All]" allUniqueName="[depth_charts_2026].[pos_id].[All]" dimensionUniqueName="[depth_charts_2026]" displayFolder="" count="0" memberValueDatatype="20" unbalanced="0"/>
    <cacheHierarchy uniqueName="[depth_charts_2026].[pos_name]" caption="pos_name" attribute="1" defaultMemberUniqueName="[depth_charts_2026].[pos_name].[All]" allUniqueName="[depth_charts_2026].[pos_name].[All]" dimensionUniqueName="[depth_charts_2026]" displayFolder="" count="0" memberValueDatatype="130" unbalanced="0"/>
    <cacheHierarchy uniqueName="[depth_charts_2026].[pos_abb]" caption="pos_abb" attribute="1" defaultMemberUniqueName="[depth_charts_2026].[pos_abb].[All]" allUniqueName="[depth_charts_2026].[pos_abb].[All]" dimensionUniqueName="[depth_charts_2026]" displayFolder="" count="0" memberValueDatatype="130" unbalanced="0"/>
    <cacheHierarchy uniqueName="[depth_charts_2026].[pos_slot]" caption="pos_slot" attribute="1" defaultMemberUniqueName="[depth_charts_2026].[pos_slot].[All]" allUniqueName="[depth_charts_2026].[pos_slot].[All]" dimensionUniqueName="[depth_charts_2026]" displayFolder="" count="0" memberValueDatatype="20" unbalanced="0"/>
    <cacheHierarchy uniqueName="[depth_charts_2026].[pos_rank]" caption="pos_rank" attribute="1" defaultMemberUniqueName="[depth_charts_2026].[pos_rank].[All]" allUniqueName="[depth_charts_2026].[pos_rank].[All]" dimensionUniqueName="[depth_charts_2026]" displayFolder="" count="0" memberValueDatatype="20" unbalanced="0"/>
    <cacheHierarchy uniqueName="[DimPlayer].[gsis_id]" caption="gsis_id" attribute="1" defaultMemberUniqueName="[DimPlayer].[gsis_id].[All]" allUniqueName="[DimPlayer].[gsis_id].[All]" dimensionUniqueName="[DimPlayer]" displayFolder="" count="0" memberValueDatatype="130" unbalanced="0"/>
    <cacheHierarchy uniqueName="[DimPlayer].[display_name]" caption="display_name" attribute="1" defaultMemberUniqueName="[DimPlayer].[display_name].[All]" allUniqueName="[DimPlayer].[display_name].[All]" dimensionUniqueName="[DimPlayer]" displayFolder="" count="0" memberValueDatatype="130" unbalanced="0"/>
    <cacheHierarchy uniqueName="[DimPlayer].[pfr_id]" caption="pfr_id" attribute="1" defaultMemberUniqueName="[DimPlayer].[pfr_id].[All]" allUniqueName="[DimPlayer].[pfr_id].[All]" dimensionUniqueName="[DimPlayer]" displayFolder="" count="0" memberValueDatatype="130" unbalanced="0"/>
    <cacheHierarchy uniqueName="[DimPlayer].[position_group]" caption="position_group" attribute="1" defaultMemberUniqueName="[DimPlayer].[position_group].[All]" allUniqueName="[DimPlayer].[position_group].[All]" dimensionUniqueName="[DimPlayer]" displayFolder="" count="0" memberValueDatatype="130" unbalanced="0"/>
    <cacheHierarchy uniqueName="[DimPlayer].[position]" caption="position" attribute="1" defaultMemberUniqueName="[DimPlayer].[position].[All]" allUniqueName="[DimPlayer].[position].[All]" dimensionUniqueName="[DimPlayer]" displayFolder="" count="0" memberValueDatatype="130" unbalanced="0"/>
    <cacheHierarchy uniqueName="[DimPlayer].[height]" caption="height" attribute="1" defaultMemberUniqueName="[DimPlayer].[height].[All]" allUniqueName="[DimPlayer].[height].[All]" dimensionUniqueName="[DimPlayer]" displayFolder="" count="0" memberValueDatatype="20" unbalanced="0"/>
    <cacheHierarchy uniqueName="[DimPlayer].[weight]" caption="weight" attribute="1" defaultMemberUniqueName="[DimPlayer].[weight].[All]" allUniqueName="[DimPlayer].[weight].[All]" dimensionUniqueName="[DimPlayer]" displayFolder="" count="0" memberValueDatatype="20" unbalanced="0"/>
    <cacheHierarchy uniqueName="[DimPlayer].[headshot]" caption="headshot" attribute="1" defaultMemberUniqueName="[DimPlayer].[headshot].[All]" allUniqueName="[DimPlayer].[headshot].[All]" dimensionUniqueName="[DimPlayer]" displayFolder="" count="0" memberValueDatatype="130" unbalanced="0"/>
    <cacheHierarchy uniqueName="[DimPlayer].[college_name]" caption="college_name" attribute="1" defaultMemberUniqueName="[DimPlayer].[college_name].[All]" allUniqueName="[DimPlayer].[college_name].[All]" dimensionUniqueName="[DimPlayer]" displayFolder="" count="0" memberValueDatatype="130" unbalanced="0"/>
    <cacheHierarchy uniqueName="[DimPlayer].[jersey_number]" caption="jersey_number" attribute="1" defaultMemberUniqueName="[DimPlayer].[jersey_number].[All]" allUniqueName="[DimPlayer].[jersey_number].[All]" dimensionUniqueName="[DimPlayer]" displayFolder="" count="0" memberValueDatatype="20" unbalanced="0"/>
    <cacheHierarchy uniqueName="[DimPlayer].[rookie_season]" caption="rookie_season" attribute="1" defaultMemberUniqueName="[DimPlayer].[rookie_season].[All]" allUniqueName="[DimPlayer].[rookie_season].[All]" dimensionUniqueName="[DimPlayer]" displayFolder="" count="0" memberValueDatatype="20" unbalanced="0"/>
    <cacheHierarchy uniqueName="[DimPlayer].[last_season]" caption="last_season" attribute="1" defaultMemberUniqueName="[DimPlayer].[last_season].[All]" allUniqueName="[DimPlayer].[last_season].[All]" dimensionUniqueName="[DimPlayer]" displayFolder="" count="0" memberValueDatatype="20" unbalanced="0"/>
    <cacheHierarchy uniqueName="[DimPlayer].[latest_team]" caption="latest_team" attribute="1" defaultMemberUniqueName="[DimPlayer].[latest_team].[All]" allUniqueName="[DimPlayer].[latest_team].[All]" dimensionUniqueName="[DimPlayer]" displayFolder="" count="0" memberValueDatatype="130" unbalanced="0"/>
    <cacheHierarchy uniqueName="[DimPlayer].[status]" caption="status" attribute="1" defaultMemberUniqueName="[DimPlayer].[status].[All]" allUniqueName="[DimPlayer].[status].[All]" dimensionUniqueName="[DimPlayer]" displayFolder="" count="0" memberValueDatatype="130" unbalanced="0"/>
    <cacheHierarchy uniqueName="[DimPlayer].[years_of_experience]" caption="years_of_experience" attribute="1" defaultMemberUniqueName="[DimPlayer].[years_of_experience].[All]" allUniqueName="[DimPlayer].[years_of_experience].[All]" dimensionUniqueName="[DimPlayer]" displayFolder="" count="0" memberValueDatatype="20" unbalanced="0"/>
    <cacheHierarchy uniqueName="[DimPlayer].[draft_year]" caption="draft_year" attribute="1" defaultMemberUniqueName="[DimPlayer].[draft_year].[All]" allUniqueName="[DimPlayer].[draft_year].[All]" dimensionUniqueName="[DimPlayer]" displayFolder="" count="0" memberValueDatatype="20" unbalanced="0"/>
    <cacheHierarchy uniqueName="[DimPlayer].[draft_round]" caption="draft_round" attribute="1" defaultMemberUniqueName="[DimPlayer].[draft_round].[All]" allUniqueName="[DimPlayer].[draft_round].[All]" dimensionUniqueName="[DimPlayer]" displayFolder="" count="0" memberValueDatatype="20" unbalanced="0"/>
    <cacheHierarchy uniqueName="[DimPlayer].[draft_pick]" caption="draft_pick" attribute="1" defaultMemberUniqueName="[DimPlayer].[draft_pick].[All]" allUniqueName="[DimPlayer].[draft_pick].[All]" dimensionUniqueName="[DimPlayer]" displayFolder="" count="0" memberValueDatatype="20" unbalanced="0"/>
    <cacheHierarchy uniqueName="[DimPlayer].[draft_team]" caption="draft_team" attribute="1" defaultMemberUniqueName="[DimPlayer].[draft_team].[All]" allUniqueName="[DimPlayer].[draft_team].[All]" dimensionUniqueName="[DimPlayer]" displayFolder="" count="0" memberValueDatatype="130" unbalanced="0"/>
    <cacheHierarchy uniqueName="[DimTeam].[team_abbr]" caption="team_abbr" attribute="1" defaultMemberUniqueName="[DimTeam].[team_abbr].[All]" allUniqueName="[DimTeam].[team_abbr].[All]" dimensionUniqueName="[DimTeam]" displayFolder="" count="0" memberValueDatatype="130" unbalanced="0"/>
    <cacheHierarchy uniqueName="[DimTeam].[team_name]" caption="team_name" attribute="1" defaultMemberUniqueName="[DimTeam].[team_name].[All]" allUniqueName="[DimTeam].[team_name].[All]" dimensionUniqueName="[DimTeam]" displayFolder="" count="0" memberValueDatatype="130" unbalanced="0"/>
    <cacheHierarchy uniqueName="[DimTeam].[team_nick]" caption="team_nick" attribute="1" defaultMemberUniqueName="[DimTeam].[team_nick].[All]" allUniqueName="[DimTeam].[team_nick].[All]" dimensionUniqueName="[DimTeam]" displayFolder="" count="0" memberValueDatatype="130" unbalanced="0"/>
    <cacheHierarchy uniqueName="[DimTeam].[team_conf]" caption="team_conf" attribute="1" defaultMemberUniqueName="[DimTeam].[team_conf].[All]" allUniqueName="[DimTeam].[team_conf].[All]" dimensionUniqueName="[DimTeam]" displayFolder="" count="2" memberValueDatatype="130" unbalanced="0"/>
    <cacheHierarchy uniqueName="[DimTeam].[team_division]" caption="team_division" attribute="1" defaultMemberUniqueName="[DimTeam].[team_division].[All]" allUniqueName="[DimTeam].[team_division].[All]" dimensionUniqueName="[DimTeam]" displayFolder="" count="2" memberValueDatatype="130" unbalanced="0"/>
    <cacheHierarchy uniqueName="[DimTeam].[team_color]" caption="team_color" attribute="1" defaultMemberUniqueName="[DimTeam].[team_color].[All]" allUniqueName="[DimTeam].[team_color].[All]" dimensionUniqueName="[DimTeam]" displayFolder="" count="0" memberValueDatatype="130" unbalanced="0"/>
    <cacheHierarchy uniqueName="[DimTeam].[team_color2]" caption="team_color2" attribute="1" defaultMemberUniqueName="[DimTeam].[team_color2].[All]" allUniqueName="[DimTeam].[team_color2].[All]" dimensionUniqueName="[DimTeam]" displayFolder="" count="0" memberValueDatatype="130" unbalanced="0"/>
    <cacheHierarchy uniqueName="[DimTeam].[team_color3]" caption="team_color3" attribute="1" defaultMemberUniqueName="[DimTeam].[team_color3].[All]" allUniqueName="[DimTeam].[team_color3].[All]" dimensionUniqueName="[DimTeam]" displayFolder="" count="0" memberValueDatatype="130" unbalanced="0"/>
    <cacheHierarchy uniqueName="[DimTeam].[team_color4]" caption="team_color4" attribute="1" defaultMemberUniqueName="[DimTeam].[team_color4].[All]" allUniqueName="[DimTeam].[team_color4].[All]" dimensionUniqueName="[DimTeam]" displayFolder="" count="0" memberValueDatatype="130" unbalanced="0"/>
    <cacheHierarchy uniqueName="[DimTeam].[team_logo_espn]" caption="team_logo_espn" attribute="1" defaultMemberUniqueName="[DimTeam].[team_logo_espn].[All]" allUniqueName="[DimTeam].[team_logo_espn].[All]" dimensionUniqueName="[DimTeam]" displayFolder="" count="0" memberValueDatatype="130" unbalanced="0"/>
    <cacheHierarchy uniqueName="[DimTeam].[team_wordmark]" caption="team_wordmark" attribute="1" defaultMemberUniqueName="[DimTeam].[team_wordmark].[All]" allUniqueName="[DimTeam].[team_wordmark].[All]" dimensionUniqueName="[DimTeam]" displayFolder="" count="0" memberValueDatatype="130" unbalanced="0"/>
    <cacheHierarchy uniqueName="[DimTeam].[team_logo_squared]" caption="team_logo_squared" attribute="1" defaultMemberUniqueName="[DimTeam].[team_logo_squared].[All]" allUniqueName="[DimTeam].[team_logo_squared].[All]" dimensionUniqueName="[DimTeam]" displayFolder="" count="0" memberValueDatatype="130" unbalanced="0"/>
    <cacheHierarchy uniqueName="[DimWeek].[season]" caption="season" attribute="1" defaultMemberUniqueName="[DimWeek].[season].[All]" allUniqueName="[DimWeek].[season].[All]" dimensionUniqueName="[DimWeek]" displayFolder="" count="0" memberValueDatatype="20" unbalanced="0"/>
    <cacheHierarchy uniqueName="[DimWeek].[week]" caption="week" attribute="1" defaultMemberUniqueName="[DimWeek].[week].[All]" allUniqueName="[DimWeek].[week].[All]" dimensionUniqueName="[DimWeek]" displayFolder="" count="2" memberValueDatatype="20" unbalanced="0"/>
    <cacheHierarchy uniqueName="[DimWeek].[season_week]" caption="season_week" attribute="1" defaultMemberUniqueName="[DimWeek].[season_week].[All]" allUniqueName="[DimWeek].[season_week].[All]" dimensionUniqueName="[DimWeek]" displayFolder="" count="0" memberValueDatatype="130" unbalanced="0"/>
    <cacheHierarchy uniqueName="[ftn_charting_2026].[ftn_game_id]" caption="ftn_game_id" attribute="1" defaultMemberUniqueName="[ftn_charting_2026].[ftn_game_id].[All]" allUniqueName="[ftn_charting_2026].[ftn_game_id].[All]" dimensionUniqueName="[ftn_charting_2026]" displayFolder="" count="0" memberValueDatatype="20" unbalanced="0"/>
    <cacheHierarchy uniqueName="[ftn_charting_2026].[nflverse_game_id]" caption="nflverse_game_id" attribute="1" defaultMemberUniqueName="[ftn_charting_2026].[nflverse_game_id].[All]" allUniqueName="[ftn_charting_2026].[nflverse_game_id].[All]" dimensionUniqueName="[ftn_charting_2026]" displayFolder="" count="0" memberValueDatatype="130" unbalanced="0"/>
    <cacheHierarchy uniqueName="[ftn_charting_2026].[season]" caption="season" attribute="1" defaultMemberUniqueName="[ftn_charting_2026].[season].[All]" allUniqueName="[ftn_charting_2026].[season].[All]" dimensionUniqueName="[ftn_charting_2026]" displayFolder="" count="0" memberValueDatatype="20" unbalanced="0"/>
    <cacheHierarchy uniqueName="[ftn_charting_2026].[week]" caption="week" attribute="1" defaultMemberUniqueName="[ftn_charting_2026].[week].[All]" allUniqueName="[ftn_charting_2026].[week].[All]" dimensionUniqueName="[ftn_charting_2026]" displayFolder="" count="0" memberValueDatatype="20" unbalanced="0"/>
    <cacheHierarchy uniqueName="[ftn_charting_2026].[ftn_play_id]" caption="ftn_play_id" attribute="1" defaultMemberUniqueName="[ftn_charting_2026].[ftn_play_id].[All]" allUniqueName="[ftn_charting_2026].[ftn_play_id].[All]" dimensionUniqueName="[ftn_charting_2026]" displayFolder="" count="0" memberValueDatatype="20" unbalanced="0"/>
    <cacheHierarchy uniqueName="[ftn_charting_2026].[nflverse_play_id]" caption="nflverse_play_id" attribute="1" defaultMemberUniqueName="[ftn_charting_2026].[nflverse_play_id].[All]" allUniqueName="[ftn_charting_2026].[nflverse_play_id].[All]" dimensionUniqueName="[ftn_charting_2026]" displayFolder="" count="0" memberValueDatatype="20" unbalanced="0"/>
    <cacheHierarchy uniqueName="[ftn_charting_2026].[starting_hash]" caption="starting_hash" attribute="1" defaultMemberUniqueName="[ftn_charting_2026].[starting_hash].[All]" allUniqueName="[ftn_charting_2026].[starting_hash].[All]" dimensionUniqueName="[ftn_charting_2026]" displayFolder="" count="0" memberValueDatatype="130" unbalanced="0"/>
    <cacheHierarchy uniqueName="[ftn_charting_2026].[qb_location]" caption="qb_location" attribute="1" defaultMemberUniqueName="[ftn_charting_2026].[qb_location].[All]" allUniqueName="[ftn_charting_2026].[qb_location].[All]" dimensionUniqueName="[ftn_charting_2026]" displayFolder="" count="0" memberValueDatatype="130" unbalanced="0"/>
    <cacheHierarchy uniqueName="[ftn_charting_2026].[n_offense_backfield]" caption="n_offense_backfield" attribute="1" defaultMemberUniqueName="[ftn_charting_2026].[n_offense_backfield].[All]" allUniqueName="[ftn_charting_2026].[n_offense_backfield].[All]" dimensionUniqueName="[ftn_charting_2026]" displayFolder="" count="0" memberValueDatatype="20" unbalanced="0"/>
    <cacheHierarchy uniqueName="[ftn_charting_2026].[n_defense_box]" caption="n_defense_box" attribute="1" defaultMemberUniqueName="[ftn_charting_2026].[n_defense_box].[All]" allUniqueName="[ftn_charting_2026].[n_defense_box].[All]" dimensionUniqueName="[ftn_charting_2026]" displayFolder="" count="0" memberValueDatatype="20" unbalanced="0"/>
    <cacheHierarchy uniqueName="[ftn_charting_2026].[is_no_huddle]" caption="is_no_huddle" attribute="1" defaultMemberUniqueName="[ftn_charting_2026].[is_no_huddle].[All]" allUniqueName="[ftn_charting_2026].[is_no_huddle].[All]" dimensionUniqueName="[ftn_charting_2026]" displayFolder="" count="0" memberValueDatatype="11" unbalanced="0"/>
    <cacheHierarchy uniqueName="[ftn_charting_2026].[is_motion]" caption="is_motion" attribute="1" defaultMemberUniqueName="[ftn_charting_2026].[is_motion].[All]" allUniqueName="[ftn_charting_2026].[is_motion].[All]" dimensionUniqueName="[ftn_charting_2026]" displayFolder="" count="0" memberValueDatatype="11" unbalanced="0"/>
    <cacheHierarchy uniqueName="[ftn_charting_2026].[is_play_action]" caption="is_play_action" attribute="1" defaultMemberUniqueName="[ftn_charting_2026].[is_play_action].[All]" allUniqueName="[ftn_charting_2026].[is_play_action].[All]" dimensionUniqueName="[ftn_charting_2026]" displayFolder="" count="0" memberValueDatatype="11" unbalanced="0"/>
    <cacheHierarchy uniqueName="[ftn_charting_2026].[is_screen_pass]" caption="is_screen_pass" attribute="1" defaultMemberUniqueName="[ftn_charting_2026].[is_screen_pass].[All]" allUniqueName="[ftn_charting_2026].[is_screen_pass].[All]" dimensionUniqueName="[ftn_charting_2026]" displayFolder="" count="0" memberValueDatatype="11" unbalanced="0"/>
    <cacheHierarchy uniqueName="[ftn_charting_2026].[is_rpo]" caption="is_rpo" attribute="1" defaultMemberUniqueName="[ftn_charting_2026].[is_rpo].[All]" allUniqueName="[ftn_charting_2026].[is_rpo].[All]" dimensionUniqueName="[ftn_charting_2026]" displayFolder="" count="0" memberValueDatatype="11" unbalanced="0"/>
    <cacheHierarchy uniqueName="[ftn_charting_2026].[is_trick_play]" caption="is_trick_play" attribute="1" defaultMemberUniqueName="[ftn_charting_2026].[is_trick_play].[All]" allUniqueName="[ftn_charting_2026].[is_trick_play].[All]" dimensionUniqueName="[ftn_charting_2026]" displayFolder="" count="0" memberValueDatatype="11" unbalanced="0"/>
    <cacheHierarchy uniqueName="[ftn_charting_2026].[is_qb_out_of_pocket]" caption="is_qb_out_of_pocket" attribute="1" defaultMemberUniqueName="[ftn_charting_2026].[is_qb_out_of_pocket].[All]" allUniqueName="[ftn_charting_2026].[is_qb_out_of_pocket].[All]" dimensionUniqueName="[ftn_charting_2026]" displayFolder="" count="0" memberValueDatatype="11" unbalanced="0"/>
    <cacheHierarchy uniqueName="[ftn_charting_2026].[is_interception_worthy]" caption="is_interception_worthy" attribute="1" defaultMemberUniqueName="[ftn_charting_2026].[is_interception_worthy].[All]" allUniqueName="[ftn_charting_2026].[is_interception_worthy].[All]" dimensionUniqueName="[ftn_charting_2026]" displayFolder="" count="0" memberValueDatatype="11" unbalanced="0"/>
    <cacheHierarchy uniqueName="[ftn_charting_2026].[is_throw_away]" caption="is_throw_away" attribute="1" defaultMemberUniqueName="[ftn_charting_2026].[is_throw_away].[All]" allUniqueName="[ftn_charting_2026].[is_throw_away].[All]" dimensionUniqueName="[ftn_charting_2026]" displayFolder="" count="0" memberValueDatatype="11" unbalanced="0"/>
    <cacheHierarchy uniqueName="[ftn_charting_2026].[read_thrown]" caption="read_thrown" attribute="1" defaultMemberUniqueName="[ftn_charting_2026].[read_thrown].[All]" allUniqueName="[ftn_charting_2026].[read_thrown].[All]" dimensionUniqueName="[ftn_charting_2026]" displayFolder="" count="0" memberValueDatatype="130" unbalanced="0"/>
    <cacheHierarchy uniqueName="[ftn_charting_2026].[is_catchable_ball]" caption="is_catchable_ball" attribute="1" defaultMemberUniqueName="[ftn_charting_2026].[is_catchable_ball].[All]" allUniqueName="[ftn_charting_2026].[is_catchable_ball].[All]" dimensionUniqueName="[ftn_charting_2026]" displayFolder="" count="0" memberValueDatatype="11" unbalanced="0"/>
    <cacheHierarchy uniqueName="[ftn_charting_2026].[is_contested_ball]" caption="is_contested_ball" attribute="1" defaultMemberUniqueName="[ftn_charting_2026].[is_contested_ball].[All]" allUniqueName="[ftn_charting_2026].[is_contested_ball].[All]" dimensionUniqueName="[ftn_charting_2026]" displayFolder="" count="0" memberValueDatatype="11" unbalanced="0"/>
    <cacheHierarchy uniqueName="[ftn_charting_2026].[is_created_reception]" caption="is_created_reception" attribute="1" defaultMemberUniqueName="[ftn_charting_2026].[is_created_reception].[All]" allUniqueName="[ftn_charting_2026].[is_created_reception].[All]" dimensionUniqueName="[ftn_charting_2026]" displayFolder="" count="0" memberValueDatatype="11" unbalanced="0"/>
    <cacheHierarchy uniqueName="[ftn_charting_2026].[is_drop]" caption="is_drop" attribute="1" defaultMemberUniqueName="[ftn_charting_2026].[is_drop].[All]" allUniqueName="[ftn_charting_2026].[is_drop].[All]" dimensionUniqueName="[ftn_charting_2026]" displayFolder="" count="0" memberValueDatatype="11" unbalanced="0"/>
    <cacheHierarchy uniqueName="[ftn_charting_2026].[is_qb_sneak]" caption="is_qb_sneak" attribute="1" defaultMemberUniqueName="[ftn_charting_2026].[is_qb_sneak].[All]" allUniqueName="[ftn_charting_2026].[is_qb_sneak].[All]" dimensionUniqueName="[ftn_charting_2026]" displayFolder="" count="0" memberValueDatatype="11" unbalanced="0"/>
    <cacheHierarchy uniqueName="[ftn_charting_2026].[n_blitzers]" caption="n_blitzers" attribute="1" defaultMemberUniqueName="[ftn_charting_2026].[n_blitzers].[All]" allUniqueName="[ftn_charting_2026].[n_blitzers].[All]" dimensionUniqueName="[ftn_charting_2026]" displayFolder="" count="0" memberValueDatatype="20" unbalanced="0"/>
    <cacheHierarchy uniqueName="[ftn_charting_2026].[n_pass_rushers]" caption="n_pass_rushers" attribute="1" defaultMemberUniqueName="[ftn_charting_2026].[n_pass_rushers].[All]" allUniqueName="[ftn_charting_2026].[n_pass_rushers].[All]" dimensionUniqueName="[ftn_charting_2026]" displayFolder="" count="0" memberValueDatatype="20" unbalanced="0"/>
    <cacheHierarchy uniqueName="[ftn_charting_2026].[is_qb_fault_sack]" caption="is_qb_fault_sack" attribute="1" defaultMemberUniqueName="[ftn_charting_2026].[is_qb_fault_sack].[All]" allUniqueName="[ftn_charting_2026].[is_qb_fault_sack].[All]" dimensionUniqueName="[ftn_charting_2026]" displayFolder="" count="0" memberValueDatatype="11" unbalanced="0"/>
    <cacheHierarchy uniqueName="[ftn_charting_2026].[date_pulled]" caption="date_pulled" attribute="1" time="1" defaultMemberUniqueName="[ftn_charting_2026].[date_pulled].[All]" allUniqueName="[ftn_charting_2026].[date_pulled].[All]" dimensionUniqueName="[ftn_charting_2026]" displayFolder="" count="0" memberValueDatatype="7" unbalanced="0"/>
    <cacheHierarchy uniqueName="[ftn_charting_2026].[play_key]" caption="play_key" attribute="1" defaultMemberUniqueName="[ftn_charting_2026].[play_key].[All]" allUniqueName="[ftn_charting_2026].[play_key].[All]" dimensionUniqueName="[ftn_charting_2026]" displayFolder="" count="0" memberValueDatatype="130" unbalanced="0"/>
    <cacheHierarchy uniqueName="[injuries_2026].[season]" caption="season" attribute="1" defaultMemberUniqueName="[injuries_2026].[season].[All]" allUniqueName="[injuries_2026].[season].[All]" dimensionUniqueName="[injuries_2026]" displayFolder="" count="0" memberValueDatatype="20" unbalanced="0"/>
    <cacheHierarchy uniqueName="[injuries_2026].[season_type]" caption="season_type" attribute="1" defaultMemberUniqueName="[injuries_2026].[season_type].[All]" allUniqueName="[injuries_2026].[season_type].[All]" dimensionUniqueName="[injuries_2026]" displayFolder="" count="0" memberValueDatatype="130" unbalanced="0"/>
    <cacheHierarchy uniqueName="[injuries_2026].[game_type]" caption="game_type" attribute="1" defaultMemberUniqueName="[injuries_2026].[game_type].[All]" allUniqueName="[injuries_2026].[game_type].[All]" dimensionUniqueName="[injuries_2026]" displayFolder="" count="0" memberValueDatatype="130" unbalanced="0"/>
    <cacheHierarchy uniqueName="[injuries_2026].[team]" caption="team" attribute="1" defaultMemberUniqueName="[injuries_2026].[team].[All]" allUniqueName="[injuries_2026].[team].[All]" dimensionUniqueName="[injuries_2026]" displayFolder="" count="0" memberValueDatatype="130" unbalanced="0"/>
    <cacheHierarchy uniqueName="[injuries_2026].[week]" caption="week" attribute="1" defaultMemberUniqueName="[injuries_2026].[week].[All]" allUniqueName="[injuries_2026].[week].[All]" dimensionUniqueName="[injuries_2026]" displayFolder="" count="0" memberValueDatatype="20" unbalanced="0"/>
    <cacheHierarchy uniqueName="[injuries_2026].[gsis_id]" caption="gsis_id" attribute="1" defaultMemberUniqueName="[injuries_2026].[gsis_id].[All]" allUniqueName="[injuries_2026].[gsis_id].[All]" dimensionUniqueName="[injuries_2026]" displayFolder="" count="0" memberValueDatatype="130" unbalanced="0"/>
    <cacheHierarchy uniqueName="[injuries_2026].[position]" caption="position" attribute="1" defaultMemberUniqueName="[injuries_2026].[position].[All]" allUniqueName="[injuries_2026].[position].[All]" dimensionUniqueName="[injuries_2026]" displayFolder="" count="0" memberValueDatatype="130" unbalanced="0"/>
    <cacheHierarchy uniqueName="[injuries_2026].[full_name]" caption="full_name" attribute="1" defaultMemberUniqueName="[injuries_2026].[full_name].[All]" allUniqueName="[injuries_2026].[full_name].[All]" dimensionUniqueName="[injuries_2026]" displayFolder="" count="0" memberValueDatatype="130" unbalanced="0"/>
    <cacheHierarchy uniqueName="[injuries_2026].[first_name]" caption="first_name" attribute="1" defaultMemberUniqueName="[injuries_2026].[first_name].[All]" allUniqueName="[injuries_2026].[first_name].[All]" dimensionUniqueName="[injuries_2026]" displayFolder="" count="0" memberValueDatatype="130" unbalanced="0"/>
    <cacheHierarchy uniqueName="[injuries_2026].[last_name]" caption="last_name" attribute="1" defaultMemberUniqueName="[injuries_2026].[last_name].[All]" allUniqueName="[injuries_2026].[last_name].[All]" dimensionUniqueName="[injuries_2026]" displayFolder="" count="0" memberValueDatatype="130" unbalanced="0"/>
    <cacheHierarchy uniqueName="[injuries_2026].[report_primary_injury]" caption="report_primary_injury" attribute="1" defaultMemberUniqueName="[injuries_2026].[report_primary_injury].[All]" allUniqueName="[injuries_2026].[report_primary_injury].[All]" dimensionUniqueName="[injuries_2026]" displayFolder="" count="0" memberValueDatatype="130" unbalanced="0"/>
    <cacheHierarchy uniqueName="[injuries_2026].[report_secondary_injury]" caption="report_secondary_injury" attribute="1" defaultMemberUniqueName="[injuries_2026].[report_secondary_injury].[All]" allUniqueName="[injuries_2026].[report_secondary_injury].[All]" dimensionUniqueName="[injuries_2026]" displayFolder="" count="0" memberValueDatatype="130" unbalanced="0"/>
    <cacheHierarchy uniqueName="[injuries_2026].[report_status]" caption="report_status" attribute="1" defaultMemberUniqueName="[injuries_2026].[report_status].[All]" allUniqueName="[injuries_2026].[report_status].[All]" dimensionUniqueName="[injuries_2026]" displayFolder="" count="0" memberValueDatatype="130" unbalanced="0"/>
    <cacheHierarchy uniqueName="[injuries_2026].[practice_primary_injury]" caption="practice_primary_injury" attribute="1" defaultMemberUniqueName="[injuries_2026].[practice_primary_injury].[All]" allUniqueName="[injuries_2026].[practice_primary_injury].[All]" dimensionUniqueName="[injuries_2026]" displayFolder="" count="0" memberValueDatatype="130" unbalanced="0"/>
    <cacheHierarchy uniqueName="[injuries_2026].[practice_secondary_injury]" caption="practice_secondary_injury" attribute="1" defaultMemberUniqueName="[injuries_2026].[practice_secondary_injury].[All]" allUniqueName="[injuries_2026].[practice_secondary_injury].[All]" dimensionUniqueName="[injuries_2026]" displayFolder="" count="0" memberValueDatatype="130" unbalanced="0"/>
    <cacheHierarchy uniqueName="[injuries_2026].[practice_status]" caption="practice_status" attribute="1" defaultMemberUniqueName="[injuries_2026].[practice_status].[All]" allUniqueName="[injuries_2026].[practice_status].[All]" dimensionUniqueName="[injuries_2026]" displayFolder="" count="0" memberValueDatatype="130" unbalanced="0"/>
    <cacheHierarchy uniqueName="[injuries_2026].[season_week]" caption="season_week" attribute="1" defaultMemberUniqueName="[injuries_2026].[season_week].[All]" allUniqueName="[injuries_2026].[season_week].[All]" dimensionUniqueName="[injuries_2026]" displayFolder="" count="0" memberValueDatatype="130" unbalanced="0"/>
    <cacheHierarchy uniqueName="[ngs_passing].[season]" caption="season" attribute="1" defaultMemberUniqueName="[ngs_passing].[season].[All]" allUniqueName="[ngs_passing].[season].[All]" dimensionUniqueName="[ngs_passing]" displayFolder="" count="0" memberValueDatatype="20" unbalanced="0"/>
    <cacheHierarchy uniqueName="[ngs_passing].[season_type]" caption="season_type" attribute="1" defaultMemberUniqueName="[ngs_passing].[season_type].[All]" allUniqueName="[ngs_passing].[season_type].[All]" dimensionUniqueName="[ngs_passing]" displayFolder="" count="0" memberValueDatatype="130" unbalanced="0"/>
    <cacheHierarchy uniqueName="[ngs_passing].[week]" caption="week" attribute="1" defaultMemberUniqueName="[ngs_passing].[week].[All]" allUniqueName="[ngs_passing].[week].[All]" dimensionUniqueName="[ngs_passing]" displayFolder="" count="0" memberValueDatatype="20" unbalanced="0"/>
    <cacheHierarchy uniqueName="[ngs_passing].[player_display_name]" caption="player_display_name" attribute="1" defaultMemberUniqueName="[ngs_passing].[player_display_name].[All]" allUniqueName="[ngs_passing].[player_display_name].[All]" dimensionUniqueName="[ngs_passing]" displayFolder="" count="0" memberValueDatatype="130" unbalanced="0"/>
    <cacheHierarchy uniqueName="[ngs_passing].[player_position]" caption="player_position" attribute="1" defaultMemberUniqueName="[ngs_passing].[player_position].[All]" allUniqueName="[ngs_passing].[player_position].[All]" dimensionUniqueName="[ngs_passing]" displayFolder="" count="0" memberValueDatatype="130" unbalanced="0"/>
    <cacheHierarchy uniqueName="[ngs_passing].[team_abbr]" caption="team_abbr" attribute="1" defaultMemberUniqueName="[ngs_passing].[team_abbr].[All]" allUniqueName="[ngs_passing].[team_abbr].[All]" dimensionUniqueName="[ngs_passing]" displayFolder="" count="0" memberValueDatatype="130" unbalanced="0"/>
    <cacheHierarchy uniqueName="[ngs_passing].[avg_time_to_throw]" caption="avg_time_to_throw" attribute="1" defaultMemberUniqueName="[ngs_passing].[avg_time_to_throw].[All]" allUniqueName="[ngs_passing].[avg_time_to_throw].[All]" dimensionUniqueName="[ngs_passing]" displayFolder="" count="0" memberValueDatatype="5" unbalanced="0"/>
    <cacheHierarchy uniqueName="[ngs_passing].[avg_completed_air_yards]" caption="avg_completed_air_yards" attribute="1" defaultMemberUniqueName="[ngs_passing].[avg_completed_air_yards].[All]" allUniqueName="[ngs_passing].[avg_completed_air_yards].[All]" dimensionUniqueName="[ngs_passing]" displayFolder="" count="0" memberValueDatatype="5" unbalanced="0"/>
    <cacheHierarchy uniqueName="[ngs_passing].[avg_intended_air_yards]" caption="avg_intended_air_yards" attribute="1" defaultMemberUniqueName="[ngs_passing].[avg_intended_air_yards].[All]" allUniqueName="[ngs_passing].[avg_intended_air_yards].[All]" dimensionUniqueName="[ngs_passing]" displayFolder="" count="0" memberValueDatatype="5" unbalanced="0"/>
    <cacheHierarchy uniqueName="[ngs_passing].[avg_air_yards_differential]" caption="avg_air_yards_differential" attribute="1" defaultMemberUniqueName="[ngs_passing].[avg_air_yards_differential].[All]" allUniqueName="[ngs_passing].[avg_air_yards_differential].[All]" dimensionUniqueName="[ngs_passing]" displayFolder="" count="0" memberValueDatatype="5" unbalanced="0"/>
    <cacheHierarchy uniqueName="[ngs_passing].[aggressiveness]" caption="aggressiveness" attribute="1" defaultMemberUniqueName="[ngs_passing].[aggressiveness].[All]" allUniqueName="[ngs_passing].[aggressiveness].[All]" dimensionUniqueName="[ngs_passing]" displayFolder="" count="0" memberValueDatatype="5" unbalanced="0"/>
    <cacheHierarchy uniqueName="[ngs_passing].[max_completed_air_distance]" caption="max_completed_air_distance" attribute="1" defaultMemberUniqueName="[ngs_passing].[max_completed_air_distance].[All]" allUniqueName="[ngs_passing].[max_completed_air_distance].[All]" dimensionUniqueName="[ngs_passing]" displayFolder="" count="0" memberValueDatatype="5" unbalanced="0"/>
    <cacheHierarchy uniqueName="[ngs_passing].[avg_air_yards_to_sticks]" caption="avg_air_yards_to_sticks" attribute="1" defaultMemberUniqueName="[ngs_passing].[avg_air_yards_to_sticks].[All]" allUniqueName="[ngs_passing].[avg_air_yards_to_sticks].[All]" dimensionUniqueName="[ngs_passing]" displayFolder="" count="0" memberValueDatatype="5" unbalanced="0"/>
    <cacheHierarchy uniqueName="[ngs_passing].[attempts]" caption="attempts" attribute="1" defaultMemberUniqueName="[ngs_passing].[attempts].[All]" allUniqueName="[ngs_passing].[attempts].[All]" dimensionUniqueName="[ngs_passing]" displayFolder="" count="0" memberValueDatatype="20" unbalanced="0"/>
    <cacheHierarchy uniqueName="[ngs_passing].[pass_yards]" caption="pass_yards" attribute="1" defaultMemberUniqueName="[ngs_passing].[pass_yards].[All]" allUniqueName="[ngs_passing].[pass_yards].[All]" dimensionUniqueName="[ngs_passing]" displayFolder="" count="0" memberValueDatatype="20" unbalanced="0"/>
    <cacheHierarchy uniqueName="[ngs_passing].[pass_touchdowns]" caption="pass_touchdowns" attribute="1" defaultMemberUniqueName="[ngs_passing].[pass_touchdowns].[All]" allUniqueName="[ngs_passing].[pass_touchdowns].[All]" dimensionUniqueName="[ngs_passing]" displayFolder="" count="0" memberValueDatatype="20" unbalanced="0"/>
    <cacheHierarchy uniqueName="[ngs_passing].[interceptions]" caption="interceptions" attribute="1" defaultMemberUniqueName="[ngs_passing].[interceptions].[All]" allUniqueName="[ngs_passing].[interceptions].[All]" dimensionUniqueName="[ngs_passing]" displayFolder="" count="0" memberValueDatatype="20" unbalanced="0"/>
    <cacheHierarchy uniqueName="[ngs_passing].[passer_rating]" caption="passer_rating" attribute="1" defaultMemberUniqueName="[ngs_passing].[passer_rating].[All]" allUniqueName="[ngs_passing].[passer_rating].[All]" dimensionUniqueName="[ngs_passing]" displayFolder="" count="0" memberValueDatatype="5" unbalanced="0"/>
    <cacheHierarchy uniqueName="[ngs_passing].[completions]" caption="completions" attribute="1" defaultMemberUniqueName="[ngs_passing].[completions].[All]" allUniqueName="[ngs_passing].[completions].[All]" dimensionUniqueName="[ngs_passing]" displayFolder="" count="0" memberValueDatatype="20" unbalanced="0"/>
    <cacheHierarchy uniqueName="[ngs_passing].[completion_percentage]" caption="completion_percentage" attribute="1" defaultMemberUniqueName="[ngs_passing].[completion_percentage].[All]" allUniqueName="[ngs_passing].[completion_percentage].[All]" dimensionUniqueName="[ngs_passing]" displayFolder="" count="0" memberValueDatatype="5" unbalanced="0"/>
    <cacheHierarchy uniqueName="[ngs_passing].[expected_completion_percentage]" caption="expected_completion_percentage" attribute="1" defaultMemberUniqueName="[ngs_passing].[expected_completion_percentage].[All]" allUniqueName="[ngs_passing].[expected_completion_percentage].[All]" dimensionUniqueName="[ngs_passing]" displayFolder="" count="0" memberValueDatatype="5" unbalanced="0"/>
    <cacheHierarchy uniqueName="[ngs_passing].[completion_percentage_above_expectation]" caption="completion_percentage_above_expectation" attribute="1" defaultMemberUniqueName="[ngs_passing].[completion_percentage_above_expectation].[All]" allUniqueName="[ngs_passing].[completion_percentage_above_expectation].[All]" dimensionUniqueName="[ngs_passing]" displayFolder="" count="0" memberValueDatatype="5" unbalanced="0"/>
    <cacheHierarchy uniqueName="[ngs_passing].[avg_air_distance]" caption="avg_air_distance" attribute="1" defaultMemberUniqueName="[ngs_passing].[avg_air_distance].[All]" allUniqueName="[ngs_passing].[avg_air_distance].[All]" dimensionUniqueName="[ngs_passing]" displayFolder="" count="0" memberValueDatatype="5" unbalanced="0"/>
    <cacheHierarchy uniqueName="[ngs_passing].[max_air_distance]" caption="max_air_distance" attribute="1" defaultMemberUniqueName="[ngs_passing].[max_air_distance].[All]" allUniqueName="[ngs_passing].[max_air_distance].[All]" dimensionUniqueName="[ngs_passing]" displayFolder="" count="0" memberValueDatatype="5" unbalanced="0"/>
    <cacheHierarchy uniqueName="[ngs_passing].[player_gsis_id]" caption="player_gsis_id" attribute="1" defaultMemberUniqueName="[ngs_passing].[player_gsis_id].[All]" allUniqueName="[ngs_passing].[player_gsis_id].[All]" dimensionUniqueName="[ngs_passing]" displayFolder="" count="0" memberValueDatatype="130" unbalanced="0"/>
    <cacheHierarchy uniqueName="[ngs_passing].[player_first_name]" caption="player_first_name" attribute="1" defaultMemberUniqueName="[ngs_passing].[player_first_name].[All]" allUniqueName="[ngs_passing].[player_first_name].[All]" dimensionUniqueName="[ngs_passing]" displayFolder="" count="0" memberValueDatatype="130" unbalanced="0"/>
    <cacheHierarchy uniqueName="[ngs_passing].[player_last_name]" caption="player_last_name" attribute="1" defaultMemberUniqueName="[ngs_passing].[player_last_name].[All]" allUniqueName="[ngs_passing].[player_last_name].[All]" dimensionUniqueName="[ngs_passing]" displayFolder="" count="0" memberValueDatatype="130" unbalanced="0"/>
    <cacheHierarchy uniqueName="[ngs_passing].[player_jersey_number]" caption="player_jersey_number" attribute="1" defaultMemberUniqueName="[ngs_passing].[player_jersey_number].[All]" allUniqueName="[ngs_passing].[player_jersey_number].[All]" dimensionUniqueName="[ngs_passing]" displayFolder="" count="0" memberValueDatatype="20" unbalanced="0"/>
    <cacheHierarchy uniqueName="[ngs_passing].[player_short_name]" caption="player_short_name" attribute="1" defaultMemberUniqueName="[ngs_passing].[player_short_name].[All]" allUniqueName="[ngs_passing].[player_short_name].[All]" dimensionUniqueName="[ngs_passing]" displayFolder="" count="0" memberValueDatatype="130" unbalanced="0"/>
    <cacheHierarchy uniqueName="[ngs_passing].[season_week]" caption="season_week" attribute="1" defaultMemberUniqueName="[ngs_passing].[season_week].[All]" allUniqueName="[ngs_passing].[season_week].[All]" dimensionUniqueName="[ngs_passing]" displayFolder="" count="0" memberValueDatatype="130" unbalanced="0"/>
    <cacheHierarchy uniqueName="[ngs_receiving].[season]" caption="season" attribute="1" defaultMemberUniqueName="[ngs_receiving].[season].[All]" allUniqueName="[ngs_receiving].[season].[All]" dimensionUniqueName="[ngs_receiving]" displayFolder="" count="0" memberValueDatatype="20" unbalanced="0"/>
    <cacheHierarchy uniqueName="[ngs_receiving].[season_type]" caption="season_type" attribute="1" defaultMemberUniqueName="[ngs_receiving].[season_type].[All]" allUniqueName="[ngs_receiving].[season_type].[All]" dimensionUniqueName="[ngs_receiving]" displayFolder="" count="0" memberValueDatatype="130" unbalanced="0"/>
    <cacheHierarchy uniqueName="[ngs_receiving].[week]" caption="week" attribute="1" defaultMemberUniqueName="[ngs_receiving].[week].[All]" allUniqueName="[ngs_receiving].[week].[All]" dimensionUniqueName="[ngs_receiving]" displayFolder="" count="0" memberValueDatatype="20" unbalanced="0"/>
    <cacheHierarchy uniqueName="[ngs_receiving].[player_display_name]" caption="player_display_name" attribute="1" defaultMemberUniqueName="[ngs_receiving].[player_display_name].[All]" allUniqueName="[ngs_receiving].[player_display_name].[All]" dimensionUniqueName="[ngs_receiving]" displayFolder="" count="0" memberValueDatatype="130" unbalanced="0"/>
    <cacheHierarchy uniqueName="[ngs_receiving].[player_position]" caption="player_position" attribute="1" defaultMemberUniqueName="[ngs_receiving].[player_position].[All]" allUniqueName="[ngs_receiving].[player_position].[All]" dimensionUniqueName="[ngs_receiving]" displayFolder="" count="0" memberValueDatatype="130" unbalanced="0"/>
    <cacheHierarchy uniqueName="[ngs_receiving].[team_abbr]" caption="team_abbr" attribute="1" defaultMemberUniqueName="[ngs_receiving].[team_abbr].[All]" allUniqueName="[ngs_receiving].[team_abbr].[All]" dimensionUniqueName="[ngs_receiving]" displayFolder="" count="0" memberValueDatatype="130" unbalanced="0"/>
    <cacheHierarchy uniqueName="[ngs_receiving].[avg_cushion]" caption="avg_cushion" attribute="1" defaultMemberUniqueName="[ngs_receiving].[avg_cushion].[All]" allUniqueName="[ngs_receiving].[avg_cushion].[All]" dimensionUniqueName="[ngs_receiving]" displayFolder="" count="0" memberValueDatatype="5" unbalanced="0"/>
    <cacheHierarchy uniqueName="[ngs_receiving].[avg_separation]" caption="avg_separation" attribute="1" defaultMemberUniqueName="[ngs_receiving].[avg_separation].[All]" allUniqueName="[ngs_receiving].[avg_separation].[All]" dimensionUniqueName="[ngs_receiving]" displayFolder="" count="0" memberValueDatatype="5" unbalanced="0"/>
    <cacheHierarchy uniqueName="[ngs_receiving].[avg_intended_air_yards]" caption="avg_intended_air_yards" attribute="1" defaultMemberUniqueName="[ngs_receiving].[avg_intended_air_yards].[All]" allUniqueName="[ngs_receiving].[avg_intended_air_yards].[All]" dimensionUniqueName="[ngs_receiving]" displayFolder="" count="0" memberValueDatatype="5" unbalanced="0"/>
    <cacheHierarchy uniqueName="[ngs_receiving].[percent_share_of_intended_air_yards]" caption="percent_share_of_intended_air_yards" attribute="1" defaultMemberUniqueName="[ngs_receiving].[percent_share_of_intended_air_yards].[All]" allUniqueName="[ngs_receiving].[percent_share_of_intended_air_yards].[All]" dimensionUniqueName="[ngs_receiving]" displayFolder="" count="0" memberValueDatatype="5" unbalanced="0"/>
    <cacheHierarchy uniqueName="[ngs_receiving].[receptions]" caption="receptions" attribute="1" defaultMemberUniqueName="[ngs_receiving].[receptions].[All]" allUniqueName="[ngs_receiving].[receptions].[All]" dimensionUniqueName="[ngs_receiving]" displayFolder="" count="0" memberValueDatatype="20" unbalanced="0"/>
    <cacheHierarchy uniqueName="[ngs_receiving].[targets]" caption="targets" attribute="1" defaultMemberUniqueName="[ngs_receiving].[targets].[All]" allUniqueName="[ngs_receiving].[targets].[All]" dimensionUniqueName="[ngs_receiving]" displayFolder="" count="0" memberValueDatatype="20" unbalanced="0"/>
    <cacheHierarchy uniqueName="[ngs_receiving].[catch_percentage]" caption="catch_percentage" attribute="1" defaultMemberUniqueName="[ngs_receiving].[catch_percentage].[All]" allUniqueName="[ngs_receiving].[catch_percentage].[All]" dimensionUniqueName="[ngs_receiving]" displayFolder="" count="0" memberValueDatatype="5" unbalanced="0"/>
    <cacheHierarchy uniqueName="[ngs_receiving].[yards]" caption="yards" attribute="1" defaultMemberUniqueName="[ngs_receiving].[yards].[All]" allUniqueName="[ngs_receiving].[yards].[All]" dimensionUniqueName="[ngs_receiving]" displayFolder="" count="0" memberValueDatatype="20" unbalanced="0"/>
    <cacheHierarchy uniqueName="[ngs_receiving].[rec_touchdowns]" caption="rec_touchdowns" attribute="1" defaultMemberUniqueName="[ngs_receiving].[rec_touchdowns].[All]" allUniqueName="[ngs_receiving].[rec_touchdowns].[All]" dimensionUniqueName="[ngs_receiving]" displayFolder="" count="0" memberValueDatatype="20" unbalanced="0"/>
    <cacheHierarchy uniqueName="[ngs_receiving].[avg_yac]" caption="avg_yac" attribute="1" defaultMemberUniqueName="[ngs_receiving].[avg_yac].[All]" allUniqueName="[ngs_receiving].[avg_yac].[All]" dimensionUniqueName="[ngs_receiving]" displayFolder="" count="0" memberValueDatatype="5" unbalanced="0"/>
    <cacheHierarchy uniqueName="[ngs_receiving].[avg_expected_yac]" caption="avg_expected_yac" attribute="1" defaultMemberUniqueName="[ngs_receiving].[avg_expected_yac].[All]" allUniqueName="[ngs_receiving].[avg_expected_yac].[All]" dimensionUniqueName="[ngs_receiving]" displayFolder="" count="0" memberValueDatatype="5" unbalanced="0"/>
    <cacheHierarchy uniqueName="[ngs_receiving].[avg_yac_above_expectation]" caption="avg_yac_above_expectation" attribute="1" defaultMemberUniqueName="[ngs_receiving].[avg_yac_above_expectation].[All]" allUniqueName="[ngs_receiving].[avg_yac_above_expectation].[All]" dimensionUniqueName="[ngs_receiving]" displayFolder="" count="0" memberValueDatatype="5" unbalanced="0"/>
    <cacheHierarchy uniqueName="[ngs_receiving].[player_gsis_id]" caption="player_gsis_id" attribute="1" defaultMemberUniqueName="[ngs_receiving].[player_gsis_id].[All]" allUniqueName="[ngs_receiving].[player_gsis_id].[All]" dimensionUniqueName="[ngs_receiving]" displayFolder="" count="0" memberValueDatatype="130" unbalanced="0"/>
    <cacheHierarchy uniqueName="[ngs_receiving].[player_first_name]" caption="player_first_name" attribute="1" defaultMemberUniqueName="[ngs_receiving].[player_first_name].[All]" allUniqueName="[ngs_receiving].[player_first_name].[All]" dimensionUniqueName="[ngs_receiving]" displayFolder="" count="0" memberValueDatatype="130" unbalanced="0"/>
    <cacheHierarchy uniqueName="[ngs_receiving].[player_last_name]" caption="player_last_name" attribute="1" defaultMemberUniqueName="[ngs_receiving].[player_last_name].[All]" allUniqueName="[ngs_receiving].[player_last_name].[All]" dimensionUniqueName="[ngs_receiving]" displayFolder="" count="0" memberValueDatatype="130" unbalanced="0"/>
    <cacheHierarchy uniqueName="[ngs_receiving].[player_jersey_number]" caption="player_jersey_number" attribute="1" defaultMemberUniqueName="[ngs_receiving].[player_jersey_number].[All]" allUniqueName="[ngs_receiving].[player_jersey_number].[All]" dimensionUniqueName="[ngs_receiving]" displayFolder="" count="0" memberValueDatatype="20" unbalanced="0"/>
    <cacheHierarchy uniqueName="[ngs_receiving].[player_short_name]" caption="player_short_name" attribute="1" defaultMemberUniqueName="[ngs_receiving].[player_short_name].[All]" allUniqueName="[ngs_receiving].[player_short_name].[All]" dimensionUniqueName="[ngs_receiving]" displayFolder="" count="0" memberValueDatatype="130" unbalanced="0"/>
    <cacheHierarchy uniqueName="[ngs_receiving].[season_week]" caption="season_week" attribute="1" defaultMemberUniqueName="[ngs_receiving].[season_week].[All]" allUniqueName="[ngs_receiving].[season_week].[All]" dimensionUniqueName="[ngs_receiving]" displayFolder="" count="0" memberValueDatatype="130" unbalanced="0"/>
    <cacheHierarchy uniqueName="[ngs_rushing].[season]" caption="season" attribute="1" defaultMemberUniqueName="[ngs_rushing].[season].[All]" allUniqueName="[ngs_rushing].[season].[All]" dimensionUniqueName="[ngs_rushing]" displayFolder="" count="0" memberValueDatatype="20" unbalanced="0"/>
    <cacheHierarchy uniqueName="[ngs_rushing].[season_type]" caption="season_type" attribute="1" defaultMemberUniqueName="[ngs_rushing].[season_type].[All]" allUniqueName="[ngs_rushing].[season_type].[All]" dimensionUniqueName="[ngs_rushing]" displayFolder="" count="0" memberValueDatatype="130" unbalanced="0"/>
    <cacheHierarchy uniqueName="[ngs_rushing].[week]" caption="week" attribute="1" defaultMemberUniqueName="[ngs_rushing].[week].[All]" allUniqueName="[ngs_rushing].[week].[All]" dimensionUniqueName="[ngs_rushing]" displayFolder="" count="0" memberValueDatatype="20" unbalanced="0"/>
    <cacheHierarchy uniqueName="[ngs_rushing].[player_display_name]" caption="player_display_name" attribute="1" defaultMemberUniqueName="[ngs_rushing].[player_display_name].[All]" allUniqueName="[ngs_rushing].[player_display_name].[All]" dimensionUniqueName="[ngs_rushing]" displayFolder="" count="0" memberValueDatatype="130" unbalanced="0"/>
    <cacheHierarchy uniqueName="[ngs_rushing].[player_position]" caption="player_position" attribute="1" defaultMemberUniqueName="[ngs_rushing].[player_position].[All]" allUniqueName="[ngs_rushing].[player_position].[All]" dimensionUniqueName="[ngs_rushing]" displayFolder="" count="0" memberValueDatatype="130" unbalanced="0"/>
    <cacheHierarchy uniqueName="[ngs_rushing].[team_abbr]" caption="team_abbr" attribute="1" defaultMemberUniqueName="[ngs_rushing].[team_abbr].[All]" allUniqueName="[ngs_rushing].[team_abbr].[All]" dimensionUniqueName="[ngs_rushing]" displayFolder="" count="0" memberValueDatatype="130" unbalanced="0"/>
    <cacheHierarchy uniqueName="[ngs_rushing].[efficiency]" caption="efficiency" attribute="1" defaultMemberUniqueName="[ngs_rushing].[efficiency].[All]" allUniqueName="[ngs_rushing].[efficiency].[All]" dimensionUniqueName="[ngs_rushing]" displayFolder="" count="0" memberValueDatatype="5" unbalanced="0"/>
    <cacheHierarchy uniqueName="[ngs_rushing].[percent_attempts_gte_eight_defenders]" caption="percent_attempts_gte_eight_defenders" attribute="1" defaultMemberUniqueName="[ngs_rushing].[percent_attempts_gte_eight_defenders].[All]" allUniqueName="[ngs_rushing].[percent_attempts_gte_eight_defenders].[All]" dimensionUniqueName="[ngs_rushing]" displayFolder="" count="0" memberValueDatatype="5" unbalanced="0"/>
    <cacheHierarchy uniqueName="[ngs_rushing].[avg_time_to_los]" caption="avg_time_to_los" attribute="1" defaultMemberUniqueName="[ngs_rushing].[avg_time_to_los].[All]" allUniqueName="[ngs_rushing].[avg_time_to_los].[All]" dimensionUniqueName="[ngs_rushing]" displayFolder="" count="0" memberValueDatatype="5" unbalanced="0"/>
    <cacheHierarchy uniqueName="[ngs_rushing].[rush_attempts]" caption="rush_attempts" attribute="1" defaultMemberUniqueName="[ngs_rushing].[rush_attempts].[All]" allUniqueName="[ngs_rushing].[rush_attempts].[All]" dimensionUniqueName="[ngs_rushing]" displayFolder="" count="0" memberValueDatatype="20" unbalanced="0"/>
    <cacheHierarchy uniqueName="[ngs_rushing].[rush_yards]" caption="rush_yards" attribute="1" defaultMemberUniqueName="[ngs_rushing].[rush_yards].[All]" allUniqueName="[ngs_rushing].[rush_yards].[All]" dimensionUniqueName="[ngs_rushing]" displayFolder="" count="0" memberValueDatatype="20" unbalanced="0"/>
    <cacheHierarchy uniqueName="[ngs_rushing].[avg_rush_yards]" caption="avg_rush_yards" attribute="1" defaultMemberUniqueName="[ngs_rushing].[avg_rush_yards].[All]" allUniqueName="[ngs_rushing].[avg_rush_yards].[All]" dimensionUniqueName="[ngs_rushing]" displayFolder="" count="0" memberValueDatatype="5" unbalanced="0"/>
    <cacheHierarchy uniqueName="[ngs_rushing].[rush_touchdowns]" caption="rush_touchdowns" attribute="1" defaultMemberUniqueName="[ngs_rushing].[rush_touchdowns].[All]" allUniqueName="[ngs_rushing].[rush_touchdowns].[All]" dimensionUniqueName="[ngs_rushing]" displayFolder="" count="0" memberValueDatatype="20" unbalanced="0"/>
    <cacheHierarchy uniqueName="[ngs_rushing].[player_gsis_id]" caption="player_gsis_id" attribute="1" defaultMemberUniqueName="[ngs_rushing].[player_gsis_id].[All]" allUniqueName="[ngs_rushing].[player_gsis_id].[All]" dimensionUniqueName="[ngs_rushing]" displayFolder="" count="0" memberValueDatatype="130" unbalanced="0"/>
    <cacheHierarchy uniqueName="[ngs_rushing].[player_first_name]" caption="player_first_name" attribute="1" defaultMemberUniqueName="[ngs_rushing].[player_first_name].[All]" allUniqueName="[ngs_rushing].[player_first_name].[All]" dimensionUniqueName="[ngs_rushing]" displayFolder="" count="0" memberValueDatatype="130" unbalanced="0"/>
    <cacheHierarchy uniqueName="[ngs_rushing].[player_last_name]" caption="player_last_name" attribute="1" defaultMemberUniqueName="[ngs_rushing].[player_last_name].[All]" allUniqueName="[ngs_rushing].[player_last_name].[All]" dimensionUniqueName="[ngs_rushing]" displayFolder="" count="0" memberValueDatatype="130" unbalanced="0"/>
    <cacheHierarchy uniqueName="[ngs_rushing].[player_jersey_number]" caption="player_jersey_number" attribute="1" defaultMemberUniqueName="[ngs_rushing].[player_jersey_number].[All]" allUniqueName="[ngs_rushing].[player_jersey_number].[All]" dimensionUniqueName="[ngs_rushing]" displayFolder="" count="0" memberValueDatatype="20" unbalanced="0"/>
    <cacheHierarchy uniqueName="[ngs_rushing].[player_short_name]" caption="player_short_name" attribute="1" defaultMemberUniqueName="[ngs_rushing].[player_short_name].[All]" allUniqueName="[ngs_rushing].[player_short_name].[All]" dimensionUniqueName="[ngs_rushing]" displayFolder="" count="0" memberValueDatatype="130" unbalanced="0"/>
    <cacheHierarchy uniqueName="[ngs_rushing].[expected_rush_yards]" caption="expected_rush_yards" attribute="1" defaultMemberUniqueName="[ngs_rushing].[expected_rush_yards].[All]" allUniqueName="[ngs_rushing].[expected_rush_yards].[All]" dimensionUniqueName="[ngs_rushing]" displayFolder="" count="0" memberValueDatatype="130" unbalanced="0"/>
    <cacheHierarchy uniqueName="[ngs_rushing].[rush_yards_over_expected]" caption="rush_yards_over_expected" attribute="1" defaultMemberUniqueName="[ngs_rushing].[rush_yards_over_expected].[All]" allUniqueName="[ngs_rushing].[rush_yards_over_expected].[All]" dimensionUniqueName="[ngs_rushing]" displayFolder="" count="0" memberValueDatatype="130" unbalanced="0"/>
    <cacheHierarchy uniqueName="[ngs_rushing].[rush_yards_over_expected_per_att]" caption="rush_yards_over_expected_per_att" attribute="1" defaultMemberUniqueName="[ngs_rushing].[rush_yards_over_expected_per_att].[All]" allUniqueName="[ngs_rushing].[rush_yards_over_expected_per_att].[All]" dimensionUniqueName="[ngs_rushing]" displayFolder="" count="0" memberValueDatatype="130" unbalanced="0"/>
    <cacheHierarchy uniqueName="[ngs_rushing].[rush_pct_over_expected]" caption="rush_pct_over_expected" attribute="1" defaultMemberUniqueName="[ngs_rushing].[rush_pct_over_expected].[All]" allUniqueName="[ngs_rushing].[rush_pct_over_expected].[All]" dimensionUniqueName="[ngs_rushing]" displayFolder="" count="0" memberValueDatatype="130" unbalanced="0"/>
    <cacheHierarchy uniqueName="[ngs_rushing].[season_week]" caption="season_week" attribute="1" defaultMemberUniqueName="[ngs_rushing].[season_week].[All]" allUniqueName="[ngs_rushing].[season_week].[All]" dimensionUniqueName="[ngs_rushing]" displayFolder="" count="0" memberValueDatatype="130" unbalanced="0"/>
    <cacheHierarchy uniqueName="[play_by_play_2026].[play_id]" caption="play_id" attribute="1" defaultMemberUniqueName="[play_by_play_2026].[play_id].[All]" allUniqueName="[play_by_play_2026].[play_id].[All]" dimensionUniqueName="[play_by_play_2026]" displayFolder="" count="0" memberValueDatatype="20" unbalanced="0"/>
    <cacheHierarchy uniqueName="[play_by_play_2026].[game_id]" caption="game_id" attribute="1" defaultMemberUniqueName="[play_by_play_2026].[game_id].[All]" allUniqueName="[play_by_play_2026].[game_id].[All]" dimensionUniqueName="[play_by_play_2026]" displayFolder="" count="0" memberValueDatatype="130" unbalanced="0"/>
    <cacheHierarchy uniqueName="[play_by_play_2026].[old_game_id]" caption="old_game_id" attribute="1" defaultMemberUniqueName="[play_by_play_2026].[old_game_id].[All]" allUniqueName="[play_by_play_2026].[old_game_id].[All]" dimensionUniqueName="[play_by_play_2026]" displayFolder="" count="0" memberValueDatatype="20" unbalanced="0"/>
    <cacheHierarchy uniqueName="[play_by_play_2026].[home_team]" caption="home_team" attribute="1" defaultMemberUniqueName="[play_by_play_2026].[home_team].[All]" allUniqueName="[play_by_play_2026].[home_team].[All]" dimensionUniqueName="[play_by_play_2026]" displayFolder="" count="0" memberValueDatatype="130" unbalanced="0"/>
    <cacheHierarchy uniqueName="[play_by_play_2026].[away_team]" caption="away_team" attribute="1" defaultMemberUniqueName="[play_by_play_2026].[away_team].[All]" allUniqueName="[play_by_play_2026].[away_team].[All]" dimensionUniqueName="[play_by_play_2026]" displayFolder="" count="0" memberValueDatatype="130" unbalanced="0"/>
    <cacheHierarchy uniqueName="[play_by_play_2026].[season_type]" caption="season_type" attribute="1" defaultMemberUniqueName="[play_by_play_2026].[season_type].[All]" allUniqueName="[play_by_play_2026].[season_type].[All]" dimensionUniqueName="[play_by_play_2026]" displayFolder="" count="0" memberValueDatatype="130" unbalanced="0"/>
    <cacheHierarchy uniqueName="[play_by_play_2026].[week]" caption="week" attribute="1" defaultMemberUniqueName="[play_by_play_2026].[week].[All]" allUniqueName="[play_by_play_2026].[week].[All]" dimensionUniqueName="[play_by_play_2026]" displayFolder="" count="0" memberValueDatatype="20" unbalanced="0"/>
    <cacheHierarchy uniqueName="[play_by_play_2026].[posteam]" caption="posteam" attribute="1" defaultMemberUniqueName="[play_by_play_2026].[posteam].[All]" allUniqueName="[play_by_play_2026].[posteam].[All]" dimensionUniqueName="[play_by_play_2026]" displayFolder="" count="0" memberValueDatatype="130" unbalanced="0"/>
    <cacheHierarchy uniqueName="[play_by_play_2026].[posteam_type]" caption="posteam_type" attribute="1" defaultMemberUniqueName="[play_by_play_2026].[posteam_type].[All]" allUniqueName="[play_by_play_2026].[posteam_type].[All]" dimensionUniqueName="[play_by_play_2026]" displayFolder="" count="0" memberValueDatatype="130" unbalanced="0"/>
    <cacheHierarchy uniqueName="[play_by_play_2026].[defteam]" caption="defteam" attribute="1" defaultMemberUniqueName="[play_by_play_2026].[defteam].[All]" allUniqueName="[play_by_play_2026].[defteam].[All]" dimensionUniqueName="[play_by_play_2026]" displayFolder="" count="0" memberValueDatatype="130" unbalanced="0"/>
    <cacheHierarchy uniqueName="[play_by_play_2026].[side_of_field]" caption="side_of_field" attribute="1" defaultMemberUniqueName="[play_by_play_2026].[side_of_field].[All]" allUniqueName="[play_by_play_2026].[side_of_field].[All]" dimensionUniqueName="[play_by_play_2026]" displayFolder="" count="0" memberValueDatatype="130" unbalanced="0"/>
    <cacheHierarchy uniqueName="[play_by_play_2026].[yardline_100]" caption="yardline_100" attribute="1" defaultMemberUniqueName="[play_by_play_2026].[yardline_100].[All]" allUniqueName="[play_by_play_2026].[yardline_100].[All]" dimensionUniqueName="[play_by_play_2026]" displayFolder="" count="0" memberValueDatatype="20" unbalanced="0"/>
    <cacheHierarchy uniqueName="[play_by_play_2026].[game_date]" caption="game_date" attribute="1" time="1" defaultMemberUniqueName="[play_by_play_2026].[game_date].[All]" allUniqueName="[play_by_play_2026].[game_date].[All]" dimensionUniqueName="[play_by_play_2026]" displayFolder="" count="0" memberValueDatatype="7" unbalanced="0"/>
    <cacheHierarchy uniqueName="[play_by_play_2026].[quarter_seconds_remaining]" caption="quarter_seconds_remaining" attribute="1" defaultMemberUniqueName="[play_by_play_2026].[quarter_seconds_remaining].[All]" allUniqueName="[play_by_play_2026].[quarter_seconds_remaining].[All]" dimensionUniqueName="[play_by_play_2026]" displayFolder="" count="0" memberValueDatatype="20" unbalanced="0"/>
    <cacheHierarchy uniqueName="[play_by_play_2026].[half_seconds_remaining]" caption="half_seconds_remaining" attribute="1" defaultMemberUniqueName="[play_by_play_2026].[half_seconds_remaining].[All]" allUniqueName="[play_by_play_2026].[half_seconds_remaining].[All]" dimensionUniqueName="[play_by_play_2026]" displayFolder="" count="0" memberValueDatatype="20" unbalanced="0"/>
    <cacheHierarchy uniqueName="[play_by_play_2026].[game_seconds_remaining]" caption="game_seconds_remaining" attribute="1" defaultMemberUniqueName="[play_by_play_2026].[game_seconds_remaining].[All]" allUniqueName="[play_by_play_2026].[game_seconds_remaining].[All]" dimensionUniqueName="[play_by_play_2026]" displayFolder="" count="0" memberValueDatatype="20" unbalanced="0"/>
    <cacheHierarchy uniqueName="[play_by_play_2026].[game_half]" caption="game_half" attribute="1" defaultMemberUniqueName="[play_by_play_2026].[game_half].[All]" allUniqueName="[play_by_play_2026].[game_half].[All]" dimensionUniqueName="[play_by_play_2026]" displayFolder="" count="0" memberValueDatatype="130" unbalanced="0"/>
    <cacheHierarchy uniqueName="[play_by_play_2026].[quarter_end]" caption="quarter_end" attribute="1" defaultMemberUniqueName="[play_by_play_2026].[quarter_end].[All]" allUniqueName="[play_by_play_2026].[quarter_end].[All]" dimensionUniqueName="[play_by_play_2026]" displayFolder="" count="0" memberValueDatatype="20" unbalanced="0"/>
    <cacheHierarchy uniqueName="[play_by_play_2026].[drive]" caption="drive" attribute="1" defaultMemberUniqueName="[play_by_play_2026].[drive].[All]" allUniqueName="[play_by_play_2026].[drive].[All]" dimensionUniqueName="[play_by_play_2026]" displayFolder="" count="0" memberValueDatatype="20" unbalanced="0"/>
    <cacheHierarchy uniqueName="[play_by_play_2026].[sp]" caption="sp" attribute="1" defaultMemberUniqueName="[play_by_play_2026].[sp].[All]" allUniqueName="[play_by_play_2026].[sp].[All]" dimensionUniqueName="[play_by_play_2026]" displayFolder="" count="0" memberValueDatatype="20" unbalanced="0"/>
    <cacheHierarchy uniqueName="[play_by_play_2026].[qtr]" caption="qtr" attribute="1" defaultMemberUniqueName="[play_by_play_2026].[qtr].[All]" allUniqueName="[play_by_play_2026].[qtr].[All]" dimensionUniqueName="[play_by_play_2026]" displayFolder="" count="0" memberValueDatatype="20" unbalanced="0"/>
    <cacheHierarchy uniqueName="[play_by_play_2026].[down]" caption="down" attribute="1" defaultMemberUniqueName="[play_by_play_2026].[down].[All]" allUniqueName="[play_by_play_2026].[down].[All]" dimensionUniqueName="[play_by_play_2026]" displayFolder="" count="0" memberValueDatatype="20" unbalanced="0"/>
    <cacheHierarchy uniqueName="[play_by_play_2026].[goal_to_go]" caption="goal_to_go" attribute="1" defaultMemberUniqueName="[play_by_play_2026].[goal_to_go].[All]" allUniqueName="[play_by_play_2026].[goal_to_go].[All]" dimensionUniqueName="[play_by_play_2026]" displayFolder="" count="0" memberValueDatatype="20" unbalanced="0"/>
    <cacheHierarchy uniqueName="[play_by_play_2026].[time]" caption="time" attribute="1" time="1" defaultMemberUniqueName="[play_by_play_2026].[time].[All]" allUniqueName="[play_by_play_2026].[time].[All]" dimensionUniqueName="[play_by_play_2026]" displayFolder="" count="0" memberValueDatatype="7" unbalanced="0"/>
    <cacheHierarchy uniqueName="[play_by_play_2026].[yrdln]" caption="yrdln" attribute="1" defaultMemberUniqueName="[play_by_play_2026].[yrdln].[All]" allUniqueName="[play_by_play_2026].[yrdln].[All]" dimensionUniqueName="[play_by_play_2026]" displayFolder="" count="0" memberValueDatatype="130" unbalanced="0"/>
    <cacheHierarchy uniqueName="[play_by_play_2026].[ydstogo]" caption="ydstogo" attribute="1" defaultMemberUniqueName="[play_by_play_2026].[ydstogo].[All]" allUniqueName="[play_by_play_2026].[ydstogo].[All]" dimensionUniqueName="[play_by_play_2026]" displayFolder="" count="0" memberValueDatatype="20" unbalanced="0"/>
    <cacheHierarchy uniqueName="[play_by_play_2026].[ydsnet]" caption="ydsnet" attribute="1" defaultMemberUniqueName="[play_by_play_2026].[ydsnet].[All]" allUniqueName="[play_by_play_2026].[ydsnet].[All]" dimensionUniqueName="[play_by_play_2026]" displayFolder="" count="0" memberValueDatatype="20" unbalanced="0"/>
    <cacheHierarchy uniqueName="[play_by_play_2026].[desc]" caption="desc" attribute="1" defaultMemberUniqueName="[play_by_play_2026].[desc].[All]" allUniqueName="[play_by_play_2026].[desc].[All]" dimensionUniqueName="[play_by_play_2026]" displayFolder="" count="0" memberValueDatatype="130" unbalanced="0"/>
    <cacheHierarchy uniqueName="[play_by_play_2026].[play_type]" caption="play_type" attribute="1" defaultMemberUniqueName="[play_by_play_2026].[play_type].[All]" allUniqueName="[play_by_play_2026].[play_type].[All]" dimensionUniqueName="[play_by_play_2026]" displayFolder="" count="0" memberValueDatatype="130" unbalanced="0"/>
    <cacheHierarchy uniqueName="[play_by_play_2026].[yards_gained]" caption="yards_gained" attribute="1" defaultMemberUniqueName="[play_by_play_2026].[yards_gained].[All]" allUniqueName="[play_by_play_2026].[yards_gained].[All]" dimensionUniqueName="[play_by_play_2026]" displayFolder="" count="0" memberValueDatatype="20" unbalanced="0"/>
    <cacheHierarchy uniqueName="[play_by_play_2026].[shotgun]" caption="shotgun" attribute="1" defaultMemberUniqueName="[play_by_play_2026].[shotgun].[All]" allUniqueName="[play_by_play_2026].[shotgun].[All]" dimensionUniqueName="[play_by_play_2026]" displayFolder="" count="0" memberValueDatatype="20" unbalanced="0"/>
    <cacheHierarchy uniqueName="[play_by_play_2026].[no_huddle]" caption="no_huddle" attribute="1" defaultMemberUniqueName="[play_by_play_2026].[no_huddle].[All]" allUniqueName="[play_by_play_2026].[no_huddle].[All]" dimensionUniqueName="[play_by_play_2026]" displayFolder="" count="0" memberValueDatatype="20" unbalanced="0"/>
    <cacheHierarchy uniqueName="[play_by_play_2026].[qb_dropback]" caption="qb_dropback" attribute="1" defaultMemberUniqueName="[play_by_play_2026].[qb_dropback].[All]" allUniqueName="[play_by_play_2026].[qb_dropback].[All]" dimensionUniqueName="[play_by_play_2026]" displayFolder="" count="0" memberValueDatatype="20" unbalanced="0"/>
    <cacheHierarchy uniqueName="[play_by_play_2026].[qb_kneel]" caption="qb_kneel" attribute="1" defaultMemberUniqueName="[play_by_play_2026].[qb_kneel].[All]" allUniqueName="[play_by_play_2026].[qb_kneel].[All]" dimensionUniqueName="[play_by_play_2026]" displayFolder="" count="0" memberValueDatatype="20" unbalanced="0"/>
    <cacheHierarchy uniqueName="[play_by_play_2026].[qb_spike]" caption="qb_spike" attribute="1" defaultMemberUniqueName="[play_by_play_2026].[qb_spike].[All]" allUniqueName="[play_by_play_2026].[qb_spike].[All]" dimensionUniqueName="[play_by_play_2026]" displayFolder="" count="0" memberValueDatatype="20" unbalanced="0"/>
    <cacheHierarchy uniqueName="[play_by_play_2026].[qb_scramble]" caption="qb_scramble" attribute="1" defaultMemberUniqueName="[play_by_play_2026].[qb_scramble].[All]" allUniqueName="[play_by_play_2026].[qb_scramble].[All]" dimensionUniqueName="[play_by_play_2026]" displayFolder="" count="0" memberValueDatatype="20" unbalanced="0"/>
    <cacheHierarchy uniqueName="[play_by_play_2026].[pass_length]" caption="pass_length" attribute="1" defaultMemberUniqueName="[play_by_play_2026].[pass_length].[All]" allUniqueName="[play_by_play_2026].[pass_length].[All]" dimensionUniqueName="[play_by_play_2026]" displayFolder="" count="0" memberValueDatatype="130" unbalanced="0"/>
    <cacheHierarchy uniqueName="[play_by_play_2026].[pass_location]" caption="pass_location" attribute="1" defaultMemberUniqueName="[play_by_play_2026].[pass_location].[All]" allUniqueName="[play_by_play_2026].[pass_location].[All]" dimensionUniqueName="[play_by_play_2026]" displayFolder="" count="0" memberValueDatatype="130" unbalanced="0"/>
    <cacheHierarchy uniqueName="[play_by_play_2026].[air_yards]" caption="air_yards" attribute="1" defaultMemberUniqueName="[play_by_play_2026].[air_yards].[All]" allUniqueName="[play_by_play_2026].[air_yards].[All]" dimensionUniqueName="[play_by_play_2026]" displayFolder="" count="0" memberValueDatatype="20" unbalanced="0"/>
    <cacheHierarchy uniqueName="[play_by_play_2026].[yards_after_catch]" caption="yards_after_catch" attribute="1" defaultMemberUniqueName="[play_by_play_2026].[yards_after_catch].[All]" allUniqueName="[play_by_play_2026].[yards_after_catch].[All]" dimensionUniqueName="[play_by_play_2026]" displayFolder="" count="0" memberValueDatatype="20" unbalanced="0"/>
    <cacheHierarchy uniqueName="[play_by_play_2026].[run_location]" caption="run_location" attribute="1" defaultMemberUniqueName="[play_by_play_2026].[run_location].[All]" allUniqueName="[play_by_play_2026].[run_location].[All]" dimensionUniqueName="[play_by_play_2026]" displayFolder="" count="0" memberValueDatatype="130" unbalanced="0"/>
    <cacheHierarchy uniqueName="[play_by_play_2026].[run_gap]" caption="run_gap" attribute="1" defaultMemberUniqueName="[play_by_play_2026].[run_gap].[All]" allUniqueName="[play_by_play_2026].[run_gap].[All]" dimensionUniqueName="[play_by_play_2026]" displayFolder="" count="0" memberValueDatatype="130" unbalanced="0"/>
    <cacheHierarchy uniqueName="[play_by_play_2026].[field_goal_result]" caption="field_goal_result" attribute="1" defaultMemberUniqueName="[play_by_play_2026].[field_goal_result].[All]" allUniqueName="[play_by_play_2026].[field_goal_result].[All]" dimensionUniqueName="[play_by_play_2026]" displayFolder="" count="0" memberValueDatatype="130" unbalanced="0"/>
    <cacheHierarchy uniqueName="[play_by_play_2026].[kick_distance]" caption="kick_distance" attribute="1" defaultMemberUniqueName="[play_by_play_2026].[kick_distance].[All]" allUniqueName="[play_by_play_2026].[kick_distance].[All]" dimensionUniqueName="[play_by_play_2026]" displayFolder="" count="0" memberValueDatatype="20" unbalanced="0"/>
    <cacheHierarchy uniqueName="[play_by_play_2026].[extra_point_result]" caption="extra_point_result" attribute="1" defaultMemberUniqueName="[play_by_play_2026].[extra_point_result].[All]" allUniqueName="[play_by_play_2026].[extra_point_result].[All]" dimensionUniqueName="[play_by_play_2026]" displayFolder="" count="0" memberValueDatatype="130" unbalanced="0"/>
    <cacheHierarchy uniqueName="[play_by_play_2026].[two_point_conv_result]" caption="two_point_conv_result" attribute="1" defaultMemberUniqueName="[play_by_play_2026].[two_point_conv_result].[All]" allUniqueName="[play_by_play_2026].[two_point_conv_result].[All]" dimensionUniqueName="[play_by_play_2026]" displayFolder="" count="0" memberValueDatatype="130" unbalanced="0"/>
    <cacheHierarchy uniqueName="[play_by_play_2026].[home_timeouts_remaining]" caption="home_timeouts_remaining" attribute="1" defaultMemberUniqueName="[play_by_play_2026].[home_timeouts_remaining].[All]" allUniqueName="[play_by_play_2026].[home_timeouts_remaining].[All]" dimensionUniqueName="[play_by_play_2026]" displayFolder="" count="0" memberValueDatatype="20" unbalanced="0"/>
    <cacheHierarchy uniqueName="[play_by_play_2026].[away_timeouts_remaining]" caption="away_timeouts_remaining" attribute="1" defaultMemberUniqueName="[play_by_play_2026].[away_timeouts_remaining].[All]" allUniqueName="[play_by_play_2026].[away_timeouts_remaining].[All]" dimensionUniqueName="[play_by_play_2026]" displayFolder="" count="0" memberValueDatatype="20" unbalanced="0"/>
    <cacheHierarchy uniqueName="[play_by_play_2026].[timeout]" caption="timeout" attribute="1" defaultMemberUniqueName="[play_by_play_2026].[timeout].[All]" allUniqueName="[play_by_play_2026].[timeout].[All]" dimensionUniqueName="[play_by_play_2026]" displayFolder="" count="0" memberValueDatatype="20" unbalanced="0"/>
    <cacheHierarchy uniqueName="[play_by_play_2026].[timeout_team]" caption="timeout_team" attribute="1" defaultMemberUniqueName="[play_by_play_2026].[timeout_team].[All]" allUniqueName="[play_by_play_2026].[timeout_team].[All]" dimensionUniqueName="[play_by_play_2026]" displayFolder="" count="0" memberValueDatatype="130" unbalanced="0"/>
    <cacheHierarchy uniqueName="[play_by_play_2026].[td_team]" caption="td_team" attribute="1" defaultMemberUniqueName="[play_by_play_2026].[td_team].[All]" allUniqueName="[play_by_play_2026].[td_team].[All]" dimensionUniqueName="[play_by_play_2026]" displayFolder="" count="0" memberValueDatatype="130" unbalanced="0"/>
    <cacheHierarchy uniqueName="[play_by_play_2026].[td_player_name]" caption="td_player_name" attribute="1" defaultMemberUniqueName="[play_by_play_2026].[td_player_name].[All]" allUniqueName="[play_by_play_2026].[td_player_name].[All]" dimensionUniqueName="[play_by_play_2026]" displayFolder="" count="0" memberValueDatatype="130" unbalanced="0"/>
    <cacheHierarchy uniqueName="[play_by_play_2026].[td_player_id]" caption="td_player_id" attribute="1" defaultMemberUniqueName="[play_by_play_2026].[td_player_id].[All]" allUniqueName="[play_by_play_2026].[td_player_id].[All]" dimensionUniqueName="[play_by_play_2026]" displayFolder="" count="0" memberValueDatatype="130" unbalanced="0"/>
    <cacheHierarchy uniqueName="[play_by_play_2026].[posteam_timeouts_remaining]" caption="posteam_timeouts_remaining" attribute="1" defaultMemberUniqueName="[play_by_play_2026].[posteam_timeouts_remaining].[All]" allUniqueName="[play_by_play_2026].[posteam_timeouts_remaining].[All]" dimensionUniqueName="[play_by_play_2026]" displayFolder="" count="0" memberValueDatatype="20" unbalanced="0"/>
    <cacheHierarchy uniqueName="[play_by_play_2026].[defteam_timeouts_remaining]" caption="defteam_timeouts_remaining" attribute="1" defaultMemberUniqueName="[play_by_play_2026].[defteam_timeouts_remaining].[All]" allUniqueName="[play_by_play_2026].[defteam_timeouts_remaining].[All]" dimensionUniqueName="[play_by_play_2026]" displayFolder="" count="0" memberValueDatatype="20" unbalanced="0"/>
    <cacheHierarchy uniqueName="[play_by_play_2026].[total_home_score]" caption="total_home_score" attribute="1" defaultMemberUniqueName="[play_by_play_2026].[total_home_score].[All]" allUniqueName="[play_by_play_2026].[total_home_score].[All]" dimensionUniqueName="[play_by_play_2026]" displayFolder="" count="0" memberValueDatatype="20" unbalanced="0"/>
    <cacheHierarchy uniqueName="[play_by_play_2026].[total_away_score]" caption="total_away_score" attribute="1" defaultMemberUniqueName="[play_by_play_2026].[total_away_score].[All]" allUniqueName="[play_by_play_2026].[total_away_score].[All]" dimensionUniqueName="[play_by_play_2026]" displayFolder="" count="0" memberValueDatatype="20" unbalanced="0"/>
    <cacheHierarchy uniqueName="[play_by_play_2026].[posteam_score]" caption="posteam_score" attribute="1" defaultMemberUniqueName="[play_by_play_2026].[posteam_score].[All]" allUniqueName="[play_by_play_2026].[posteam_score].[All]" dimensionUniqueName="[play_by_play_2026]" displayFolder="" count="0" memberValueDatatype="20" unbalanced="0"/>
    <cacheHierarchy uniqueName="[play_by_play_2026].[defteam_score]" caption="defteam_score" attribute="1" defaultMemberUniqueName="[play_by_play_2026].[defteam_score].[All]" allUniqueName="[play_by_play_2026].[defteam_score].[All]" dimensionUniqueName="[play_by_play_2026]" displayFolder="" count="0" memberValueDatatype="20" unbalanced="0"/>
    <cacheHierarchy uniqueName="[play_by_play_2026].[score_differential]" caption="score_differential" attribute="1" defaultMemberUniqueName="[play_by_play_2026].[score_differential].[All]" allUniqueName="[play_by_play_2026].[score_differential].[All]" dimensionUniqueName="[play_by_play_2026]" displayFolder="" count="0" memberValueDatatype="20" unbalanced="0"/>
    <cacheHierarchy uniqueName="[play_by_play_2026].[posteam_score_post]" caption="posteam_score_post" attribute="1" defaultMemberUniqueName="[play_by_play_2026].[posteam_score_post].[All]" allUniqueName="[play_by_play_2026].[posteam_score_post].[All]" dimensionUniqueName="[play_by_play_2026]" displayFolder="" count="0" memberValueDatatype="20" unbalanced="0"/>
    <cacheHierarchy uniqueName="[play_by_play_2026].[defteam_score_post]" caption="defteam_score_post" attribute="1" defaultMemberUniqueName="[play_by_play_2026].[defteam_score_post].[All]" allUniqueName="[play_by_play_2026].[defteam_score_post].[All]" dimensionUniqueName="[play_by_play_2026]" displayFolder="" count="0" memberValueDatatype="20" unbalanced="0"/>
    <cacheHierarchy uniqueName="[play_by_play_2026].[score_differential_post]" caption="score_differential_post" attribute="1" defaultMemberUniqueName="[play_by_play_2026].[score_differential_post].[All]" allUniqueName="[play_by_play_2026].[score_differential_post].[All]" dimensionUniqueName="[play_by_play_2026]" displayFolder="" count="0" memberValueDatatype="20" unbalanced="0"/>
    <cacheHierarchy uniqueName="[play_by_play_2026].[no_score_prob]" caption="no_score_prob" attribute="1" defaultMemberUniqueName="[play_by_play_2026].[no_score_prob].[All]" allUniqueName="[play_by_play_2026].[no_score_prob].[All]" dimensionUniqueName="[play_by_play_2026]" displayFolder="" count="0" memberValueDatatype="5" unbalanced="0"/>
    <cacheHierarchy uniqueName="[play_by_play_2026].[opp_fg_prob]" caption="opp_fg_prob" attribute="1" defaultMemberUniqueName="[play_by_play_2026].[opp_fg_prob].[All]" allUniqueName="[play_by_play_2026].[opp_fg_prob].[All]" dimensionUniqueName="[play_by_play_2026]" displayFolder="" count="0" memberValueDatatype="5" unbalanced="0"/>
    <cacheHierarchy uniqueName="[play_by_play_2026].[opp_safety_prob]" caption="opp_safety_prob" attribute="1" defaultMemberUniqueName="[play_by_play_2026].[opp_safety_prob].[All]" allUniqueName="[play_by_play_2026].[opp_safety_prob].[All]" dimensionUniqueName="[play_by_play_2026]" displayFolder="" count="0" memberValueDatatype="5" unbalanced="0"/>
    <cacheHierarchy uniqueName="[play_by_play_2026].[opp_td_prob]" caption="opp_td_prob" attribute="1" defaultMemberUniqueName="[play_by_play_2026].[opp_td_prob].[All]" allUniqueName="[play_by_play_2026].[opp_td_prob].[All]" dimensionUniqueName="[play_by_play_2026]" displayFolder="" count="0" memberValueDatatype="5" unbalanced="0"/>
    <cacheHierarchy uniqueName="[play_by_play_2026].[fg_prob]" caption="fg_prob" attribute="1" defaultMemberUniqueName="[play_by_play_2026].[fg_prob].[All]" allUniqueName="[play_by_play_2026].[fg_prob].[All]" dimensionUniqueName="[play_by_play_2026]" displayFolder="" count="0" memberValueDatatype="5" unbalanced="0"/>
    <cacheHierarchy uniqueName="[play_by_play_2026].[safety_prob]" caption="safety_prob" attribute="1" defaultMemberUniqueName="[play_by_play_2026].[safety_prob].[All]" allUniqueName="[play_by_play_2026].[safety_prob].[All]" dimensionUniqueName="[play_by_play_2026]" displayFolder="" count="0" memberValueDatatype="5" unbalanced="0"/>
    <cacheHierarchy uniqueName="[play_by_play_2026].[td_prob]" caption="td_prob" attribute="1" defaultMemberUniqueName="[play_by_play_2026].[td_prob].[All]" allUniqueName="[play_by_play_2026].[td_prob].[All]" dimensionUniqueName="[play_by_play_2026]" displayFolder="" count="0" memberValueDatatype="5" unbalanced="0"/>
    <cacheHierarchy uniqueName="[play_by_play_2026].[extra_point_prob]" caption="extra_point_prob" attribute="1" defaultMemberUniqueName="[play_by_play_2026].[extra_point_prob].[All]" allUniqueName="[play_by_play_2026].[extra_point_prob].[All]" dimensionUniqueName="[play_by_play_2026]" displayFolder="" count="0" memberValueDatatype="5" unbalanced="0"/>
    <cacheHierarchy uniqueName="[play_by_play_2026].[two_point_conversion_prob]" caption="two_point_conversion_prob" attribute="1" defaultMemberUniqueName="[play_by_play_2026].[two_point_conversion_prob].[All]" allUniqueName="[play_by_play_2026].[two_point_conversion_prob].[All]" dimensionUniqueName="[play_by_play_2026]" displayFolder="" count="0" memberValueDatatype="20" unbalanced="0"/>
    <cacheHierarchy uniqueName="[play_by_play_2026].[ep]" caption="ep" attribute="1" defaultMemberUniqueName="[play_by_play_2026].[ep].[All]" allUniqueName="[play_by_play_2026].[ep].[All]" dimensionUniqueName="[play_by_play_2026]" displayFolder="" count="0" memberValueDatatype="5" unbalanced="0"/>
    <cacheHierarchy uniqueName="[play_by_play_2026].[epa]" caption="epa" attribute="1" defaultMemberUniqueName="[play_by_play_2026].[epa].[All]" allUniqueName="[play_by_play_2026].[epa].[All]" dimensionUniqueName="[play_by_play_2026]" displayFolder="" count="0" memberValueDatatype="5" unbalanced="0"/>
    <cacheHierarchy uniqueName="[play_by_play_2026].[total_home_epa]" caption="total_home_epa" attribute="1" defaultMemberUniqueName="[play_by_play_2026].[total_home_epa].[All]" allUniqueName="[play_by_play_2026].[total_home_epa].[All]" dimensionUniqueName="[play_by_play_2026]" displayFolder="" count="0" memberValueDatatype="5" unbalanced="0"/>
    <cacheHierarchy uniqueName="[play_by_play_2026].[total_away_epa]" caption="total_away_epa" attribute="1" defaultMemberUniqueName="[play_by_play_2026].[total_away_epa].[All]" allUniqueName="[play_by_play_2026].[total_away_epa].[All]" dimensionUniqueName="[play_by_play_2026]" displayFolder="" count="0" memberValueDatatype="5" unbalanced="0"/>
    <cacheHierarchy uniqueName="[play_by_play_2026].[total_home_rush_epa]" caption="total_home_rush_epa" attribute="1" defaultMemberUniqueName="[play_by_play_2026].[total_home_rush_epa].[All]" allUniqueName="[play_by_play_2026].[total_home_rush_epa].[All]" dimensionUniqueName="[play_by_play_2026]" displayFolder="" count="0" memberValueDatatype="5" unbalanced="0"/>
    <cacheHierarchy uniqueName="[play_by_play_2026].[total_away_rush_epa]" caption="total_away_rush_epa" attribute="1" defaultMemberUniqueName="[play_by_play_2026].[total_away_rush_epa].[All]" allUniqueName="[play_by_play_2026].[total_away_rush_epa].[All]" dimensionUniqueName="[play_by_play_2026]" displayFolder="" count="0" memberValueDatatype="5" unbalanced="0"/>
    <cacheHierarchy uniqueName="[play_by_play_2026].[total_home_pass_epa]" caption="total_home_pass_epa" attribute="1" defaultMemberUniqueName="[play_by_play_2026].[total_home_pass_epa].[All]" allUniqueName="[play_by_play_2026].[total_home_pass_epa].[All]" dimensionUniqueName="[play_by_play_2026]" displayFolder="" count="0" memberValueDatatype="5" unbalanced="0"/>
    <cacheHierarchy uniqueName="[play_by_play_2026].[total_away_pass_epa]" caption="total_away_pass_epa" attribute="1" defaultMemberUniqueName="[play_by_play_2026].[total_away_pass_epa].[All]" allUniqueName="[play_by_play_2026].[total_away_pass_epa].[All]" dimensionUniqueName="[play_by_play_2026]" displayFolder="" count="0" memberValueDatatype="5" unbalanced="0"/>
    <cacheHierarchy uniqueName="[play_by_play_2026].[air_epa]" caption="air_epa" attribute="1" defaultMemberUniqueName="[play_by_play_2026].[air_epa].[All]" allUniqueName="[play_by_play_2026].[air_epa].[All]" dimensionUniqueName="[play_by_play_2026]" displayFolder="" count="0" memberValueDatatype="5" unbalanced="0"/>
    <cacheHierarchy uniqueName="[play_by_play_2026].[yac_epa]" caption="yac_epa" attribute="1" defaultMemberUniqueName="[play_by_play_2026].[yac_epa].[All]" allUniqueName="[play_by_play_2026].[yac_epa].[All]" dimensionUniqueName="[play_by_play_2026]" displayFolder="" count="0" memberValueDatatype="5" unbalanced="0"/>
    <cacheHierarchy uniqueName="[play_by_play_2026].[comp_air_epa]" caption="comp_air_epa" attribute="1" defaultMemberUniqueName="[play_by_play_2026].[comp_air_epa].[All]" allUniqueName="[play_by_play_2026].[comp_air_epa].[All]" dimensionUniqueName="[play_by_play_2026]" displayFolder="" count="0" memberValueDatatype="5" unbalanced="0"/>
    <cacheHierarchy uniqueName="[play_by_play_2026].[comp_yac_epa]" caption="comp_yac_epa" attribute="1" defaultMemberUniqueName="[play_by_play_2026].[comp_yac_epa].[All]" allUniqueName="[play_by_play_2026].[comp_yac_epa].[All]" dimensionUniqueName="[play_by_play_2026]" displayFolder="" count="0" memberValueDatatype="5" unbalanced="0"/>
    <cacheHierarchy uniqueName="[play_by_play_2026].[total_home_comp_air_epa]" caption="total_home_comp_air_epa" attribute="1" defaultMemberUniqueName="[play_by_play_2026].[total_home_comp_air_epa].[All]" allUniqueName="[play_by_play_2026].[total_home_comp_air_epa].[All]" dimensionUniqueName="[play_by_play_2026]" displayFolder="" count="0" memberValueDatatype="5" unbalanced="0"/>
    <cacheHierarchy uniqueName="[play_by_play_2026].[total_away_comp_air_epa]" caption="total_away_comp_air_epa" attribute="1" defaultMemberUniqueName="[play_by_play_2026].[total_away_comp_air_epa].[All]" allUniqueName="[play_by_play_2026].[total_away_comp_air_epa].[All]" dimensionUniqueName="[play_by_play_2026]" displayFolder="" count="0" memberValueDatatype="5" unbalanced="0"/>
    <cacheHierarchy uniqueName="[play_by_play_2026].[total_home_comp_yac_epa]" caption="total_home_comp_yac_epa" attribute="1" defaultMemberUniqueName="[play_by_play_2026].[total_home_comp_yac_epa].[All]" allUniqueName="[play_by_play_2026].[total_home_comp_yac_epa].[All]" dimensionUniqueName="[play_by_play_2026]" displayFolder="" count="0" memberValueDatatype="5" unbalanced="0"/>
    <cacheHierarchy uniqueName="[play_by_play_2026].[total_away_comp_yac_epa]" caption="total_away_comp_yac_epa" attribute="1" defaultMemberUniqueName="[play_by_play_2026].[total_away_comp_yac_epa].[All]" allUniqueName="[play_by_play_2026].[total_away_comp_yac_epa].[All]" dimensionUniqueName="[play_by_play_2026]" displayFolder="" count="0" memberValueDatatype="5" unbalanced="0"/>
    <cacheHierarchy uniqueName="[play_by_play_2026].[total_home_raw_air_epa]" caption="total_home_raw_air_epa" attribute="1" defaultMemberUniqueName="[play_by_play_2026].[total_home_raw_air_epa].[All]" allUniqueName="[play_by_play_2026].[total_home_raw_air_epa].[All]" dimensionUniqueName="[play_by_play_2026]" displayFolder="" count="0" memberValueDatatype="5" unbalanced="0"/>
    <cacheHierarchy uniqueName="[play_by_play_2026].[total_away_raw_air_epa]" caption="total_away_raw_air_epa" attribute="1" defaultMemberUniqueName="[play_by_play_2026].[total_away_raw_air_epa].[All]" allUniqueName="[play_by_play_2026].[total_away_raw_air_epa].[All]" dimensionUniqueName="[play_by_play_2026]" displayFolder="" count="0" memberValueDatatype="5" unbalanced="0"/>
    <cacheHierarchy uniqueName="[play_by_play_2026].[total_home_raw_yac_epa]" caption="total_home_raw_yac_epa" attribute="1" defaultMemberUniqueName="[play_by_play_2026].[total_home_raw_yac_epa].[All]" allUniqueName="[play_by_play_2026].[total_home_raw_yac_epa].[All]" dimensionUniqueName="[play_by_play_2026]" displayFolder="" count="0" memberValueDatatype="5" unbalanced="0"/>
    <cacheHierarchy uniqueName="[play_by_play_2026].[total_away_raw_yac_epa]" caption="total_away_raw_yac_epa" attribute="1" defaultMemberUniqueName="[play_by_play_2026].[total_away_raw_yac_epa].[All]" allUniqueName="[play_by_play_2026].[total_away_raw_yac_epa].[All]" dimensionUniqueName="[play_by_play_2026]" displayFolder="" count="0" memberValueDatatype="5" unbalanced="0"/>
    <cacheHierarchy uniqueName="[play_by_play_2026].[wp]" caption="wp" attribute="1" defaultMemberUniqueName="[play_by_play_2026].[wp].[All]" allUniqueName="[play_by_play_2026].[wp].[All]" dimensionUniqueName="[play_by_play_2026]" displayFolder="" count="0" memberValueDatatype="5" unbalanced="0"/>
    <cacheHierarchy uniqueName="[play_by_play_2026].[def_wp]" caption="def_wp" attribute="1" defaultMemberUniqueName="[play_by_play_2026].[def_wp].[All]" allUniqueName="[play_by_play_2026].[def_wp].[All]" dimensionUniqueName="[play_by_play_2026]" displayFolder="" count="0" memberValueDatatype="5" unbalanced="0"/>
    <cacheHierarchy uniqueName="[play_by_play_2026].[home_wp]" caption="home_wp" attribute="1" defaultMemberUniqueName="[play_by_play_2026].[home_wp].[All]" allUniqueName="[play_by_play_2026].[home_wp].[All]" dimensionUniqueName="[play_by_play_2026]" displayFolder="" count="0" memberValueDatatype="5" unbalanced="0"/>
    <cacheHierarchy uniqueName="[play_by_play_2026].[away_wp]" caption="away_wp" attribute="1" defaultMemberUniqueName="[play_by_play_2026].[away_wp].[All]" allUniqueName="[play_by_play_2026].[away_wp].[All]" dimensionUniqueName="[play_by_play_2026]" displayFolder="" count="0" memberValueDatatype="5" unbalanced="0"/>
    <cacheHierarchy uniqueName="[play_by_play_2026].[wpa]" caption="wpa" attribute="1" defaultMemberUniqueName="[play_by_play_2026].[wpa].[All]" allUniqueName="[play_by_play_2026].[wpa].[All]" dimensionUniqueName="[play_by_play_2026]" displayFolder="" count="0" memberValueDatatype="5" unbalanced="0"/>
    <cacheHierarchy uniqueName="[play_by_play_2026].[vegas_wpa]" caption="vegas_wpa" attribute="1" defaultMemberUniqueName="[play_by_play_2026].[vegas_wpa].[All]" allUniqueName="[play_by_play_2026].[vegas_wpa].[All]" dimensionUniqueName="[play_by_play_2026]" displayFolder="" count="0" memberValueDatatype="5" unbalanced="0"/>
    <cacheHierarchy uniqueName="[play_by_play_2026].[vegas_home_wpa]" caption="vegas_home_wpa" attribute="1" defaultMemberUniqueName="[play_by_play_2026].[vegas_home_wpa].[All]" allUniqueName="[play_by_play_2026].[vegas_home_wpa].[All]" dimensionUniqueName="[play_by_play_2026]" displayFolder="" count="0" memberValueDatatype="5" unbalanced="0"/>
    <cacheHierarchy uniqueName="[play_by_play_2026].[home_wp_post]" caption="home_wp_post" attribute="1" defaultMemberUniqueName="[play_by_play_2026].[home_wp_post].[All]" allUniqueName="[play_by_play_2026].[home_wp_post].[All]" dimensionUniqueName="[play_by_play_2026]" displayFolder="" count="0" memberValueDatatype="5" unbalanced="0"/>
    <cacheHierarchy uniqueName="[play_by_play_2026].[away_wp_post]" caption="away_wp_post" attribute="1" defaultMemberUniqueName="[play_by_play_2026].[away_wp_post].[All]" allUniqueName="[play_by_play_2026].[away_wp_post].[All]" dimensionUniqueName="[play_by_play_2026]" displayFolder="" count="0" memberValueDatatype="5" unbalanced="0"/>
    <cacheHierarchy uniqueName="[play_by_play_2026].[vegas_wp]" caption="vegas_wp" attribute="1" defaultMemberUniqueName="[play_by_play_2026].[vegas_wp].[All]" allUniqueName="[play_by_play_2026].[vegas_wp].[All]" dimensionUniqueName="[play_by_play_2026]" displayFolder="" count="0" memberValueDatatype="5" unbalanced="0"/>
    <cacheHierarchy uniqueName="[play_by_play_2026].[vegas_home_wp]" caption="vegas_home_wp" attribute="1" defaultMemberUniqueName="[play_by_play_2026].[vegas_home_wp].[All]" allUniqueName="[play_by_play_2026].[vegas_home_wp].[All]" dimensionUniqueName="[play_by_play_2026]" displayFolder="" count="0" memberValueDatatype="5" unbalanced="0"/>
    <cacheHierarchy uniqueName="[play_by_play_2026].[total_home_rush_wpa]" caption="total_home_rush_wpa" attribute="1" defaultMemberUniqueName="[play_by_play_2026].[total_home_rush_wpa].[All]" allUniqueName="[play_by_play_2026].[total_home_rush_wpa].[All]" dimensionUniqueName="[play_by_play_2026]" displayFolder="" count="0" memberValueDatatype="5" unbalanced="0"/>
    <cacheHierarchy uniqueName="[play_by_play_2026].[total_away_rush_wpa]" caption="total_away_rush_wpa" attribute="1" defaultMemberUniqueName="[play_by_play_2026].[total_away_rush_wpa].[All]" allUniqueName="[play_by_play_2026].[total_away_rush_wpa].[All]" dimensionUniqueName="[play_by_play_2026]" displayFolder="" count="0" memberValueDatatype="5" unbalanced="0"/>
    <cacheHierarchy uniqueName="[play_by_play_2026].[total_home_pass_wpa]" caption="total_home_pass_wpa" attribute="1" defaultMemberUniqueName="[play_by_play_2026].[total_home_pass_wpa].[All]" allUniqueName="[play_by_play_2026].[total_home_pass_wpa].[All]" dimensionUniqueName="[play_by_play_2026]" displayFolder="" count="0" memberValueDatatype="5" unbalanced="0"/>
    <cacheHierarchy uniqueName="[play_by_play_2026].[total_away_pass_wpa]" caption="total_away_pass_wpa" attribute="1" defaultMemberUniqueName="[play_by_play_2026].[total_away_pass_wpa].[All]" allUniqueName="[play_by_play_2026].[total_away_pass_wpa].[All]" dimensionUniqueName="[play_by_play_2026]" displayFolder="" count="0" memberValueDatatype="5" unbalanced="0"/>
    <cacheHierarchy uniqueName="[play_by_play_2026].[air_wpa]" caption="air_wpa" attribute="1" defaultMemberUniqueName="[play_by_play_2026].[air_wpa].[All]" allUniqueName="[play_by_play_2026].[air_wpa].[All]" dimensionUniqueName="[play_by_play_2026]" displayFolder="" count="0" memberValueDatatype="5" unbalanced="0"/>
    <cacheHierarchy uniqueName="[play_by_play_2026].[yac_wpa]" caption="yac_wpa" attribute="1" defaultMemberUniqueName="[play_by_play_2026].[yac_wpa].[All]" allUniqueName="[play_by_play_2026].[yac_wpa].[All]" dimensionUniqueName="[play_by_play_2026]" displayFolder="" count="0" memberValueDatatype="5" unbalanced="0"/>
    <cacheHierarchy uniqueName="[play_by_play_2026].[comp_air_wpa]" caption="comp_air_wpa" attribute="1" defaultMemberUniqueName="[play_by_play_2026].[comp_air_wpa].[All]" allUniqueName="[play_by_play_2026].[comp_air_wpa].[All]" dimensionUniqueName="[play_by_play_2026]" displayFolder="" count="0" memberValueDatatype="5" unbalanced="0"/>
    <cacheHierarchy uniqueName="[play_by_play_2026].[comp_yac_wpa]" caption="comp_yac_wpa" attribute="1" defaultMemberUniqueName="[play_by_play_2026].[comp_yac_wpa].[All]" allUniqueName="[play_by_play_2026].[comp_yac_wpa].[All]" dimensionUniqueName="[play_by_play_2026]" displayFolder="" count="0" memberValueDatatype="5" unbalanced="0"/>
    <cacheHierarchy uniqueName="[play_by_play_2026].[total_home_comp_air_wpa]" caption="total_home_comp_air_wpa" attribute="1" defaultMemberUniqueName="[play_by_play_2026].[total_home_comp_air_wpa].[All]" allUniqueName="[play_by_play_2026].[total_home_comp_air_wpa].[All]" dimensionUniqueName="[play_by_play_2026]" displayFolder="" count="0" memberValueDatatype="5" unbalanced="0"/>
    <cacheHierarchy uniqueName="[play_by_play_2026].[total_away_comp_air_wpa]" caption="total_away_comp_air_wpa" attribute="1" defaultMemberUniqueName="[play_by_play_2026].[total_away_comp_air_wpa].[All]" allUniqueName="[play_by_play_2026].[total_away_comp_air_wpa].[All]" dimensionUniqueName="[play_by_play_2026]" displayFolder="" count="0" memberValueDatatype="5" unbalanced="0"/>
    <cacheHierarchy uniqueName="[play_by_play_2026].[total_home_comp_yac_wpa]" caption="total_home_comp_yac_wpa" attribute="1" defaultMemberUniqueName="[play_by_play_2026].[total_home_comp_yac_wpa].[All]" allUniqueName="[play_by_play_2026].[total_home_comp_yac_wpa].[All]" dimensionUniqueName="[play_by_play_2026]" displayFolder="" count="0" memberValueDatatype="5" unbalanced="0"/>
    <cacheHierarchy uniqueName="[play_by_play_2026].[total_away_comp_yac_wpa]" caption="total_away_comp_yac_wpa" attribute="1" defaultMemberUniqueName="[play_by_play_2026].[total_away_comp_yac_wpa].[All]" allUniqueName="[play_by_play_2026].[total_away_comp_yac_wpa].[All]" dimensionUniqueName="[play_by_play_2026]" displayFolder="" count="0" memberValueDatatype="5" unbalanced="0"/>
    <cacheHierarchy uniqueName="[play_by_play_2026].[total_home_raw_air_wpa]" caption="total_home_raw_air_wpa" attribute="1" defaultMemberUniqueName="[play_by_play_2026].[total_home_raw_air_wpa].[All]" allUniqueName="[play_by_play_2026].[total_home_raw_air_wpa].[All]" dimensionUniqueName="[play_by_play_2026]" displayFolder="" count="0" memberValueDatatype="5" unbalanced="0"/>
    <cacheHierarchy uniqueName="[play_by_play_2026].[total_away_raw_air_wpa]" caption="total_away_raw_air_wpa" attribute="1" defaultMemberUniqueName="[play_by_play_2026].[total_away_raw_air_wpa].[All]" allUniqueName="[play_by_play_2026].[total_away_raw_air_wpa].[All]" dimensionUniqueName="[play_by_play_2026]" displayFolder="" count="0" memberValueDatatype="5" unbalanced="0"/>
    <cacheHierarchy uniqueName="[play_by_play_2026].[total_home_raw_yac_wpa]" caption="total_home_raw_yac_wpa" attribute="1" defaultMemberUniqueName="[play_by_play_2026].[total_home_raw_yac_wpa].[All]" allUniqueName="[play_by_play_2026].[total_home_raw_yac_wpa].[All]" dimensionUniqueName="[play_by_play_2026]" displayFolder="" count="0" memberValueDatatype="5" unbalanced="0"/>
    <cacheHierarchy uniqueName="[play_by_play_2026].[total_away_raw_yac_wpa]" caption="total_away_raw_yac_wpa" attribute="1" defaultMemberUniqueName="[play_by_play_2026].[total_away_raw_yac_wpa].[All]" allUniqueName="[play_by_play_2026].[total_away_raw_yac_wpa].[All]" dimensionUniqueName="[play_by_play_2026]" displayFolder="" count="0" memberValueDatatype="5" unbalanced="0"/>
    <cacheHierarchy uniqueName="[play_by_play_2026].[punt_blocked]" caption="punt_blocked" attribute="1" defaultMemberUniqueName="[play_by_play_2026].[punt_blocked].[All]" allUniqueName="[play_by_play_2026].[punt_blocked].[All]" dimensionUniqueName="[play_by_play_2026]" displayFolder="" count="0" memberValueDatatype="20" unbalanced="0"/>
    <cacheHierarchy uniqueName="[play_by_play_2026].[first_down_rush]" caption="first_down_rush" attribute="1" defaultMemberUniqueName="[play_by_play_2026].[first_down_rush].[All]" allUniqueName="[play_by_play_2026].[first_down_rush].[All]" dimensionUniqueName="[play_by_play_2026]" displayFolder="" count="0" memberValueDatatype="20" unbalanced="0"/>
    <cacheHierarchy uniqueName="[play_by_play_2026].[first_down_pass]" caption="first_down_pass" attribute="1" defaultMemberUniqueName="[play_by_play_2026].[first_down_pass].[All]" allUniqueName="[play_by_play_2026].[first_down_pass].[All]" dimensionUniqueName="[play_by_play_2026]" displayFolder="" count="0" memberValueDatatype="20" unbalanced="0"/>
    <cacheHierarchy uniqueName="[play_by_play_2026].[first_down_penalty]" caption="first_down_penalty" attribute="1" defaultMemberUniqueName="[play_by_play_2026].[first_down_penalty].[All]" allUniqueName="[play_by_play_2026].[first_down_penalty].[All]" dimensionUniqueName="[play_by_play_2026]" displayFolder="" count="0" memberValueDatatype="20" unbalanced="0"/>
    <cacheHierarchy uniqueName="[play_by_play_2026].[third_down_converted]" caption="third_down_converted" attribute="1" defaultMemberUniqueName="[play_by_play_2026].[third_down_converted].[All]" allUniqueName="[play_by_play_2026].[third_down_converted].[All]" dimensionUniqueName="[play_by_play_2026]" displayFolder="" count="0" memberValueDatatype="20" unbalanced="0"/>
    <cacheHierarchy uniqueName="[play_by_play_2026].[third_down_failed]" caption="third_down_failed" attribute="1" defaultMemberUniqueName="[play_by_play_2026].[third_down_failed].[All]" allUniqueName="[play_by_play_2026].[third_down_failed].[All]" dimensionUniqueName="[play_by_play_2026]" displayFolder="" count="0" memberValueDatatype="20" unbalanced="0"/>
    <cacheHierarchy uniqueName="[play_by_play_2026].[fourth_down_converted]" caption="fourth_down_converted" attribute="1" defaultMemberUniqueName="[play_by_play_2026].[fourth_down_converted].[All]" allUniqueName="[play_by_play_2026].[fourth_down_converted].[All]" dimensionUniqueName="[play_by_play_2026]" displayFolder="" count="0" memberValueDatatype="20" unbalanced="0"/>
    <cacheHierarchy uniqueName="[play_by_play_2026].[fourth_down_failed]" caption="fourth_down_failed" attribute="1" defaultMemberUniqueName="[play_by_play_2026].[fourth_down_failed].[All]" allUniqueName="[play_by_play_2026].[fourth_down_failed].[All]" dimensionUniqueName="[play_by_play_2026]" displayFolder="" count="0" memberValueDatatype="20" unbalanced="0"/>
    <cacheHierarchy uniqueName="[play_by_play_2026].[incomplete_pass]" caption="incomplete_pass" attribute="1" defaultMemberUniqueName="[play_by_play_2026].[incomplete_pass].[All]" allUniqueName="[play_by_play_2026].[incomplete_pass].[All]" dimensionUniqueName="[play_by_play_2026]" displayFolder="" count="0" memberValueDatatype="20" unbalanced="0"/>
    <cacheHierarchy uniqueName="[play_by_play_2026].[touchback]" caption="touchback" attribute="1" defaultMemberUniqueName="[play_by_play_2026].[touchback].[All]" allUniqueName="[play_by_play_2026].[touchback].[All]" dimensionUniqueName="[play_by_play_2026]" displayFolder="" count="0" memberValueDatatype="20" unbalanced="0"/>
    <cacheHierarchy uniqueName="[play_by_play_2026].[interception]" caption="interception" attribute="1" defaultMemberUniqueName="[play_by_play_2026].[interception].[All]" allUniqueName="[play_by_play_2026].[interception].[All]" dimensionUniqueName="[play_by_play_2026]" displayFolder="" count="0" memberValueDatatype="20" unbalanced="0"/>
    <cacheHierarchy uniqueName="[play_by_play_2026].[punt_inside_twenty]" caption="punt_inside_twenty" attribute="1" defaultMemberUniqueName="[play_by_play_2026].[punt_inside_twenty].[All]" allUniqueName="[play_by_play_2026].[punt_inside_twenty].[All]" dimensionUniqueName="[play_by_play_2026]" displayFolder="" count="0" memberValueDatatype="20" unbalanced="0"/>
    <cacheHierarchy uniqueName="[play_by_play_2026].[punt_in_endzone]" caption="punt_in_endzone" attribute="1" defaultMemberUniqueName="[play_by_play_2026].[punt_in_endzone].[All]" allUniqueName="[play_by_play_2026].[punt_in_endzone].[All]" dimensionUniqueName="[play_by_play_2026]" displayFolder="" count="0" memberValueDatatype="20" unbalanced="0"/>
    <cacheHierarchy uniqueName="[play_by_play_2026].[punt_out_of_bounds]" caption="punt_out_of_bounds" attribute="1" defaultMemberUniqueName="[play_by_play_2026].[punt_out_of_bounds].[All]" allUniqueName="[play_by_play_2026].[punt_out_of_bounds].[All]" dimensionUniqueName="[play_by_play_2026]" displayFolder="" count="0" memberValueDatatype="20" unbalanced="0"/>
    <cacheHierarchy uniqueName="[play_by_play_2026].[punt_downed]" caption="punt_downed" attribute="1" defaultMemberUniqueName="[play_by_play_2026].[punt_downed].[All]" allUniqueName="[play_by_play_2026].[punt_downed].[All]" dimensionUniqueName="[play_by_play_2026]" displayFolder="" count="0" memberValueDatatype="20" unbalanced="0"/>
    <cacheHierarchy uniqueName="[play_by_play_2026].[punt_fair_catch]" caption="punt_fair_catch" attribute="1" defaultMemberUniqueName="[play_by_play_2026].[punt_fair_catch].[All]" allUniqueName="[play_by_play_2026].[punt_fair_catch].[All]" dimensionUniqueName="[play_by_play_2026]" displayFolder="" count="0" memberValueDatatype="20" unbalanced="0"/>
    <cacheHierarchy uniqueName="[play_by_play_2026].[kickoff_inside_twenty]" caption="kickoff_inside_twenty" attribute="1" defaultMemberUniqueName="[play_by_play_2026].[kickoff_inside_twenty].[All]" allUniqueName="[play_by_play_2026].[kickoff_inside_twenty].[All]" dimensionUniqueName="[play_by_play_2026]" displayFolder="" count="0" memberValueDatatype="20" unbalanced="0"/>
    <cacheHierarchy uniqueName="[play_by_play_2026].[kickoff_in_endzone]" caption="kickoff_in_endzone" attribute="1" defaultMemberUniqueName="[play_by_play_2026].[kickoff_in_endzone].[All]" allUniqueName="[play_by_play_2026].[kickoff_in_endzone].[All]" dimensionUniqueName="[play_by_play_2026]" displayFolder="" count="0" memberValueDatatype="20" unbalanced="0"/>
    <cacheHierarchy uniqueName="[play_by_play_2026].[kickoff_out_of_bounds]" caption="kickoff_out_of_bounds" attribute="1" defaultMemberUniqueName="[play_by_play_2026].[kickoff_out_of_bounds].[All]" allUniqueName="[play_by_play_2026].[kickoff_out_of_bounds].[All]" dimensionUniqueName="[play_by_play_2026]" displayFolder="" count="0" memberValueDatatype="20" unbalanced="0"/>
    <cacheHierarchy uniqueName="[play_by_play_2026].[kickoff_downed]" caption="kickoff_downed" attribute="1" defaultMemberUniqueName="[play_by_play_2026].[kickoff_downed].[All]" allUniqueName="[play_by_play_2026].[kickoff_downed].[All]" dimensionUniqueName="[play_by_play_2026]" displayFolder="" count="0" memberValueDatatype="20" unbalanced="0"/>
    <cacheHierarchy uniqueName="[play_by_play_2026].[kickoff_fair_catch]" caption="kickoff_fair_catch" attribute="1" defaultMemberUniqueName="[play_by_play_2026].[kickoff_fair_catch].[All]" allUniqueName="[play_by_play_2026].[kickoff_fair_catch].[All]" dimensionUniqueName="[play_by_play_2026]" displayFolder="" count="0" memberValueDatatype="20" unbalanced="0"/>
    <cacheHierarchy uniqueName="[play_by_play_2026].[fumble_forced]" caption="fumble_forced" attribute="1" defaultMemberUniqueName="[play_by_play_2026].[fumble_forced].[All]" allUniqueName="[play_by_play_2026].[fumble_forced].[All]" dimensionUniqueName="[play_by_play_2026]" displayFolder="" count="0" memberValueDatatype="20" unbalanced="0"/>
    <cacheHierarchy uniqueName="[play_by_play_2026].[fumble_not_forced]" caption="fumble_not_forced" attribute="1" defaultMemberUniqueName="[play_by_play_2026].[fumble_not_forced].[All]" allUniqueName="[play_by_play_2026].[fumble_not_forced].[All]" dimensionUniqueName="[play_by_play_2026]" displayFolder="" count="0" memberValueDatatype="20" unbalanced="0"/>
    <cacheHierarchy uniqueName="[play_by_play_2026].[fumble_out_of_bounds]" caption="fumble_out_of_bounds" attribute="1" defaultMemberUniqueName="[play_by_play_2026].[fumble_out_of_bounds].[All]" allUniqueName="[play_by_play_2026].[fumble_out_of_bounds].[All]" dimensionUniqueName="[play_by_play_2026]" displayFolder="" count="0" memberValueDatatype="20" unbalanced="0"/>
    <cacheHierarchy uniqueName="[play_by_play_2026].[solo_tackle]" caption="solo_tackle" attribute="1" defaultMemberUniqueName="[play_by_play_2026].[solo_tackle].[All]" allUniqueName="[play_by_play_2026].[solo_tackle].[All]" dimensionUniqueName="[play_by_play_2026]" displayFolder="" count="0" memberValueDatatype="20" unbalanced="0"/>
    <cacheHierarchy uniqueName="[play_by_play_2026].[safety]" caption="safety" attribute="1" defaultMemberUniqueName="[play_by_play_2026].[safety].[All]" allUniqueName="[play_by_play_2026].[safety].[All]" dimensionUniqueName="[play_by_play_2026]" displayFolder="" count="0" memberValueDatatype="20" unbalanced="0"/>
    <cacheHierarchy uniqueName="[play_by_play_2026].[penalty]" caption="penalty" attribute="1" defaultMemberUniqueName="[play_by_play_2026].[penalty].[All]" allUniqueName="[play_by_play_2026].[penalty].[All]" dimensionUniqueName="[play_by_play_2026]" displayFolder="" count="0" memberValueDatatype="20" unbalanced="0"/>
    <cacheHierarchy uniqueName="[play_by_play_2026].[tackled_for_loss]" caption="tackled_for_loss" attribute="1" defaultMemberUniqueName="[play_by_play_2026].[tackled_for_loss].[All]" allUniqueName="[play_by_play_2026].[tackled_for_loss].[All]" dimensionUniqueName="[play_by_play_2026]" displayFolder="" count="0" memberValueDatatype="20" unbalanced="0"/>
    <cacheHierarchy uniqueName="[play_by_play_2026].[fumble_lost]" caption="fumble_lost" attribute="1" defaultMemberUniqueName="[play_by_play_2026].[fumble_lost].[All]" allUniqueName="[play_by_play_2026].[fumble_lost].[All]" dimensionUniqueName="[play_by_play_2026]" displayFolder="" count="0" memberValueDatatype="20" unbalanced="0"/>
    <cacheHierarchy uniqueName="[play_by_play_2026].[own_kickoff_recovery]" caption="own_kickoff_recovery" attribute="1" defaultMemberUniqueName="[play_by_play_2026].[own_kickoff_recovery].[All]" allUniqueName="[play_by_play_2026].[own_kickoff_recovery].[All]" dimensionUniqueName="[play_by_play_2026]" displayFolder="" count="0" memberValueDatatype="20" unbalanced="0"/>
    <cacheHierarchy uniqueName="[play_by_play_2026].[own_kickoff_recovery_td]" caption="own_kickoff_recovery_td" attribute="1" defaultMemberUniqueName="[play_by_play_2026].[own_kickoff_recovery_td].[All]" allUniqueName="[play_by_play_2026].[own_kickoff_recovery_td].[All]" dimensionUniqueName="[play_by_play_2026]" displayFolder="" count="0" memberValueDatatype="20" unbalanced="0"/>
    <cacheHierarchy uniqueName="[play_by_play_2026].[qb_hit]" caption="qb_hit" attribute="1" defaultMemberUniqueName="[play_by_play_2026].[qb_hit].[All]" allUniqueName="[play_by_play_2026].[qb_hit].[All]" dimensionUniqueName="[play_by_play_2026]" displayFolder="" count="0" memberValueDatatype="20" unbalanced="0"/>
    <cacheHierarchy uniqueName="[play_by_play_2026].[rush_attempt]" caption="rush_attempt" attribute="1" defaultMemberUniqueName="[play_by_play_2026].[rush_attempt].[All]" allUniqueName="[play_by_play_2026].[rush_attempt].[All]" dimensionUniqueName="[play_by_play_2026]" displayFolder="" count="0" memberValueDatatype="20" unbalanced="0"/>
    <cacheHierarchy uniqueName="[play_by_play_2026].[pass_attempt]" caption="pass_attempt" attribute="1" defaultMemberUniqueName="[play_by_play_2026].[pass_attempt].[All]" allUniqueName="[play_by_play_2026].[pass_attempt].[All]" dimensionUniqueName="[play_by_play_2026]" displayFolder="" count="0" memberValueDatatype="20" unbalanced="0"/>
    <cacheHierarchy uniqueName="[play_by_play_2026].[sack]" caption="sack" attribute="1" defaultMemberUniqueName="[play_by_play_2026].[sack].[All]" allUniqueName="[play_by_play_2026].[sack].[All]" dimensionUniqueName="[play_by_play_2026]" displayFolder="" count="0" memberValueDatatype="20" unbalanced="0"/>
    <cacheHierarchy uniqueName="[play_by_play_2026].[touchdown]" caption="touchdown" attribute="1" defaultMemberUniqueName="[play_by_play_2026].[touchdown].[All]" allUniqueName="[play_by_play_2026].[touchdown].[All]" dimensionUniqueName="[play_by_play_2026]" displayFolder="" count="0" memberValueDatatype="20" unbalanced="0"/>
    <cacheHierarchy uniqueName="[play_by_play_2026].[pass_touchdown]" caption="pass_touchdown" attribute="1" defaultMemberUniqueName="[play_by_play_2026].[pass_touchdown].[All]" allUniqueName="[play_by_play_2026].[pass_touchdown].[All]" dimensionUniqueName="[play_by_play_2026]" displayFolder="" count="0" memberValueDatatype="20" unbalanced="0"/>
    <cacheHierarchy uniqueName="[play_by_play_2026].[rush_touchdown]" caption="rush_touchdown" attribute="1" defaultMemberUniqueName="[play_by_play_2026].[rush_touchdown].[All]" allUniqueName="[play_by_play_2026].[rush_touchdown].[All]" dimensionUniqueName="[play_by_play_2026]" displayFolder="" count="0" memberValueDatatype="20" unbalanced="0"/>
    <cacheHierarchy uniqueName="[play_by_play_2026].[return_touchdown]" caption="return_touchdown" attribute="1" defaultMemberUniqueName="[play_by_play_2026].[return_touchdown].[All]" allUniqueName="[play_by_play_2026].[return_touchdown].[All]" dimensionUniqueName="[play_by_play_2026]" displayFolder="" count="0" memberValueDatatype="20" unbalanced="0"/>
    <cacheHierarchy uniqueName="[play_by_play_2026].[extra_point_attempt]" caption="extra_point_attempt" attribute="1" defaultMemberUniqueName="[play_by_play_2026].[extra_point_attempt].[All]" allUniqueName="[play_by_play_2026].[extra_point_attempt].[All]" dimensionUniqueName="[play_by_play_2026]" displayFolder="" count="0" memberValueDatatype="20" unbalanced="0"/>
    <cacheHierarchy uniqueName="[play_by_play_2026].[two_point_attempt]" caption="two_point_attempt" attribute="1" defaultMemberUniqueName="[play_by_play_2026].[two_point_attempt].[All]" allUniqueName="[play_by_play_2026].[two_point_attempt].[All]" dimensionUniqueName="[play_by_play_2026]" displayFolder="" count="0" memberValueDatatype="20" unbalanced="0"/>
    <cacheHierarchy uniqueName="[play_by_play_2026].[field_goal_attempt]" caption="field_goal_attempt" attribute="1" defaultMemberUniqueName="[play_by_play_2026].[field_goal_attempt].[All]" allUniqueName="[play_by_play_2026].[field_goal_attempt].[All]" dimensionUniqueName="[play_by_play_2026]" displayFolder="" count="0" memberValueDatatype="20" unbalanced="0"/>
    <cacheHierarchy uniqueName="[play_by_play_2026].[kickoff_attempt]" caption="kickoff_attempt" attribute="1" defaultMemberUniqueName="[play_by_play_2026].[kickoff_attempt].[All]" allUniqueName="[play_by_play_2026].[kickoff_attempt].[All]" dimensionUniqueName="[play_by_play_2026]" displayFolder="" count="0" memberValueDatatype="20" unbalanced="0"/>
    <cacheHierarchy uniqueName="[play_by_play_2026].[punt_attempt]" caption="punt_attempt" attribute="1" defaultMemberUniqueName="[play_by_play_2026].[punt_attempt].[All]" allUniqueName="[play_by_play_2026].[punt_attempt].[All]" dimensionUniqueName="[play_by_play_2026]" displayFolder="" count="0" memberValueDatatype="20" unbalanced="0"/>
    <cacheHierarchy uniqueName="[play_by_play_2026].[fumble]" caption="fumble" attribute="1" defaultMemberUniqueName="[play_by_play_2026].[fumble].[All]" allUniqueName="[play_by_play_2026].[fumble].[All]" dimensionUniqueName="[play_by_play_2026]" displayFolder="" count="0" memberValueDatatype="20" unbalanced="0"/>
    <cacheHierarchy uniqueName="[play_by_play_2026].[complete_pass]" caption="complete_pass" attribute="1" defaultMemberUniqueName="[play_by_play_2026].[complete_pass].[All]" allUniqueName="[play_by_play_2026].[complete_pass].[All]" dimensionUniqueName="[play_by_play_2026]" displayFolder="" count="0" memberValueDatatype="20" unbalanced="0"/>
    <cacheHierarchy uniqueName="[play_by_play_2026].[assist_tackle]" caption="assist_tackle" attribute="1" defaultMemberUniqueName="[play_by_play_2026].[assist_tackle].[All]" allUniqueName="[play_by_play_2026].[assist_tackle].[All]" dimensionUniqueName="[play_by_play_2026]" displayFolder="" count="0" memberValueDatatype="20" unbalanced="0"/>
    <cacheHierarchy uniqueName="[play_by_play_2026].[lateral_reception]" caption="lateral_reception" attribute="1" defaultMemberUniqueName="[play_by_play_2026].[lateral_reception].[All]" allUniqueName="[play_by_play_2026].[lateral_reception].[All]" dimensionUniqueName="[play_by_play_2026]" displayFolder="" count="0" memberValueDatatype="20" unbalanced="0"/>
    <cacheHierarchy uniqueName="[play_by_play_2026].[lateral_rush]" caption="lateral_rush" attribute="1" defaultMemberUniqueName="[play_by_play_2026].[lateral_rush].[All]" allUniqueName="[play_by_play_2026].[lateral_rush].[All]" dimensionUniqueName="[play_by_play_2026]" displayFolder="" count="0" memberValueDatatype="20" unbalanced="0"/>
    <cacheHierarchy uniqueName="[play_by_play_2026].[lateral_return]" caption="lateral_return" attribute="1" defaultMemberUniqueName="[play_by_play_2026].[lateral_return].[All]" allUniqueName="[play_by_play_2026].[lateral_return].[All]" dimensionUniqueName="[play_by_play_2026]" displayFolder="" count="0" memberValueDatatype="20" unbalanced="0"/>
    <cacheHierarchy uniqueName="[play_by_play_2026].[lateral_recovery]" caption="lateral_recovery" attribute="1" defaultMemberUniqueName="[play_by_play_2026].[lateral_recovery].[All]" allUniqueName="[play_by_play_2026].[lateral_recovery].[All]" dimensionUniqueName="[play_by_play_2026]" displayFolder="" count="0" memberValueDatatype="20" unbalanced="0"/>
    <cacheHierarchy uniqueName="[play_by_play_2026].[passer_player_id]" caption="passer_player_id" attribute="1" defaultMemberUniqueName="[play_by_play_2026].[passer_player_id].[All]" allUniqueName="[play_by_play_2026].[passer_player_id].[All]" dimensionUniqueName="[play_by_play_2026]" displayFolder="" count="0" memberValueDatatype="130" unbalanced="0"/>
    <cacheHierarchy uniqueName="[play_by_play_2026].[passer_player_name]" caption="passer_player_name" attribute="1" defaultMemberUniqueName="[play_by_play_2026].[passer_player_name].[All]" allUniqueName="[play_by_play_2026].[passer_player_name].[All]" dimensionUniqueName="[play_by_play_2026]" displayFolder="" count="0" memberValueDatatype="130" unbalanced="0"/>
    <cacheHierarchy uniqueName="[play_by_play_2026].[passing_yards]" caption="passing_yards" attribute="1" defaultMemberUniqueName="[play_by_play_2026].[passing_yards].[All]" allUniqueName="[play_by_play_2026].[passing_yards].[All]" dimensionUniqueName="[play_by_play_2026]" displayFolder="" count="0" memberValueDatatype="20" unbalanced="0"/>
    <cacheHierarchy uniqueName="[play_by_play_2026].[receiver_player_id]" caption="receiver_player_id" attribute="1" defaultMemberUniqueName="[play_by_play_2026].[receiver_player_id].[All]" allUniqueName="[play_by_play_2026].[receiver_player_id].[All]" dimensionUniqueName="[play_by_play_2026]" displayFolder="" count="0" memberValueDatatype="130" unbalanced="0"/>
    <cacheHierarchy uniqueName="[play_by_play_2026].[receiver_player_name]" caption="receiver_player_name" attribute="1" defaultMemberUniqueName="[play_by_play_2026].[receiver_player_name].[All]" allUniqueName="[play_by_play_2026].[receiver_player_name].[All]" dimensionUniqueName="[play_by_play_2026]" displayFolder="" count="0" memberValueDatatype="130" unbalanced="0"/>
    <cacheHierarchy uniqueName="[play_by_play_2026].[receiving_yards]" caption="receiving_yards" attribute="1" defaultMemberUniqueName="[play_by_play_2026].[receiving_yards].[All]" allUniqueName="[play_by_play_2026].[receiving_yards].[All]" dimensionUniqueName="[play_by_play_2026]" displayFolder="" count="0" memberValueDatatype="20" unbalanced="0"/>
    <cacheHierarchy uniqueName="[play_by_play_2026].[rusher_player_id]" caption="rusher_player_id" attribute="1" defaultMemberUniqueName="[play_by_play_2026].[rusher_player_id].[All]" allUniqueName="[play_by_play_2026].[rusher_player_id].[All]" dimensionUniqueName="[play_by_play_2026]" displayFolder="" count="0" memberValueDatatype="130" unbalanced="0"/>
    <cacheHierarchy uniqueName="[play_by_play_2026].[rusher_player_name]" caption="rusher_player_name" attribute="1" defaultMemberUniqueName="[play_by_play_2026].[rusher_player_name].[All]" allUniqueName="[play_by_play_2026].[rusher_player_name].[All]" dimensionUniqueName="[play_by_play_2026]" displayFolder="" count="0" memberValueDatatype="130" unbalanced="0"/>
    <cacheHierarchy uniqueName="[play_by_play_2026].[rushing_yards]" caption="rushing_yards" attribute="1" defaultMemberUniqueName="[play_by_play_2026].[rushing_yards].[All]" allUniqueName="[play_by_play_2026].[rushing_yards].[All]" dimensionUniqueName="[play_by_play_2026]" displayFolder="" count="0" memberValueDatatype="20" unbalanced="0"/>
    <cacheHierarchy uniqueName="[play_by_play_2026].[lateral_receiver_player_id]" caption="lateral_receiver_player_id" attribute="1" defaultMemberUniqueName="[play_by_play_2026].[lateral_receiver_player_id].[All]" allUniqueName="[play_by_play_2026].[lateral_receiver_player_id].[All]" dimensionUniqueName="[play_by_play_2026]" displayFolder="" count="0" memberValueDatatype="130" unbalanced="0"/>
    <cacheHierarchy uniqueName="[play_by_play_2026].[lateral_receiver_player_name]" caption="lateral_receiver_player_name" attribute="1" defaultMemberUniqueName="[play_by_play_2026].[lateral_receiver_player_name].[All]" allUniqueName="[play_by_play_2026].[lateral_receiver_player_name].[All]" dimensionUniqueName="[play_by_play_2026]" displayFolder="" count="0" memberValueDatatype="130" unbalanced="0"/>
    <cacheHierarchy uniqueName="[play_by_play_2026].[lateral_receiving_yards]" caption="lateral_receiving_yards" attribute="1" defaultMemberUniqueName="[play_by_play_2026].[lateral_receiving_yards].[All]" allUniqueName="[play_by_play_2026].[lateral_receiving_yards].[All]" dimensionUniqueName="[play_by_play_2026]" displayFolder="" count="0" memberValueDatatype="130" unbalanced="0"/>
    <cacheHierarchy uniqueName="[play_by_play_2026].[lateral_rusher_player_id]" caption="lateral_rusher_player_id" attribute="1" defaultMemberUniqueName="[play_by_play_2026].[lateral_rusher_player_id].[All]" allUniqueName="[play_by_play_2026].[lateral_rusher_player_id].[All]" dimensionUniqueName="[play_by_play_2026]" displayFolder="" count="0" memberValueDatatype="130" unbalanced="0"/>
    <cacheHierarchy uniqueName="[play_by_play_2026].[lateral_rusher_player_name]" caption="lateral_rusher_player_name" attribute="1" defaultMemberUniqueName="[play_by_play_2026].[lateral_rusher_player_name].[All]" allUniqueName="[play_by_play_2026].[lateral_rusher_player_name].[All]" dimensionUniqueName="[play_by_play_2026]" displayFolder="" count="0" memberValueDatatype="130" unbalanced="0"/>
    <cacheHierarchy uniqueName="[play_by_play_2026].[lateral_rushing_yards]" caption="lateral_rushing_yards" attribute="1" defaultMemberUniqueName="[play_by_play_2026].[lateral_rushing_yards].[All]" allUniqueName="[play_by_play_2026].[lateral_rushing_yards].[All]" dimensionUniqueName="[play_by_play_2026]" displayFolder="" count="0" memberValueDatatype="130" unbalanced="0"/>
    <cacheHierarchy uniqueName="[play_by_play_2026].[lateral_sack_player_id]" caption="lateral_sack_player_id" attribute="1" defaultMemberUniqueName="[play_by_play_2026].[lateral_sack_player_id].[All]" allUniqueName="[play_by_play_2026].[lateral_sack_player_id].[All]" dimensionUniqueName="[play_by_play_2026]" displayFolder="" count="0" memberValueDatatype="130" unbalanced="0"/>
    <cacheHierarchy uniqueName="[play_by_play_2026].[lateral_sack_player_name]" caption="lateral_sack_player_name" attribute="1" defaultMemberUniqueName="[play_by_play_2026].[lateral_sack_player_name].[All]" allUniqueName="[play_by_play_2026].[lateral_sack_player_name].[All]" dimensionUniqueName="[play_by_play_2026]" displayFolder="" count="0" memberValueDatatype="130" unbalanced="0"/>
    <cacheHierarchy uniqueName="[play_by_play_2026].[interception_player_id]" caption="interception_player_id" attribute="1" defaultMemberUniqueName="[play_by_play_2026].[interception_player_id].[All]" allUniqueName="[play_by_play_2026].[interception_player_id].[All]" dimensionUniqueName="[play_by_play_2026]" displayFolder="" count="0" memberValueDatatype="130" unbalanced="0"/>
    <cacheHierarchy uniqueName="[play_by_play_2026].[interception_player_name]" caption="interception_player_name" attribute="1" defaultMemberUniqueName="[play_by_play_2026].[interception_player_name].[All]" allUniqueName="[play_by_play_2026].[interception_player_name].[All]" dimensionUniqueName="[play_by_play_2026]" displayFolder="" count="0" memberValueDatatype="130" unbalanced="0"/>
    <cacheHierarchy uniqueName="[play_by_play_2026].[lateral_interception_player_id]" caption="lateral_interception_player_id" attribute="1" defaultMemberUniqueName="[play_by_play_2026].[lateral_interception_player_id].[All]" allUniqueName="[play_by_play_2026].[lateral_interception_player_id].[All]" dimensionUniqueName="[play_by_play_2026]" displayFolder="" count="0" memberValueDatatype="130" unbalanced="0"/>
    <cacheHierarchy uniqueName="[play_by_play_2026].[lateral_interception_player_name]" caption="lateral_interception_player_name" attribute="1" defaultMemberUniqueName="[play_by_play_2026].[lateral_interception_player_name].[All]" allUniqueName="[play_by_play_2026].[lateral_interception_player_name].[All]" dimensionUniqueName="[play_by_play_2026]" displayFolder="" count="0" memberValueDatatype="130" unbalanced="0"/>
    <cacheHierarchy uniqueName="[play_by_play_2026].[punt_returner_player_id]" caption="punt_returner_player_id" attribute="1" defaultMemberUniqueName="[play_by_play_2026].[punt_returner_player_id].[All]" allUniqueName="[play_by_play_2026].[punt_returner_player_id].[All]" dimensionUniqueName="[play_by_play_2026]" displayFolder="" count="0" memberValueDatatype="130" unbalanced="0"/>
    <cacheHierarchy uniqueName="[play_by_play_2026].[punt_returner_player_name]" caption="punt_returner_player_name" attribute="1" defaultMemberUniqueName="[play_by_play_2026].[punt_returner_player_name].[All]" allUniqueName="[play_by_play_2026].[punt_returner_player_name].[All]" dimensionUniqueName="[play_by_play_2026]" displayFolder="" count="0" memberValueDatatype="130" unbalanced="0"/>
    <cacheHierarchy uniqueName="[play_by_play_2026].[lateral_punt_returner_player_id]" caption="lateral_punt_returner_player_id" attribute="1" defaultMemberUniqueName="[play_by_play_2026].[lateral_punt_returner_player_id].[All]" allUniqueName="[play_by_play_2026].[lateral_punt_returner_player_id].[All]" dimensionUniqueName="[play_by_play_2026]" displayFolder="" count="0" memberValueDatatype="130" unbalanced="0"/>
    <cacheHierarchy uniqueName="[play_by_play_2026].[lateral_punt_returner_player_name]" caption="lateral_punt_returner_player_name" attribute="1" defaultMemberUniqueName="[play_by_play_2026].[lateral_punt_returner_player_name].[All]" allUniqueName="[play_by_play_2026].[lateral_punt_returner_player_name].[All]" dimensionUniqueName="[play_by_play_2026]" displayFolder="" count="0" memberValueDatatype="130" unbalanced="0"/>
    <cacheHierarchy uniqueName="[play_by_play_2026].[kickoff_returner_player_name]" caption="kickoff_returner_player_name" attribute="1" defaultMemberUniqueName="[play_by_play_2026].[kickoff_returner_player_name].[All]" allUniqueName="[play_by_play_2026].[kickoff_returner_player_name].[All]" dimensionUniqueName="[play_by_play_2026]" displayFolder="" count="0" memberValueDatatype="130" unbalanced="0"/>
    <cacheHierarchy uniqueName="[play_by_play_2026].[kickoff_returner_player_id]" caption="kickoff_returner_player_id" attribute="1" defaultMemberUniqueName="[play_by_play_2026].[kickoff_returner_player_id].[All]" allUniqueName="[play_by_play_2026].[kickoff_returner_player_id].[All]" dimensionUniqueName="[play_by_play_2026]" displayFolder="" count="0" memberValueDatatype="130" unbalanced="0"/>
    <cacheHierarchy uniqueName="[play_by_play_2026].[lateral_kickoff_returner_player_id]" caption="lateral_kickoff_returner_player_id" attribute="1" defaultMemberUniqueName="[play_by_play_2026].[lateral_kickoff_returner_player_id].[All]" allUniqueName="[play_by_play_2026].[lateral_kickoff_returner_player_id].[All]" dimensionUniqueName="[play_by_play_2026]" displayFolder="" count="0" memberValueDatatype="130" unbalanced="0"/>
    <cacheHierarchy uniqueName="[play_by_play_2026].[lateral_kickoff_returner_player_name]" caption="lateral_kickoff_returner_player_name" attribute="1" defaultMemberUniqueName="[play_by_play_2026].[lateral_kickoff_returner_player_name].[All]" allUniqueName="[play_by_play_2026].[lateral_kickoff_returner_player_name].[All]" dimensionUniqueName="[play_by_play_2026]" displayFolder="" count="0" memberValueDatatype="130" unbalanced="0"/>
    <cacheHierarchy uniqueName="[play_by_play_2026].[punter_player_id]" caption="punter_player_id" attribute="1" defaultMemberUniqueName="[play_by_play_2026].[punter_player_id].[All]" allUniqueName="[play_by_play_2026].[punter_player_id].[All]" dimensionUniqueName="[play_by_play_2026]" displayFolder="" count="0" memberValueDatatype="130" unbalanced="0"/>
    <cacheHierarchy uniqueName="[play_by_play_2026].[punter_player_name]" caption="punter_player_name" attribute="1" defaultMemberUniqueName="[play_by_play_2026].[punter_player_name].[All]" allUniqueName="[play_by_play_2026].[punter_player_name].[All]" dimensionUniqueName="[play_by_play_2026]" displayFolder="" count="0" memberValueDatatype="130" unbalanced="0"/>
    <cacheHierarchy uniqueName="[play_by_play_2026].[kicker_player_name]" caption="kicker_player_name" attribute="1" defaultMemberUniqueName="[play_by_play_2026].[kicker_player_name].[All]" allUniqueName="[play_by_play_2026].[kicker_player_name].[All]" dimensionUniqueName="[play_by_play_2026]" displayFolder="" count="0" memberValueDatatype="130" unbalanced="0"/>
    <cacheHierarchy uniqueName="[play_by_play_2026].[kicker_player_id]" caption="kicker_player_id" attribute="1" defaultMemberUniqueName="[play_by_play_2026].[kicker_player_id].[All]" allUniqueName="[play_by_play_2026].[kicker_player_id].[All]" dimensionUniqueName="[play_by_play_2026]" displayFolder="" count="0" memberValueDatatype="130" unbalanced="0"/>
    <cacheHierarchy uniqueName="[play_by_play_2026].[own_kickoff_recovery_player_id]" caption="own_kickoff_recovery_player_id" attribute="1" defaultMemberUniqueName="[play_by_play_2026].[own_kickoff_recovery_player_id].[All]" allUniqueName="[play_by_play_2026].[own_kickoff_recovery_player_id].[All]" dimensionUniqueName="[play_by_play_2026]" displayFolder="" count="0" memberValueDatatype="130" unbalanced="0"/>
    <cacheHierarchy uniqueName="[play_by_play_2026].[own_kickoff_recovery_player_name]" caption="own_kickoff_recovery_player_name" attribute="1" defaultMemberUniqueName="[play_by_play_2026].[own_kickoff_recovery_player_name].[All]" allUniqueName="[play_by_play_2026].[own_kickoff_recovery_player_name].[All]" dimensionUniqueName="[play_by_play_2026]" displayFolder="" count="0" memberValueDatatype="130" unbalanced="0"/>
    <cacheHierarchy uniqueName="[play_by_play_2026].[blocked_player_id]" caption="blocked_player_id" attribute="1" defaultMemberUniqueName="[play_by_play_2026].[blocked_player_id].[All]" allUniqueName="[play_by_play_2026].[blocked_player_id].[All]" dimensionUniqueName="[play_by_play_2026]" displayFolder="" count="0" memberValueDatatype="130" unbalanced="0"/>
    <cacheHierarchy uniqueName="[play_by_play_2026].[blocked_player_name]" caption="blocked_player_name" attribute="1" defaultMemberUniqueName="[play_by_play_2026].[blocked_player_name].[All]" allUniqueName="[play_by_play_2026].[blocked_player_name].[All]" dimensionUniqueName="[play_by_play_2026]" displayFolder="" count="0" memberValueDatatype="130" unbalanced="0"/>
    <cacheHierarchy uniqueName="[play_by_play_2026].[tackle_for_loss_1_player_id]" caption="tackle_for_loss_1_player_id" attribute="1" defaultMemberUniqueName="[play_by_play_2026].[tackle_for_loss_1_player_id].[All]" allUniqueName="[play_by_play_2026].[tackle_for_loss_1_player_id].[All]" dimensionUniqueName="[play_by_play_2026]" displayFolder="" count="0" memberValueDatatype="130" unbalanced="0"/>
    <cacheHierarchy uniqueName="[play_by_play_2026].[tackle_for_loss_1_player_name]" caption="tackle_for_loss_1_player_name" attribute="1" defaultMemberUniqueName="[play_by_play_2026].[tackle_for_loss_1_player_name].[All]" allUniqueName="[play_by_play_2026].[tackle_for_loss_1_player_name].[All]" dimensionUniqueName="[play_by_play_2026]" displayFolder="" count="0" memberValueDatatype="130" unbalanced="0"/>
    <cacheHierarchy uniqueName="[play_by_play_2026].[tackle_for_loss_2_player_id]" caption="tackle_for_loss_2_player_id" attribute="1" defaultMemberUniqueName="[play_by_play_2026].[tackle_for_loss_2_player_id].[All]" allUniqueName="[play_by_play_2026].[tackle_for_loss_2_player_id].[All]" dimensionUniqueName="[play_by_play_2026]" displayFolder="" count="0" memberValueDatatype="130" unbalanced="0"/>
    <cacheHierarchy uniqueName="[play_by_play_2026].[tackle_for_loss_2_player_name]" caption="tackle_for_loss_2_player_name" attribute="1" defaultMemberUniqueName="[play_by_play_2026].[tackle_for_loss_2_player_name].[All]" allUniqueName="[play_by_play_2026].[tackle_for_loss_2_player_name].[All]" dimensionUniqueName="[play_by_play_2026]" displayFolder="" count="0" memberValueDatatype="130" unbalanced="0"/>
    <cacheHierarchy uniqueName="[play_by_play_2026].[qb_hit_1_player_id]" caption="qb_hit_1_player_id" attribute="1" defaultMemberUniqueName="[play_by_play_2026].[qb_hit_1_player_id].[All]" allUniqueName="[play_by_play_2026].[qb_hit_1_player_id].[All]" dimensionUniqueName="[play_by_play_2026]" displayFolder="" count="0" memberValueDatatype="130" unbalanced="0"/>
    <cacheHierarchy uniqueName="[play_by_play_2026].[qb_hit_1_player_name]" caption="qb_hit_1_player_name" attribute="1" defaultMemberUniqueName="[play_by_play_2026].[qb_hit_1_player_name].[All]" allUniqueName="[play_by_play_2026].[qb_hit_1_player_name].[All]" dimensionUniqueName="[play_by_play_2026]" displayFolder="" count="0" memberValueDatatype="130" unbalanced="0"/>
    <cacheHierarchy uniqueName="[play_by_play_2026].[qb_hit_2_player_id]" caption="qb_hit_2_player_id" attribute="1" defaultMemberUniqueName="[play_by_play_2026].[qb_hit_2_player_id].[All]" allUniqueName="[play_by_play_2026].[qb_hit_2_player_id].[All]" dimensionUniqueName="[play_by_play_2026]" displayFolder="" count="0" memberValueDatatype="130" unbalanced="0"/>
    <cacheHierarchy uniqueName="[play_by_play_2026].[qb_hit_2_player_name]" caption="qb_hit_2_player_name" attribute="1" defaultMemberUniqueName="[play_by_play_2026].[qb_hit_2_player_name].[All]" allUniqueName="[play_by_play_2026].[qb_hit_2_player_name].[All]" dimensionUniqueName="[play_by_play_2026]" displayFolder="" count="0" memberValueDatatype="130" unbalanced="0"/>
    <cacheHierarchy uniqueName="[play_by_play_2026].[forced_fumble_player_1_team]" caption="forced_fumble_player_1_team" attribute="1" defaultMemberUniqueName="[play_by_play_2026].[forced_fumble_player_1_team].[All]" allUniqueName="[play_by_play_2026].[forced_fumble_player_1_team].[All]" dimensionUniqueName="[play_by_play_2026]" displayFolder="" count="0" memberValueDatatype="130" unbalanced="0"/>
    <cacheHierarchy uniqueName="[play_by_play_2026].[forced_fumble_player_1_player_id]" caption="forced_fumble_player_1_player_id" attribute="1" defaultMemberUniqueName="[play_by_play_2026].[forced_fumble_player_1_player_id].[All]" allUniqueName="[play_by_play_2026].[forced_fumble_player_1_player_id].[All]" dimensionUniqueName="[play_by_play_2026]" displayFolder="" count="0" memberValueDatatype="130" unbalanced="0"/>
    <cacheHierarchy uniqueName="[play_by_play_2026].[forced_fumble_player_1_player_name]" caption="forced_fumble_player_1_player_name" attribute="1" defaultMemberUniqueName="[play_by_play_2026].[forced_fumble_player_1_player_name].[All]" allUniqueName="[play_by_play_2026].[forced_fumble_player_1_player_name].[All]" dimensionUniqueName="[play_by_play_2026]" displayFolder="" count="0" memberValueDatatype="130" unbalanced="0"/>
    <cacheHierarchy uniqueName="[play_by_play_2026].[forced_fumble_player_2_team]" caption="forced_fumble_player_2_team" attribute="1" defaultMemberUniqueName="[play_by_play_2026].[forced_fumble_player_2_team].[All]" allUniqueName="[play_by_play_2026].[forced_fumble_player_2_team].[All]" dimensionUniqueName="[play_by_play_2026]" displayFolder="" count="0" memberValueDatatype="130" unbalanced="0"/>
    <cacheHierarchy uniqueName="[play_by_play_2026].[forced_fumble_player_2_player_id]" caption="forced_fumble_player_2_player_id" attribute="1" defaultMemberUniqueName="[play_by_play_2026].[forced_fumble_player_2_player_id].[All]" allUniqueName="[play_by_play_2026].[forced_fumble_player_2_player_id].[All]" dimensionUniqueName="[play_by_play_2026]" displayFolder="" count="0" memberValueDatatype="130" unbalanced="0"/>
    <cacheHierarchy uniqueName="[play_by_play_2026].[forced_fumble_player_2_player_name]" caption="forced_fumble_player_2_player_name" attribute="1" defaultMemberUniqueName="[play_by_play_2026].[forced_fumble_player_2_player_name].[All]" allUniqueName="[play_by_play_2026].[forced_fumble_player_2_player_name].[All]" dimensionUniqueName="[play_by_play_2026]" displayFolder="" count="0" memberValueDatatype="130" unbalanced="0"/>
    <cacheHierarchy uniqueName="[play_by_play_2026].[solo_tackle_1_team]" caption="solo_tackle_1_team" attribute="1" defaultMemberUniqueName="[play_by_play_2026].[solo_tackle_1_team].[All]" allUniqueName="[play_by_play_2026].[solo_tackle_1_team].[All]" dimensionUniqueName="[play_by_play_2026]" displayFolder="" count="0" memberValueDatatype="130" unbalanced="0"/>
    <cacheHierarchy uniqueName="[play_by_play_2026].[solo_tackle_2_team]" caption="solo_tackle_2_team" attribute="1" defaultMemberUniqueName="[play_by_play_2026].[solo_tackle_2_team].[All]" allUniqueName="[play_by_play_2026].[solo_tackle_2_team].[All]" dimensionUniqueName="[play_by_play_2026]" displayFolder="" count="0" memberValueDatatype="130" unbalanced="0"/>
    <cacheHierarchy uniqueName="[play_by_play_2026].[solo_tackle_1_player_id]" caption="solo_tackle_1_player_id" attribute="1" defaultMemberUniqueName="[play_by_play_2026].[solo_tackle_1_player_id].[All]" allUniqueName="[play_by_play_2026].[solo_tackle_1_player_id].[All]" dimensionUniqueName="[play_by_play_2026]" displayFolder="" count="0" memberValueDatatype="130" unbalanced="0"/>
    <cacheHierarchy uniqueName="[play_by_play_2026].[solo_tackle_2_player_id]" caption="solo_tackle_2_player_id" attribute="1" defaultMemberUniqueName="[play_by_play_2026].[solo_tackle_2_player_id].[All]" allUniqueName="[play_by_play_2026].[solo_tackle_2_player_id].[All]" dimensionUniqueName="[play_by_play_2026]" displayFolder="" count="0" memberValueDatatype="130" unbalanced="0"/>
    <cacheHierarchy uniqueName="[play_by_play_2026].[solo_tackle_1_player_name]" caption="solo_tackle_1_player_name" attribute="1" defaultMemberUniqueName="[play_by_play_2026].[solo_tackle_1_player_name].[All]" allUniqueName="[play_by_play_2026].[solo_tackle_1_player_name].[All]" dimensionUniqueName="[play_by_play_2026]" displayFolder="" count="0" memberValueDatatype="130" unbalanced="0"/>
    <cacheHierarchy uniqueName="[play_by_play_2026].[solo_tackle_2_player_name]" caption="solo_tackle_2_player_name" attribute="1" defaultMemberUniqueName="[play_by_play_2026].[solo_tackle_2_player_name].[All]" allUniqueName="[play_by_play_2026].[solo_tackle_2_player_name].[All]" dimensionUniqueName="[play_by_play_2026]" displayFolder="" count="0" memberValueDatatype="130" unbalanced="0"/>
    <cacheHierarchy uniqueName="[play_by_play_2026].[assist_tackle_1_player_id]" caption="assist_tackle_1_player_id" attribute="1" defaultMemberUniqueName="[play_by_play_2026].[assist_tackle_1_player_id].[All]" allUniqueName="[play_by_play_2026].[assist_tackle_1_player_id].[All]" dimensionUniqueName="[play_by_play_2026]" displayFolder="" count="0" memberValueDatatype="130" unbalanced="0"/>
    <cacheHierarchy uniqueName="[play_by_play_2026].[assist_tackle_1_player_name]" caption="assist_tackle_1_player_name" attribute="1" defaultMemberUniqueName="[play_by_play_2026].[assist_tackle_1_player_name].[All]" allUniqueName="[play_by_play_2026].[assist_tackle_1_player_name].[All]" dimensionUniqueName="[play_by_play_2026]" displayFolder="" count="0" memberValueDatatype="130" unbalanced="0"/>
    <cacheHierarchy uniqueName="[play_by_play_2026].[assist_tackle_1_team]" caption="assist_tackle_1_team" attribute="1" defaultMemberUniqueName="[play_by_play_2026].[assist_tackle_1_team].[All]" allUniqueName="[play_by_play_2026].[assist_tackle_1_team].[All]" dimensionUniqueName="[play_by_play_2026]" displayFolder="" count="0" memberValueDatatype="130" unbalanced="0"/>
    <cacheHierarchy uniqueName="[play_by_play_2026].[assist_tackle_2_player_id]" caption="assist_tackle_2_player_id" attribute="1" defaultMemberUniqueName="[play_by_play_2026].[assist_tackle_2_player_id].[All]" allUniqueName="[play_by_play_2026].[assist_tackle_2_player_id].[All]" dimensionUniqueName="[play_by_play_2026]" displayFolder="" count="0" memberValueDatatype="130" unbalanced="0"/>
    <cacheHierarchy uniqueName="[play_by_play_2026].[assist_tackle_2_player_name]" caption="assist_tackle_2_player_name" attribute="1" defaultMemberUniqueName="[play_by_play_2026].[assist_tackle_2_player_name].[All]" allUniqueName="[play_by_play_2026].[assist_tackle_2_player_name].[All]" dimensionUniqueName="[play_by_play_2026]" displayFolder="" count="0" memberValueDatatype="130" unbalanced="0"/>
    <cacheHierarchy uniqueName="[play_by_play_2026].[assist_tackle_2_team]" caption="assist_tackle_2_team" attribute="1" defaultMemberUniqueName="[play_by_play_2026].[assist_tackle_2_team].[All]" allUniqueName="[play_by_play_2026].[assist_tackle_2_team].[All]" dimensionUniqueName="[play_by_play_2026]" displayFolder="" count="0" memberValueDatatype="130" unbalanced="0"/>
    <cacheHierarchy uniqueName="[play_by_play_2026].[assist_tackle_3_player_id]" caption="assist_tackle_3_player_id" attribute="1" defaultMemberUniqueName="[play_by_play_2026].[assist_tackle_3_player_id].[All]" allUniqueName="[play_by_play_2026].[assist_tackle_3_player_id].[All]" dimensionUniqueName="[play_by_play_2026]" displayFolder="" count="0" memberValueDatatype="130" unbalanced="0"/>
    <cacheHierarchy uniqueName="[play_by_play_2026].[assist_tackle_3_player_name]" caption="assist_tackle_3_player_name" attribute="1" defaultMemberUniqueName="[play_by_play_2026].[assist_tackle_3_player_name].[All]" allUniqueName="[play_by_play_2026].[assist_tackle_3_player_name].[All]" dimensionUniqueName="[play_by_play_2026]" displayFolder="" count="0" memberValueDatatype="130" unbalanced="0"/>
    <cacheHierarchy uniqueName="[play_by_play_2026].[assist_tackle_3_team]" caption="assist_tackle_3_team" attribute="1" defaultMemberUniqueName="[play_by_play_2026].[assist_tackle_3_team].[All]" allUniqueName="[play_by_play_2026].[assist_tackle_3_team].[All]" dimensionUniqueName="[play_by_play_2026]" displayFolder="" count="0" memberValueDatatype="130" unbalanced="0"/>
    <cacheHierarchy uniqueName="[play_by_play_2026].[assist_tackle_4_player_id]" caption="assist_tackle_4_player_id" attribute="1" defaultMemberUniqueName="[play_by_play_2026].[assist_tackle_4_player_id].[All]" allUniqueName="[play_by_play_2026].[assist_tackle_4_player_id].[All]" dimensionUniqueName="[play_by_play_2026]" displayFolder="" count="0" memberValueDatatype="130" unbalanced="0"/>
    <cacheHierarchy uniqueName="[play_by_play_2026].[assist_tackle_4_player_name]" caption="assist_tackle_4_player_name" attribute="1" defaultMemberUniqueName="[play_by_play_2026].[assist_tackle_4_player_name].[All]" allUniqueName="[play_by_play_2026].[assist_tackle_4_player_name].[All]" dimensionUniqueName="[play_by_play_2026]" displayFolder="" count="0" memberValueDatatype="130" unbalanced="0"/>
    <cacheHierarchy uniqueName="[play_by_play_2026].[assist_tackle_4_team]" caption="assist_tackle_4_team" attribute="1" defaultMemberUniqueName="[play_by_play_2026].[assist_tackle_4_team].[All]" allUniqueName="[play_by_play_2026].[assist_tackle_4_team].[All]" dimensionUniqueName="[play_by_play_2026]" displayFolder="" count="0" memberValueDatatype="130" unbalanced="0"/>
    <cacheHierarchy uniqueName="[play_by_play_2026].[tackle_with_assist]" caption="tackle_with_assist" attribute="1" defaultMemberUniqueName="[play_by_play_2026].[tackle_with_assist].[All]" allUniqueName="[play_by_play_2026].[tackle_with_assist].[All]" dimensionUniqueName="[play_by_play_2026]" displayFolder="" count="0" memberValueDatatype="20" unbalanced="0"/>
    <cacheHierarchy uniqueName="[play_by_play_2026].[tackle_with_assist_1_player_id]" caption="tackle_with_assist_1_player_id" attribute="1" defaultMemberUniqueName="[play_by_play_2026].[tackle_with_assist_1_player_id].[All]" allUniqueName="[play_by_play_2026].[tackle_with_assist_1_player_id].[All]" dimensionUniqueName="[play_by_play_2026]" displayFolder="" count="0" memberValueDatatype="130" unbalanced="0"/>
    <cacheHierarchy uniqueName="[play_by_play_2026].[tackle_with_assist_1_player_name]" caption="tackle_with_assist_1_player_name" attribute="1" defaultMemberUniqueName="[play_by_play_2026].[tackle_with_assist_1_player_name].[All]" allUniqueName="[play_by_play_2026].[tackle_with_assist_1_player_name].[All]" dimensionUniqueName="[play_by_play_2026]" displayFolder="" count="0" memberValueDatatype="130" unbalanced="0"/>
    <cacheHierarchy uniqueName="[play_by_play_2026].[tackle_with_assist_1_team]" caption="tackle_with_assist_1_team" attribute="1" defaultMemberUniqueName="[play_by_play_2026].[tackle_with_assist_1_team].[All]" allUniqueName="[play_by_play_2026].[tackle_with_assist_1_team].[All]" dimensionUniqueName="[play_by_play_2026]" displayFolder="" count="0" memberValueDatatype="130" unbalanced="0"/>
    <cacheHierarchy uniqueName="[play_by_play_2026].[tackle_with_assist_2_player_id]" caption="tackle_with_assist_2_player_id" attribute="1" defaultMemberUniqueName="[play_by_play_2026].[tackle_with_assist_2_player_id].[All]" allUniqueName="[play_by_play_2026].[tackle_with_assist_2_player_id].[All]" dimensionUniqueName="[play_by_play_2026]" displayFolder="" count="0" memberValueDatatype="130" unbalanced="0"/>
    <cacheHierarchy uniqueName="[play_by_play_2026].[tackle_with_assist_2_player_name]" caption="tackle_with_assist_2_player_name" attribute="1" defaultMemberUniqueName="[play_by_play_2026].[tackle_with_assist_2_player_name].[All]" allUniqueName="[play_by_play_2026].[tackle_with_assist_2_player_name].[All]" dimensionUniqueName="[play_by_play_2026]" displayFolder="" count="0" memberValueDatatype="130" unbalanced="0"/>
    <cacheHierarchy uniqueName="[play_by_play_2026].[tackle_with_assist_2_team]" caption="tackle_with_assist_2_team" attribute="1" defaultMemberUniqueName="[play_by_play_2026].[tackle_with_assist_2_team].[All]" allUniqueName="[play_by_play_2026].[tackle_with_assist_2_team].[All]" dimensionUniqueName="[play_by_play_2026]" displayFolder="" count="0" memberValueDatatype="130" unbalanced="0"/>
    <cacheHierarchy uniqueName="[play_by_play_2026].[pass_defense_1_player_id]" caption="pass_defense_1_player_id" attribute="1" defaultMemberUniqueName="[play_by_play_2026].[pass_defense_1_player_id].[All]" allUniqueName="[play_by_play_2026].[pass_defense_1_player_id].[All]" dimensionUniqueName="[play_by_play_2026]" displayFolder="" count="0" memberValueDatatype="130" unbalanced="0"/>
    <cacheHierarchy uniqueName="[play_by_play_2026].[pass_defense_1_player_name]" caption="pass_defense_1_player_name" attribute="1" defaultMemberUniqueName="[play_by_play_2026].[pass_defense_1_player_name].[All]" allUniqueName="[play_by_play_2026].[pass_defense_1_player_name].[All]" dimensionUniqueName="[play_by_play_2026]" displayFolder="" count="0" memberValueDatatype="130" unbalanced="0"/>
    <cacheHierarchy uniqueName="[play_by_play_2026].[pass_defense_2_player_id]" caption="pass_defense_2_player_id" attribute="1" defaultMemberUniqueName="[play_by_play_2026].[pass_defense_2_player_id].[All]" allUniqueName="[play_by_play_2026].[pass_defense_2_player_id].[All]" dimensionUniqueName="[play_by_play_2026]" displayFolder="" count="0" memberValueDatatype="130" unbalanced="0"/>
    <cacheHierarchy uniqueName="[play_by_play_2026].[pass_defense_2_player_name]" caption="pass_defense_2_player_name" attribute="1" defaultMemberUniqueName="[play_by_play_2026].[pass_defense_2_player_name].[All]" allUniqueName="[play_by_play_2026].[pass_defense_2_player_name].[All]" dimensionUniqueName="[play_by_play_2026]" displayFolder="" count="0" memberValueDatatype="130" unbalanced="0"/>
    <cacheHierarchy uniqueName="[play_by_play_2026].[fumbled_1_team]" caption="fumbled_1_team" attribute="1" defaultMemberUniqueName="[play_by_play_2026].[fumbled_1_team].[All]" allUniqueName="[play_by_play_2026].[fumbled_1_team].[All]" dimensionUniqueName="[play_by_play_2026]" displayFolder="" count="0" memberValueDatatype="130" unbalanced="0"/>
    <cacheHierarchy uniqueName="[play_by_play_2026].[fumbled_1_player_id]" caption="fumbled_1_player_id" attribute="1" defaultMemberUniqueName="[play_by_play_2026].[fumbled_1_player_id].[All]" allUniqueName="[play_by_play_2026].[fumbled_1_player_id].[All]" dimensionUniqueName="[play_by_play_2026]" displayFolder="" count="0" memberValueDatatype="130" unbalanced="0"/>
    <cacheHierarchy uniqueName="[play_by_play_2026].[fumbled_1_player_name]" caption="fumbled_1_player_name" attribute="1" defaultMemberUniqueName="[play_by_play_2026].[fumbled_1_player_name].[All]" allUniqueName="[play_by_play_2026].[fumbled_1_player_name].[All]" dimensionUniqueName="[play_by_play_2026]" displayFolder="" count="0" memberValueDatatype="130" unbalanced="0"/>
    <cacheHierarchy uniqueName="[play_by_play_2026].[fumbled_2_player_id]" caption="fumbled_2_player_id" attribute="1" defaultMemberUniqueName="[play_by_play_2026].[fumbled_2_player_id].[All]" allUniqueName="[play_by_play_2026].[fumbled_2_player_id].[All]" dimensionUniqueName="[play_by_play_2026]" displayFolder="" count="0" memberValueDatatype="130" unbalanced="0"/>
    <cacheHierarchy uniqueName="[play_by_play_2026].[fumbled_2_player_name]" caption="fumbled_2_player_name" attribute="1" defaultMemberUniqueName="[play_by_play_2026].[fumbled_2_player_name].[All]" allUniqueName="[play_by_play_2026].[fumbled_2_player_name].[All]" dimensionUniqueName="[play_by_play_2026]" displayFolder="" count="0" memberValueDatatype="130" unbalanced="0"/>
    <cacheHierarchy uniqueName="[play_by_play_2026].[fumbled_2_team]" caption="fumbled_2_team" attribute="1" defaultMemberUniqueName="[play_by_play_2026].[fumbled_2_team].[All]" allUniqueName="[play_by_play_2026].[fumbled_2_team].[All]" dimensionUniqueName="[play_by_play_2026]" displayFolder="" count="0" memberValueDatatype="130" unbalanced="0"/>
    <cacheHierarchy uniqueName="[play_by_play_2026].[fumble_recovery_1_team]" caption="fumble_recovery_1_team" attribute="1" defaultMemberUniqueName="[play_by_play_2026].[fumble_recovery_1_team].[All]" allUniqueName="[play_by_play_2026].[fumble_recovery_1_team].[All]" dimensionUniqueName="[play_by_play_2026]" displayFolder="" count="0" memberValueDatatype="130" unbalanced="0"/>
    <cacheHierarchy uniqueName="[play_by_play_2026].[fumble_recovery_1_yards]" caption="fumble_recovery_1_yards" attribute="1" defaultMemberUniqueName="[play_by_play_2026].[fumble_recovery_1_yards].[All]" allUniqueName="[play_by_play_2026].[fumble_recovery_1_yards].[All]" dimensionUniqueName="[play_by_play_2026]" displayFolder="" count="0" memberValueDatatype="20" unbalanced="0"/>
    <cacheHierarchy uniqueName="[play_by_play_2026].[fumble_recovery_1_player_id]" caption="fumble_recovery_1_player_id" attribute="1" defaultMemberUniqueName="[play_by_play_2026].[fumble_recovery_1_player_id].[All]" allUniqueName="[play_by_play_2026].[fumble_recovery_1_player_id].[All]" dimensionUniqueName="[play_by_play_2026]" displayFolder="" count="0" memberValueDatatype="130" unbalanced="0"/>
    <cacheHierarchy uniqueName="[play_by_play_2026].[fumble_recovery_1_player_name]" caption="fumble_recovery_1_player_name" attribute="1" defaultMemberUniqueName="[play_by_play_2026].[fumble_recovery_1_player_name].[All]" allUniqueName="[play_by_play_2026].[fumble_recovery_1_player_name].[All]" dimensionUniqueName="[play_by_play_2026]" displayFolder="" count="0" memberValueDatatype="130" unbalanced="0"/>
    <cacheHierarchy uniqueName="[play_by_play_2026].[fumble_recovery_2_team]" caption="fumble_recovery_2_team" attribute="1" defaultMemberUniqueName="[play_by_play_2026].[fumble_recovery_2_team].[All]" allUniqueName="[play_by_play_2026].[fumble_recovery_2_team].[All]" dimensionUniqueName="[play_by_play_2026]" displayFolder="" count="0" memberValueDatatype="130" unbalanced="0"/>
    <cacheHierarchy uniqueName="[play_by_play_2026].[fumble_recovery_2_yards]" caption="fumble_recovery_2_yards" attribute="1" defaultMemberUniqueName="[play_by_play_2026].[fumble_recovery_2_yards].[All]" allUniqueName="[play_by_play_2026].[fumble_recovery_2_yards].[All]" dimensionUniqueName="[play_by_play_2026]" displayFolder="" count="0" memberValueDatatype="130" unbalanced="0"/>
    <cacheHierarchy uniqueName="[play_by_play_2026].[fumble_recovery_2_player_id]" caption="fumble_recovery_2_player_id" attribute="1" defaultMemberUniqueName="[play_by_play_2026].[fumble_recovery_2_player_id].[All]" allUniqueName="[play_by_play_2026].[fumble_recovery_2_player_id].[All]" dimensionUniqueName="[play_by_play_2026]" displayFolder="" count="0" memberValueDatatype="130" unbalanced="0"/>
    <cacheHierarchy uniqueName="[play_by_play_2026].[fumble_recovery_2_player_name]" caption="fumble_recovery_2_player_name" attribute="1" defaultMemberUniqueName="[play_by_play_2026].[fumble_recovery_2_player_name].[All]" allUniqueName="[play_by_play_2026].[fumble_recovery_2_player_name].[All]" dimensionUniqueName="[play_by_play_2026]" displayFolder="" count="0" memberValueDatatype="130" unbalanced="0"/>
    <cacheHierarchy uniqueName="[play_by_play_2026].[sack_player_id]" caption="sack_player_id" attribute="1" defaultMemberUniqueName="[play_by_play_2026].[sack_player_id].[All]" allUniqueName="[play_by_play_2026].[sack_player_id].[All]" dimensionUniqueName="[play_by_play_2026]" displayFolder="" count="0" memberValueDatatype="130" unbalanced="0"/>
    <cacheHierarchy uniqueName="[play_by_play_2026].[sack_player_name]" caption="sack_player_name" attribute="1" defaultMemberUniqueName="[play_by_play_2026].[sack_player_name].[All]" allUniqueName="[play_by_play_2026].[sack_player_name].[All]" dimensionUniqueName="[play_by_play_2026]" displayFolder="" count="0" memberValueDatatype="130" unbalanced="0"/>
    <cacheHierarchy uniqueName="[play_by_play_2026].[half_sack_1_player_id]" caption="half_sack_1_player_id" attribute="1" defaultMemberUniqueName="[play_by_play_2026].[half_sack_1_player_id].[All]" allUniqueName="[play_by_play_2026].[half_sack_1_player_id].[All]" dimensionUniqueName="[play_by_play_2026]" displayFolder="" count="0" memberValueDatatype="130" unbalanced="0"/>
    <cacheHierarchy uniqueName="[play_by_play_2026].[half_sack_1_player_name]" caption="half_sack_1_player_name" attribute="1" defaultMemberUniqueName="[play_by_play_2026].[half_sack_1_player_name].[All]" allUniqueName="[play_by_play_2026].[half_sack_1_player_name].[All]" dimensionUniqueName="[play_by_play_2026]" displayFolder="" count="0" memberValueDatatype="130" unbalanced="0"/>
    <cacheHierarchy uniqueName="[play_by_play_2026].[half_sack_2_player_id]" caption="half_sack_2_player_id" attribute="1" defaultMemberUniqueName="[play_by_play_2026].[half_sack_2_player_id].[All]" allUniqueName="[play_by_play_2026].[half_sack_2_player_id].[All]" dimensionUniqueName="[play_by_play_2026]" displayFolder="" count="0" memberValueDatatype="130" unbalanced="0"/>
    <cacheHierarchy uniqueName="[play_by_play_2026].[half_sack_2_player_name]" caption="half_sack_2_player_name" attribute="1" defaultMemberUniqueName="[play_by_play_2026].[half_sack_2_player_name].[All]" allUniqueName="[play_by_play_2026].[half_sack_2_player_name].[All]" dimensionUniqueName="[play_by_play_2026]" displayFolder="" count="0" memberValueDatatype="130" unbalanced="0"/>
    <cacheHierarchy uniqueName="[play_by_play_2026].[return_team]" caption="return_team" attribute="1" defaultMemberUniqueName="[play_by_play_2026].[return_team].[All]" allUniqueName="[play_by_play_2026].[return_team].[All]" dimensionUniqueName="[play_by_play_2026]" displayFolder="" count="0" memberValueDatatype="130" unbalanced="0"/>
    <cacheHierarchy uniqueName="[play_by_play_2026].[return_yards]" caption="return_yards" attribute="1" defaultMemberUniqueName="[play_by_play_2026].[return_yards].[All]" allUniqueName="[play_by_play_2026].[return_yards].[All]" dimensionUniqueName="[play_by_play_2026]" displayFolder="" count="0" memberValueDatatype="20" unbalanced="0"/>
    <cacheHierarchy uniqueName="[play_by_play_2026].[penalty_team]" caption="penalty_team" attribute="1" defaultMemberUniqueName="[play_by_play_2026].[penalty_team].[All]" allUniqueName="[play_by_play_2026].[penalty_team].[All]" dimensionUniqueName="[play_by_play_2026]" displayFolder="" count="0" memberValueDatatype="130" unbalanced="0"/>
    <cacheHierarchy uniqueName="[play_by_play_2026].[penalty_player_id]" caption="penalty_player_id" attribute="1" defaultMemberUniqueName="[play_by_play_2026].[penalty_player_id].[All]" allUniqueName="[play_by_play_2026].[penalty_player_id].[All]" dimensionUniqueName="[play_by_play_2026]" displayFolder="" count="0" memberValueDatatype="130" unbalanced="0"/>
    <cacheHierarchy uniqueName="[play_by_play_2026].[penalty_player_name]" caption="penalty_player_name" attribute="1" defaultMemberUniqueName="[play_by_play_2026].[penalty_player_name].[All]" allUniqueName="[play_by_play_2026].[penalty_player_name].[All]" dimensionUniqueName="[play_by_play_2026]" displayFolder="" count="0" memberValueDatatype="130" unbalanced="0"/>
    <cacheHierarchy uniqueName="[play_by_play_2026].[penalty_yards]" caption="penalty_yards" attribute="1" defaultMemberUniqueName="[play_by_play_2026].[penalty_yards].[All]" allUniqueName="[play_by_play_2026].[penalty_yards].[All]" dimensionUniqueName="[play_by_play_2026]" displayFolder="" count="0" memberValueDatatype="20" unbalanced="0"/>
    <cacheHierarchy uniqueName="[play_by_play_2026].[replay_or_challenge]" caption="replay_or_challenge" attribute="1" defaultMemberUniqueName="[play_by_play_2026].[replay_or_challenge].[All]" allUniqueName="[play_by_play_2026].[replay_or_challenge].[All]" dimensionUniqueName="[play_by_play_2026]" displayFolder="" count="0" memberValueDatatype="20" unbalanced="0"/>
    <cacheHierarchy uniqueName="[play_by_play_2026].[replay_or_challenge_result]" caption="replay_or_challenge_result" attribute="1" defaultMemberUniqueName="[play_by_play_2026].[replay_or_challenge_result].[All]" allUniqueName="[play_by_play_2026].[replay_or_challenge_result].[All]" dimensionUniqueName="[play_by_play_2026]" displayFolder="" count="0" memberValueDatatype="130" unbalanced="0"/>
    <cacheHierarchy uniqueName="[play_by_play_2026].[penalty_type]" caption="penalty_type" attribute="1" defaultMemberUniqueName="[play_by_play_2026].[penalty_type].[All]" allUniqueName="[play_by_play_2026].[penalty_type].[All]" dimensionUniqueName="[play_by_play_2026]" displayFolder="" count="0" memberValueDatatype="130" unbalanced="0"/>
    <cacheHierarchy uniqueName="[play_by_play_2026].[defensive_two_point_attempt]" caption="defensive_two_point_attempt" attribute="1" defaultMemberUniqueName="[play_by_play_2026].[defensive_two_point_attempt].[All]" allUniqueName="[play_by_play_2026].[defensive_two_point_attempt].[All]" dimensionUniqueName="[play_by_play_2026]" displayFolder="" count="0" memberValueDatatype="20" unbalanced="0"/>
    <cacheHierarchy uniqueName="[play_by_play_2026].[defensive_two_point_conv]" caption="defensive_two_point_conv" attribute="1" defaultMemberUniqueName="[play_by_play_2026].[defensive_two_point_conv].[All]" allUniqueName="[play_by_play_2026].[defensive_two_point_conv].[All]" dimensionUniqueName="[play_by_play_2026]" displayFolder="" count="0" memberValueDatatype="20" unbalanced="0"/>
    <cacheHierarchy uniqueName="[play_by_play_2026].[defensive_extra_point_attempt]" caption="defensive_extra_point_attempt" attribute="1" defaultMemberUniqueName="[play_by_play_2026].[defensive_extra_point_attempt].[All]" allUniqueName="[play_by_play_2026].[defensive_extra_point_attempt].[All]" dimensionUniqueName="[play_by_play_2026]" displayFolder="" count="0" memberValueDatatype="20" unbalanced="0"/>
    <cacheHierarchy uniqueName="[play_by_play_2026].[defensive_extra_point_conv]" caption="defensive_extra_point_conv" attribute="1" defaultMemberUniqueName="[play_by_play_2026].[defensive_extra_point_conv].[All]" allUniqueName="[play_by_play_2026].[defensive_extra_point_conv].[All]" dimensionUniqueName="[play_by_play_2026]" displayFolder="" count="0" memberValueDatatype="20" unbalanced="0"/>
    <cacheHierarchy uniqueName="[play_by_play_2026].[safety_player_name]" caption="safety_player_name" attribute="1" defaultMemberUniqueName="[play_by_play_2026].[safety_player_name].[All]" allUniqueName="[play_by_play_2026].[safety_player_name].[All]" dimensionUniqueName="[play_by_play_2026]" displayFolder="" count="0" memberValueDatatype="130" unbalanced="0"/>
    <cacheHierarchy uniqueName="[play_by_play_2026].[safety_player_id]" caption="safety_player_id" attribute="1" defaultMemberUniqueName="[play_by_play_2026].[safety_player_id].[All]" allUniqueName="[play_by_play_2026].[safety_player_id].[All]" dimensionUniqueName="[play_by_play_2026]" displayFolder="" count="0" memberValueDatatype="130" unbalanced="0"/>
    <cacheHierarchy uniqueName="[play_by_play_2026].[season]" caption="season" attribute="1" defaultMemberUniqueName="[play_by_play_2026].[season].[All]" allUniqueName="[play_by_play_2026].[season].[All]" dimensionUniqueName="[play_by_play_2026]" displayFolder="" count="0" memberValueDatatype="20" unbalanced="0"/>
    <cacheHierarchy uniqueName="[play_by_play_2026].[cp]" caption="cp" attribute="1" defaultMemberUniqueName="[play_by_play_2026].[cp].[All]" allUniqueName="[play_by_play_2026].[cp].[All]" dimensionUniqueName="[play_by_play_2026]" displayFolder="" count="0" memberValueDatatype="5" unbalanced="0"/>
    <cacheHierarchy uniqueName="[play_by_play_2026].[cpoe]" caption="cpoe" attribute="1" defaultMemberUniqueName="[play_by_play_2026].[cpoe].[All]" allUniqueName="[play_by_play_2026].[cpoe].[All]" dimensionUniqueName="[play_by_play_2026]" displayFolder="" count="0" memberValueDatatype="5" unbalanced="0"/>
    <cacheHierarchy uniqueName="[play_by_play_2026].[series]" caption="series" attribute="1" defaultMemberUniqueName="[play_by_play_2026].[series].[All]" allUniqueName="[play_by_play_2026].[series].[All]" dimensionUniqueName="[play_by_play_2026]" displayFolder="" count="0" memberValueDatatype="20" unbalanced="0"/>
    <cacheHierarchy uniqueName="[play_by_play_2026].[series_success]" caption="series_success" attribute="1" defaultMemberUniqueName="[play_by_play_2026].[series_success].[All]" allUniqueName="[play_by_play_2026].[series_success].[All]" dimensionUniqueName="[play_by_play_2026]" displayFolder="" count="0" memberValueDatatype="20" unbalanced="0"/>
    <cacheHierarchy uniqueName="[play_by_play_2026].[series_result]" caption="series_result" attribute="1" defaultMemberUniqueName="[play_by_play_2026].[series_result].[All]" allUniqueName="[play_by_play_2026].[series_result].[All]" dimensionUniqueName="[play_by_play_2026]" displayFolder="" count="0" memberValueDatatype="130" unbalanced="0"/>
    <cacheHierarchy uniqueName="[play_by_play_2026].[order_sequence]" caption="order_sequence" attribute="1" defaultMemberUniqueName="[play_by_play_2026].[order_sequence].[All]" allUniqueName="[play_by_play_2026].[order_sequence].[All]" dimensionUniqueName="[play_by_play_2026]" displayFolder="" count="0" memberValueDatatype="20" unbalanced="0"/>
    <cacheHierarchy uniqueName="[play_by_play_2026].[start_time]" caption="start_time" attribute="1" time="1" defaultMemberUniqueName="[play_by_play_2026].[start_time].[All]" allUniqueName="[play_by_play_2026].[start_time].[All]" dimensionUniqueName="[play_by_play_2026]" displayFolder="" count="0" memberValueDatatype="7" unbalanced="0"/>
    <cacheHierarchy uniqueName="[play_by_play_2026].[time_of_day]" caption="time_of_day" attribute="1" time="1" defaultMemberUniqueName="[play_by_play_2026].[time_of_day].[All]" allUniqueName="[play_by_play_2026].[time_of_day].[All]" dimensionUniqueName="[play_by_play_2026]" displayFolder="" count="0" memberValueDatatype="7" unbalanced="0"/>
    <cacheHierarchy uniqueName="[play_by_play_2026].[stadium]" caption="stadium" attribute="1" defaultMemberUniqueName="[play_by_play_2026].[stadium].[All]" allUniqueName="[play_by_play_2026].[stadium].[All]" dimensionUniqueName="[play_by_play_2026]" displayFolder="" count="0" memberValueDatatype="130" unbalanced="0"/>
    <cacheHierarchy uniqueName="[play_by_play_2026].[weather]" caption="weather" attribute="1" defaultMemberUniqueName="[play_by_play_2026].[weather].[All]" allUniqueName="[play_by_play_2026].[weather].[All]" dimensionUniqueName="[play_by_play_2026]" displayFolder="" count="0" memberValueDatatype="130" unbalanced="0"/>
    <cacheHierarchy uniqueName="[play_by_play_2026].[nfl_api_id]" caption="nfl_api_id" attribute="1" defaultMemberUniqueName="[play_by_play_2026].[nfl_api_id].[All]" allUniqueName="[play_by_play_2026].[nfl_api_id].[All]" dimensionUniqueName="[play_by_play_2026]" displayFolder="" count="0" memberValueDatatype="130" unbalanced="0"/>
    <cacheHierarchy uniqueName="[play_by_play_2026].[play_clock]" caption="play_clock" attribute="1" defaultMemberUniqueName="[play_by_play_2026].[play_clock].[All]" allUniqueName="[play_by_play_2026].[play_clock].[All]" dimensionUniqueName="[play_by_play_2026]" displayFolder="" count="0" memberValueDatatype="20" unbalanced="0"/>
    <cacheHierarchy uniqueName="[play_by_play_2026].[play_deleted]" caption="play_deleted" attribute="1" defaultMemberUniqueName="[play_by_play_2026].[play_deleted].[All]" allUniqueName="[play_by_play_2026].[play_deleted].[All]" dimensionUniqueName="[play_by_play_2026]" displayFolder="" count="0" memberValueDatatype="20" unbalanced="0"/>
    <cacheHierarchy uniqueName="[play_by_play_2026].[play_type_nfl]" caption="play_type_nfl" attribute="1" defaultMemberUniqueName="[play_by_play_2026].[play_type_nfl].[All]" allUniqueName="[play_by_play_2026].[play_type_nfl].[All]" dimensionUniqueName="[play_by_play_2026]" displayFolder="" count="0" memberValueDatatype="130" unbalanced="0"/>
    <cacheHierarchy uniqueName="[play_by_play_2026].[special_teams_play]" caption="special_teams_play" attribute="1" defaultMemberUniqueName="[play_by_play_2026].[special_teams_play].[All]" allUniqueName="[play_by_play_2026].[special_teams_play].[All]" dimensionUniqueName="[play_by_play_2026]" displayFolder="" count="0" memberValueDatatype="20" unbalanced="0"/>
    <cacheHierarchy uniqueName="[play_by_play_2026].[st_play_type]" caption="st_play_type" attribute="1" defaultMemberUniqueName="[play_by_play_2026].[st_play_type].[All]" allUniqueName="[play_by_play_2026].[st_play_type].[All]" dimensionUniqueName="[play_by_play_2026]" displayFolder="" count="0" memberValueDatatype="130" unbalanced="0"/>
    <cacheHierarchy uniqueName="[play_by_play_2026].[end_clock_time]" caption="end_clock_time" attribute="1" time="1" defaultMemberUniqueName="[play_by_play_2026].[end_clock_time].[All]" allUniqueName="[play_by_play_2026].[end_clock_time].[All]" dimensionUniqueName="[play_by_play_2026]" displayFolder="" count="0" memberValueDatatype="7" unbalanced="0"/>
    <cacheHierarchy uniqueName="[play_by_play_2026].[end_yard_line]" caption="end_yard_line" attribute="1" defaultMemberUniqueName="[play_by_play_2026].[end_yard_line].[All]" allUniqueName="[play_by_play_2026].[end_yard_line].[All]" dimensionUniqueName="[play_by_play_2026]" displayFolder="" count="0" memberValueDatatype="130" unbalanced="0"/>
    <cacheHierarchy uniqueName="[play_by_play_2026].[fixed_drive]" caption="fixed_drive" attribute="1" defaultMemberUniqueName="[play_by_play_2026].[fixed_drive].[All]" allUniqueName="[play_by_play_2026].[fixed_drive].[All]" dimensionUniqueName="[play_by_play_2026]" displayFolder="" count="0" memberValueDatatype="20" unbalanced="0"/>
    <cacheHierarchy uniqueName="[play_by_play_2026].[fixed_drive_result]" caption="fixed_drive_result" attribute="1" defaultMemberUniqueName="[play_by_play_2026].[fixed_drive_result].[All]" allUniqueName="[play_by_play_2026].[fixed_drive_result].[All]" dimensionUniqueName="[play_by_play_2026]" displayFolder="" count="0" memberValueDatatype="130" unbalanced="0"/>
    <cacheHierarchy uniqueName="[play_by_play_2026].[drive_real_start_time]" caption="drive_real_start_time" attribute="1" time="1" defaultMemberUniqueName="[play_by_play_2026].[drive_real_start_time].[All]" allUniqueName="[play_by_play_2026].[drive_real_start_time].[All]" dimensionUniqueName="[play_by_play_2026]" displayFolder="" count="0" memberValueDatatype="7" unbalanced="0"/>
    <cacheHierarchy uniqueName="[play_by_play_2026].[drive_play_count]" caption="drive_play_count" attribute="1" defaultMemberUniqueName="[play_by_play_2026].[drive_play_count].[All]" allUniqueName="[play_by_play_2026].[drive_play_count].[All]" dimensionUniqueName="[play_by_play_2026]" displayFolder="" count="0" memberValueDatatype="20" unbalanced="0"/>
    <cacheHierarchy uniqueName="[play_by_play_2026].[drive_time_of_possession]" caption="drive_time_of_possession" attribute="1" time="1" defaultMemberUniqueName="[play_by_play_2026].[drive_time_of_possession].[All]" allUniqueName="[play_by_play_2026].[drive_time_of_possession].[All]" dimensionUniqueName="[play_by_play_2026]" displayFolder="" count="0" memberValueDatatype="7" unbalanced="0"/>
    <cacheHierarchy uniqueName="[play_by_play_2026].[drive_first_downs]" caption="drive_first_downs" attribute="1" defaultMemberUniqueName="[play_by_play_2026].[drive_first_downs].[All]" allUniqueName="[play_by_play_2026].[drive_first_downs].[All]" dimensionUniqueName="[play_by_play_2026]" displayFolder="" count="0" memberValueDatatype="20" unbalanced="0"/>
    <cacheHierarchy uniqueName="[play_by_play_2026].[drive_inside20]" caption="drive_inside20" attribute="1" defaultMemberUniqueName="[play_by_play_2026].[drive_inside20].[All]" allUniqueName="[play_by_play_2026].[drive_inside20].[All]" dimensionUniqueName="[play_by_play_2026]" displayFolder="" count="0" memberValueDatatype="20" unbalanced="0"/>
    <cacheHierarchy uniqueName="[play_by_play_2026].[drive_ended_with_score]" caption="drive_ended_with_score" attribute="1" defaultMemberUniqueName="[play_by_play_2026].[drive_ended_with_score].[All]" allUniqueName="[play_by_play_2026].[drive_ended_with_score].[All]" dimensionUniqueName="[play_by_play_2026]" displayFolder="" count="0" memberValueDatatype="20" unbalanced="0"/>
    <cacheHierarchy uniqueName="[play_by_play_2026].[drive_quarter_start]" caption="drive_quarter_start" attribute="1" defaultMemberUniqueName="[play_by_play_2026].[drive_quarter_start].[All]" allUniqueName="[play_by_play_2026].[drive_quarter_start].[All]" dimensionUniqueName="[play_by_play_2026]" displayFolder="" count="0" memberValueDatatype="20" unbalanced="0"/>
    <cacheHierarchy uniqueName="[play_by_play_2026].[drive_quarter_end]" caption="drive_quarter_end" attribute="1" defaultMemberUniqueName="[play_by_play_2026].[drive_quarter_end].[All]" allUniqueName="[play_by_play_2026].[drive_quarter_end].[All]" dimensionUniqueName="[play_by_play_2026]" displayFolder="" count="0" memberValueDatatype="20" unbalanced="0"/>
    <cacheHierarchy uniqueName="[play_by_play_2026].[drive_yards_penalized]" caption="drive_yards_penalized" attribute="1" defaultMemberUniqueName="[play_by_play_2026].[drive_yards_penalized].[All]" allUniqueName="[play_by_play_2026].[drive_yards_penalized].[All]" dimensionUniqueName="[play_by_play_2026]" displayFolder="" count="0" memberValueDatatype="20" unbalanced="0"/>
    <cacheHierarchy uniqueName="[play_by_play_2026].[drive_start_transition]" caption="drive_start_transition" attribute="1" defaultMemberUniqueName="[play_by_play_2026].[drive_start_transition].[All]" allUniqueName="[play_by_play_2026].[drive_start_transition].[All]" dimensionUniqueName="[play_by_play_2026]" displayFolder="" count="0" memberValueDatatype="130" unbalanced="0"/>
    <cacheHierarchy uniqueName="[play_by_play_2026].[drive_end_transition]" caption="drive_end_transition" attribute="1" defaultMemberUniqueName="[play_by_play_2026].[drive_end_transition].[All]" allUniqueName="[play_by_play_2026].[drive_end_transition].[All]" dimensionUniqueName="[play_by_play_2026]" displayFolder="" count="0" memberValueDatatype="130" unbalanced="0"/>
    <cacheHierarchy uniqueName="[play_by_play_2026].[drive_game_clock_start]" caption="drive_game_clock_start" attribute="1" time="1" defaultMemberUniqueName="[play_by_play_2026].[drive_game_clock_start].[All]" allUniqueName="[play_by_play_2026].[drive_game_clock_start].[All]" dimensionUniqueName="[play_by_play_2026]" displayFolder="" count="0" memberValueDatatype="7" unbalanced="0"/>
    <cacheHierarchy uniqueName="[play_by_play_2026].[drive_game_clock_end]" caption="drive_game_clock_end" attribute="1" time="1" defaultMemberUniqueName="[play_by_play_2026].[drive_game_clock_end].[All]" allUniqueName="[play_by_play_2026].[drive_game_clock_end].[All]" dimensionUniqueName="[play_by_play_2026]" displayFolder="" count="0" memberValueDatatype="7" unbalanced="0"/>
    <cacheHierarchy uniqueName="[play_by_play_2026].[drive_start_yard_line]" caption="drive_start_yard_line" attribute="1" defaultMemberUniqueName="[play_by_play_2026].[drive_start_yard_line].[All]" allUniqueName="[play_by_play_2026].[drive_start_yard_line].[All]" dimensionUniqueName="[play_by_play_2026]" displayFolder="" count="0" memberValueDatatype="130" unbalanced="0"/>
    <cacheHierarchy uniqueName="[play_by_play_2026].[drive_end_yard_line]" caption="drive_end_yard_line" attribute="1" defaultMemberUniqueName="[play_by_play_2026].[drive_end_yard_line].[All]" allUniqueName="[play_by_play_2026].[drive_end_yard_line].[All]" dimensionUniqueName="[play_by_play_2026]" displayFolder="" count="0" memberValueDatatype="130" unbalanced="0"/>
    <cacheHierarchy uniqueName="[play_by_play_2026].[drive_play_id_started]" caption="drive_play_id_started" attribute="1" defaultMemberUniqueName="[play_by_play_2026].[drive_play_id_started].[All]" allUniqueName="[play_by_play_2026].[drive_play_id_started].[All]" dimensionUniqueName="[play_by_play_2026]" displayFolder="" count="0" memberValueDatatype="20" unbalanced="0"/>
    <cacheHierarchy uniqueName="[play_by_play_2026].[drive_play_id_ended]" caption="drive_play_id_ended" attribute="1" defaultMemberUniqueName="[play_by_play_2026].[drive_play_id_ended].[All]" allUniqueName="[play_by_play_2026].[drive_play_id_ended].[All]" dimensionUniqueName="[play_by_play_2026]" displayFolder="" count="0" memberValueDatatype="20" unbalanced="0"/>
    <cacheHierarchy uniqueName="[play_by_play_2026].[away_score]" caption="away_score" attribute="1" defaultMemberUniqueName="[play_by_play_2026].[away_score].[All]" allUniqueName="[play_by_play_2026].[away_score].[All]" dimensionUniqueName="[play_by_play_2026]" displayFolder="" count="0" memberValueDatatype="20" unbalanced="0"/>
    <cacheHierarchy uniqueName="[play_by_play_2026].[home_score]" caption="home_score" attribute="1" defaultMemberUniqueName="[play_by_play_2026].[home_score].[All]" allUniqueName="[play_by_play_2026].[home_score].[All]" dimensionUniqueName="[play_by_play_2026]" displayFolder="" count="0" memberValueDatatype="20" unbalanced="0"/>
    <cacheHierarchy uniqueName="[play_by_play_2026].[location]" caption="location" attribute="1" defaultMemberUniqueName="[play_by_play_2026].[location].[All]" allUniqueName="[play_by_play_2026].[location].[All]" dimensionUniqueName="[play_by_play_2026]" displayFolder="" count="0" memberValueDatatype="130" unbalanced="0"/>
    <cacheHierarchy uniqueName="[play_by_play_2026].[result]" caption="result" attribute="1" defaultMemberUniqueName="[play_by_play_2026].[result].[All]" allUniqueName="[play_by_play_2026].[result].[All]" dimensionUniqueName="[play_by_play_2026]" displayFolder="" count="0" memberValueDatatype="20" unbalanced="0"/>
    <cacheHierarchy uniqueName="[play_by_play_2026].[total]" caption="total" attribute="1" defaultMemberUniqueName="[play_by_play_2026].[total].[All]" allUniqueName="[play_by_play_2026].[total].[All]" dimensionUniqueName="[play_by_play_2026]" displayFolder="" count="0" memberValueDatatype="20" unbalanced="0"/>
    <cacheHierarchy uniqueName="[play_by_play_2026].[spread_line]" caption="spread_line" attribute="1" defaultMemberUniqueName="[play_by_play_2026].[spread_line].[All]" allUniqueName="[play_by_play_2026].[spread_line].[All]" dimensionUniqueName="[play_by_play_2026]" displayFolder="" count="0" memberValueDatatype="5" unbalanced="0"/>
    <cacheHierarchy uniqueName="[play_by_play_2026].[total_line]" caption="total_line" attribute="1" defaultMemberUniqueName="[play_by_play_2026].[total_line].[All]" allUniqueName="[play_by_play_2026].[total_line].[All]" dimensionUniqueName="[play_by_play_2026]" displayFolder="" count="0" memberValueDatatype="5" unbalanced="0"/>
    <cacheHierarchy uniqueName="[play_by_play_2026].[div_game]" caption="div_game" attribute="1" defaultMemberUniqueName="[play_by_play_2026].[div_game].[All]" allUniqueName="[play_by_play_2026].[div_game].[All]" dimensionUniqueName="[play_by_play_2026]" displayFolder="" count="0" memberValueDatatype="20" unbalanced="0"/>
    <cacheHierarchy uniqueName="[play_by_play_2026].[roof]" caption="roof" attribute="1" defaultMemberUniqueName="[play_by_play_2026].[roof].[All]" allUniqueName="[play_by_play_2026].[roof].[All]" dimensionUniqueName="[play_by_play_2026]" displayFolder="" count="0" memberValueDatatype="130" unbalanced="0"/>
    <cacheHierarchy uniqueName="[play_by_play_2026].[surface]" caption="surface" attribute="1" defaultMemberUniqueName="[play_by_play_2026].[surface].[All]" allUniqueName="[play_by_play_2026].[surface].[All]" dimensionUniqueName="[play_by_play_2026]" displayFolder="" count="0" memberValueDatatype="130" unbalanced="0"/>
    <cacheHierarchy uniqueName="[play_by_play_2026].[temp]" caption="temp" attribute="1" defaultMemberUniqueName="[play_by_play_2026].[temp].[All]" allUniqueName="[play_by_play_2026].[temp].[All]" dimensionUniqueName="[play_by_play_2026]" displayFolder="" count="0" memberValueDatatype="20" unbalanced="0"/>
    <cacheHierarchy uniqueName="[play_by_play_2026].[wind]" caption="wind" attribute="1" defaultMemberUniqueName="[play_by_play_2026].[wind].[All]" allUniqueName="[play_by_play_2026].[wind].[All]" dimensionUniqueName="[play_by_play_2026]" displayFolder="" count="0" memberValueDatatype="20" unbalanced="0"/>
    <cacheHierarchy uniqueName="[play_by_play_2026].[home_coach]" caption="home_coach" attribute="1" defaultMemberUniqueName="[play_by_play_2026].[home_coach].[All]" allUniqueName="[play_by_play_2026].[home_coach].[All]" dimensionUniqueName="[play_by_play_2026]" displayFolder="" count="0" memberValueDatatype="130" unbalanced="0"/>
    <cacheHierarchy uniqueName="[play_by_play_2026].[away_coach]" caption="away_coach" attribute="1" defaultMemberUniqueName="[play_by_play_2026].[away_coach].[All]" allUniqueName="[play_by_play_2026].[away_coach].[All]" dimensionUniqueName="[play_by_play_2026]" displayFolder="" count="0" memberValueDatatype="130" unbalanced="0"/>
    <cacheHierarchy uniqueName="[play_by_play_2026].[stadium_id]" caption="stadium_id" attribute="1" defaultMemberUniqueName="[play_by_play_2026].[stadium_id].[All]" allUniqueName="[play_by_play_2026].[stadium_id].[All]" dimensionUniqueName="[play_by_play_2026]" displayFolder="" count="0" memberValueDatatype="130" unbalanced="0"/>
    <cacheHierarchy uniqueName="[play_by_play_2026].[game_stadium]" caption="game_stadium" attribute="1" defaultMemberUniqueName="[play_by_play_2026].[game_stadium].[All]" allUniqueName="[play_by_play_2026].[game_stadium].[All]" dimensionUniqueName="[play_by_play_2026]" displayFolder="" count="0" memberValueDatatype="130" unbalanced="0"/>
    <cacheHierarchy uniqueName="[play_by_play_2026].[aborted_play]" caption="aborted_play" attribute="1" defaultMemberUniqueName="[play_by_play_2026].[aborted_play].[All]" allUniqueName="[play_by_play_2026].[aborted_play].[All]" dimensionUniqueName="[play_by_play_2026]" displayFolder="" count="0" memberValueDatatype="20" unbalanced="0"/>
    <cacheHierarchy uniqueName="[play_by_play_2026].[success]" caption="success" attribute="1" defaultMemberUniqueName="[play_by_play_2026].[success].[All]" allUniqueName="[play_by_play_2026].[success].[All]" dimensionUniqueName="[play_by_play_2026]" displayFolder="" count="0" memberValueDatatype="20" unbalanced="0"/>
    <cacheHierarchy uniqueName="[play_by_play_2026].[passer]" caption="passer" attribute="1" defaultMemberUniqueName="[play_by_play_2026].[passer].[All]" allUniqueName="[play_by_play_2026].[passer].[All]" dimensionUniqueName="[play_by_play_2026]" displayFolder="" count="0" memberValueDatatype="130" unbalanced="0"/>
    <cacheHierarchy uniqueName="[play_by_play_2026].[passer_jersey_number]" caption="passer_jersey_number" attribute="1" defaultMemberUniqueName="[play_by_play_2026].[passer_jersey_number].[All]" allUniqueName="[play_by_play_2026].[passer_jersey_number].[All]" dimensionUniqueName="[play_by_play_2026]" displayFolder="" count="0" memberValueDatatype="20" unbalanced="0"/>
    <cacheHierarchy uniqueName="[play_by_play_2026].[rusher]" caption="rusher" attribute="1" defaultMemberUniqueName="[play_by_play_2026].[rusher].[All]" allUniqueName="[play_by_play_2026].[rusher].[All]" dimensionUniqueName="[play_by_play_2026]" displayFolder="" count="0" memberValueDatatype="130" unbalanced="0"/>
    <cacheHierarchy uniqueName="[play_by_play_2026].[rusher_jersey_number]" caption="rusher_jersey_number" attribute="1" defaultMemberUniqueName="[play_by_play_2026].[rusher_jersey_number].[All]" allUniqueName="[play_by_play_2026].[rusher_jersey_number].[All]" dimensionUniqueName="[play_by_play_2026]" displayFolder="" count="0" memberValueDatatype="20" unbalanced="0"/>
    <cacheHierarchy uniqueName="[play_by_play_2026].[receiver]" caption="receiver" attribute="1" defaultMemberUniqueName="[play_by_play_2026].[receiver].[All]" allUniqueName="[play_by_play_2026].[receiver].[All]" dimensionUniqueName="[play_by_play_2026]" displayFolder="" count="0" memberValueDatatype="130" unbalanced="0"/>
    <cacheHierarchy uniqueName="[play_by_play_2026].[receiver_jersey_number]" caption="receiver_jersey_number" attribute="1" defaultMemberUniqueName="[play_by_play_2026].[receiver_jersey_number].[All]" allUniqueName="[play_by_play_2026].[receiver_jersey_number].[All]" dimensionUniqueName="[play_by_play_2026]" displayFolder="" count="0" memberValueDatatype="20" unbalanced="0"/>
    <cacheHierarchy uniqueName="[play_by_play_2026].[pass]" caption="pass" attribute="1" defaultMemberUniqueName="[play_by_play_2026].[pass].[All]" allUniqueName="[play_by_play_2026].[pass].[All]" dimensionUniqueName="[play_by_play_2026]" displayFolder="" count="0" memberValueDatatype="20" unbalanced="0"/>
    <cacheHierarchy uniqueName="[play_by_play_2026].[rush]" caption="rush" attribute="1" defaultMemberUniqueName="[play_by_play_2026].[rush].[All]" allUniqueName="[play_by_play_2026].[rush].[All]" dimensionUniqueName="[play_by_play_2026]" displayFolder="" count="0" memberValueDatatype="20" unbalanced="0"/>
    <cacheHierarchy uniqueName="[play_by_play_2026].[first_down]" caption="first_down" attribute="1" defaultMemberUniqueName="[play_by_play_2026].[first_down].[All]" allUniqueName="[play_by_play_2026].[first_down].[All]" dimensionUniqueName="[play_by_play_2026]" displayFolder="" count="0" memberValueDatatype="20" unbalanced="0"/>
    <cacheHierarchy uniqueName="[play_by_play_2026].[special]" caption="special" attribute="1" defaultMemberUniqueName="[play_by_play_2026].[special].[All]" allUniqueName="[play_by_play_2026].[special].[All]" dimensionUniqueName="[play_by_play_2026]" displayFolder="" count="0" memberValueDatatype="20" unbalanced="0"/>
    <cacheHierarchy uniqueName="[play_by_play_2026].[play]" caption="play" attribute="1" defaultMemberUniqueName="[play_by_play_2026].[play].[All]" allUniqueName="[play_by_play_2026].[play].[All]" dimensionUniqueName="[play_by_play_2026]" displayFolder="" count="0" memberValueDatatype="20" unbalanced="0"/>
    <cacheHierarchy uniqueName="[play_by_play_2026].[passer_id]" caption="passer_id" attribute="1" defaultMemberUniqueName="[play_by_play_2026].[passer_id].[All]" allUniqueName="[play_by_play_2026].[passer_id].[All]" dimensionUniqueName="[play_by_play_2026]" displayFolder="" count="0" memberValueDatatype="130" unbalanced="0"/>
    <cacheHierarchy uniqueName="[play_by_play_2026].[rusher_id]" caption="rusher_id" attribute="1" defaultMemberUniqueName="[play_by_play_2026].[rusher_id].[All]" allUniqueName="[play_by_play_2026].[rusher_id].[All]" dimensionUniqueName="[play_by_play_2026]" displayFolder="" count="0" memberValueDatatype="130" unbalanced="0"/>
    <cacheHierarchy uniqueName="[play_by_play_2026].[receiver_id]" caption="receiver_id" attribute="1" defaultMemberUniqueName="[play_by_play_2026].[receiver_id].[All]" allUniqueName="[play_by_play_2026].[receiver_id].[All]" dimensionUniqueName="[play_by_play_2026]" displayFolder="" count="0" memberValueDatatype="130" unbalanced="0"/>
    <cacheHierarchy uniqueName="[play_by_play_2026].[name]" caption="name" attribute="1" defaultMemberUniqueName="[play_by_play_2026].[name].[All]" allUniqueName="[play_by_play_2026].[name].[All]" dimensionUniqueName="[play_by_play_2026]" displayFolder="" count="0" memberValueDatatype="130" unbalanced="0"/>
    <cacheHierarchy uniqueName="[play_by_play_2026].[jersey_number]" caption="jersey_number" attribute="1" defaultMemberUniqueName="[play_by_play_2026].[jersey_number].[All]" allUniqueName="[play_by_play_2026].[jersey_number].[All]" dimensionUniqueName="[play_by_play_2026]" displayFolder="" count="0" memberValueDatatype="20" unbalanced="0"/>
    <cacheHierarchy uniqueName="[play_by_play_2026].[id]" caption="id" attribute="1" defaultMemberUniqueName="[play_by_play_2026].[id].[All]" allUniqueName="[play_by_play_2026].[id].[All]" dimensionUniqueName="[play_by_play_2026]" displayFolder="" count="0" memberValueDatatype="130" unbalanced="0"/>
    <cacheHierarchy uniqueName="[play_by_play_2026].[fantasy_player_name]" caption="fantasy_player_name" attribute="1" defaultMemberUniqueName="[play_by_play_2026].[fantasy_player_name].[All]" allUniqueName="[play_by_play_2026].[fantasy_player_name].[All]" dimensionUniqueName="[play_by_play_2026]" displayFolder="" count="0" memberValueDatatype="130" unbalanced="0"/>
    <cacheHierarchy uniqueName="[play_by_play_2026].[fantasy_player_id]" caption="fantasy_player_id" attribute="1" defaultMemberUniqueName="[play_by_play_2026].[fantasy_player_id].[All]" allUniqueName="[play_by_play_2026].[fantasy_player_id].[All]" dimensionUniqueName="[play_by_play_2026]" displayFolder="" count="0" memberValueDatatype="130" unbalanced="0"/>
    <cacheHierarchy uniqueName="[play_by_play_2026].[fantasy]" caption="fantasy" attribute="1" defaultMemberUniqueName="[play_by_play_2026].[fantasy].[All]" allUniqueName="[play_by_play_2026].[fantasy].[All]" dimensionUniqueName="[play_by_play_2026]" displayFolder="" count="0" memberValueDatatype="130" unbalanced="0"/>
    <cacheHierarchy uniqueName="[play_by_play_2026].[fantasy_id]" caption="fantasy_id" attribute="1" defaultMemberUniqueName="[play_by_play_2026].[fantasy_id].[All]" allUniqueName="[play_by_play_2026].[fantasy_id].[All]" dimensionUniqueName="[play_by_play_2026]" displayFolder="" count="0" memberValueDatatype="130" unbalanced="0"/>
    <cacheHierarchy uniqueName="[play_by_play_2026].[out_of_bounds]" caption="out_of_bounds" attribute="1" defaultMemberUniqueName="[play_by_play_2026].[out_of_bounds].[All]" allUniqueName="[play_by_play_2026].[out_of_bounds].[All]" dimensionUniqueName="[play_by_play_2026]" displayFolder="" count="0" memberValueDatatype="20" unbalanced="0"/>
    <cacheHierarchy uniqueName="[play_by_play_2026].[home_opening_kickoff]" caption="home_opening_kickoff" attribute="1" defaultMemberUniqueName="[play_by_play_2026].[home_opening_kickoff].[All]" allUniqueName="[play_by_play_2026].[home_opening_kickoff].[All]" dimensionUniqueName="[play_by_play_2026]" displayFolder="" count="0" memberValueDatatype="20" unbalanced="0"/>
    <cacheHierarchy uniqueName="[play_by_play_2026].[qb_epa]" caption="qb_epa" attribute="1" defaultMemberUniqueName="[play_by_play_2026].[qb_epa].[All]" allUniqueName="[play_by_play_2026].[qb_epa].[All]" dimensionUniqueName="[play_by_play_2026]" displayFolder="" count="0" memberValueDatatype="5" unbalanced="0"/>
    <cacheHierarchy uniqueName="[play_by_play_2026].[xyac_epa]" caption="xyac_epa" attribute="1" defaultMemberUniqueName="[play_by_play_2026].[xyac_epa].[All]" allUniqueName="[play_by_play_2026].[xyac_epa].[All]" dimensionUniqueName="[play_by_play_2026]" displayFolder="" count="0" memberValueDatatype="5" unbalanced="0"/>
    <cacheHierarchy uniqueName="[play_by_play_2026].[xyac_mean_yardage]" caption="xyac_mean_yardage" attribute="1" defaultMemberUniqueName="[play_by_play_2026].[xyac_mean_yardage].[All]" allUniqueName="[play_by_play_2026].[xyac_mean_yardage].[All]" dimensionUniqueName="[play_by_play_2026]" displayFolder="" count="0" memberValueDatatype="5" unbalanced="0"/>
    <cacheHierarchy uniqueName="[play_by_play_2026].[xyac_median_yardage]" caption="xyac_median_yardage" attribute="1" defaultMemberUniqueName="[play_by_play_2026].[xyac_median_yardage].[All]" allUniqueName="[play_by_play_2026].[xyac_median_yardage].[All]" dimensionUniqueName="[play_by_play_2026]" displayFolder="" count="0" memberValueDatatype="20" unbalanced="0"/>
    <cacheHierarchy uniqueName="[play_by_play_2026].[xyac_success]" caption="xyac_success" attribute="1" defaultMemberUniqueName="[play_by_play_2026].[xyac_success].[All]" allUniqueName="[play_by_play_2026].[xyac_success].[All]" dimensionUniqueName="[play_by_play_2026]" displayFolder="" count="0" memberValueDatatype="5" unbalanced="0"/>
    <cacheHierarchy uniqueName="[play_by_play_2026].[xyac_fd]" caption="xyac_fd" attribute="1" defaultMemberUniqueName="[play_by_play_2026].[xyac_fd].[All]" allUniqueName="[play_by_play_2026].[xyac_fd].[All]" dimensionUniqueName="[play_by_play_2026]" displayFolder="" count="0" memberValueDatatype="5" unbalanced="0"/>
    <cacheHierarchy uniqueName="[play_by_play_2026].[xpass]" caption="xpass" attribute="1" defaultMemberUniqueName="[play_by_play_2026].[xpass].[All]" allUniqueName="[play_by_play_2026].[xpass].[All]" dimensionUniqueName="[play_by_play_2026]" displayFolder="" count="0" memberValueDatatype="5" unbalanced="0"/>
    <cacheHierarchy uniqueName="[play_by_play_2026].[pass_oe]" caption="pass_oe" attribute="1" defaultMemberUniqueName="[play_by_play_2026].[pass_oe].[All]" allUniqueName="[play_by_play_2026].[pass_oe].[All]" dimensionUniqueName="[play_by_play_2026]" displayFolder="" count="0" memberValueDatatype="5" unbalanced="0"/>
    <cacheHierarchy uniqueName="[play_by_play_2026].[play_key]" caption="play_key" attribute="1" defaultMemberUniqueName="[play_by_play_2026].[play_key].[All]" allUniqueName="[play_by_play_2026].[play_key].[All]" dimensionUniqueName="[play_by_play_2026]" displayFolder="" count="0" memberValueDatatype="130" unbalanced="0"/>
    <cacheHierarchy uniqueName="[play_by_play_2026].[season_week]" caption="season_week" attribute="1" defaultMemberUniqueName="[play_by_play_2026].[season_week].[All]" allUniqueName="[play_by_play_2026].[season_week].[All]" dimensionUniqueName="[play_by_play_2026]" displayFolder="" count="0" memberValueDatatype="130" unbalanced="0"/>
    <cacheHierarchy uniqueName="[schedules].[game_id]" caption="game_id" attribute="1" defaultMemberUniqueName="[schedules].[game_id].[All]" allUniqueName="[schedules].[game_id].[All]" dimensionUniqueName="[schedules]" displayFolder="" count="0" memberValueDatatype="130" unbalanced="0"/>
    <cacheHierarchy uniqueName="[schedules].[week]" caption="week" attribute="1" defaultMemberUniqueName="[schedules].[week].[All]" allUniqueName="[schedules].[week].[All]" dimensionUniqueName="[schedules]" displayFolder="" count="0" memberValueDatatype="20" unbalanced="0"/>
    <cacheHierarchy uniqueName="[schedules].[gameday]" caption="gameday" attribute="1" time="1" defaultMemberUniqueName="[schedules].[gameday].[All]" allUniqueName="[schedules].[gameday].[All]" dimensionUniqueName="[schedules]" displayFolder="" count="0" memberValueDatatype="7" unbalanced="0"/>
    <cacheHierarchy uniqueName="[schedules].[away_team]" caption="away_team" attribute="1" defaultMemberUniqueName="[schedules].[away_team].[All]" allUniqueName="[schedules].[away_team].[All]" dimensionUniqueName="[schedules]" displayFolder="" count="0" memberValueDatatype="130" unbalanced="0"/>
    <cacheHierarchy uniqueName="[schedules].[away_score]" caption="away_score" attribute="1" defaultMemberUniqueName="[schedules].[away_score].[All]" allUniqueName="[schedules].[away_score].[All]" dimensionUniqueName="[schedules]" displayFolder="" count="0" memberValueDatatype="20" unbalanced="0"/>
    <cacheHierarchy uniqueName="[schedules].[home_team]" caption="home_team" attribute="1" defaultMemberUniqueName="[schedules].[home_team].[All]" allUniqueName="[schedules].[home_team].[All]" dimensionUniqueName="[schedules]" displayFolder="" count="0" memberValueDatatype="130" unbalanced="0"/>
    <cacheHierarchy uniqueName="[schedules].[home_score]" caption="home_score" attribute="1" defaultMemberUniqueName="[schedules].[home_score].[All]" allUniqueName="[schedules].[home_score].[All]" dimensionUniqueName="[schedules]" displayFolder="" count="0" memberValueDatatype="20" unbalanced="0"/>
    <cacheHierarchy uniqueName="[schedules].[location]" caption="location" attribute="1" defaultMemberUniqueName="[schedules].[location].[All]" allUniqueName="[schedules].[location].[All]" dimensionUniqueName="[schedules]" displayFolder="" count="0" memberValueDatatype="130" unbalanced="0"/>
    <cacheHierarchy uniqueName="[schedules].[div_game]" caption="div_game" attribute="1" defaultMemberUniqueName="[schedules].[div_game].[All]" allUniqueName="[schedules].[div_game].[All]" dimensionUniqueName="[schedules]" displayFolder="" count="0" memberValueDatatype="20" unbalanced="0"/>
    <cacheHierarchy uniqueName="[schedules].[roof]" caption="roof" attribute="1" defaultMemberUniqueName="[schedules].[roof].[All]" allUniqueName="[schedules].[roof].[All]" dimensionUniqueName="[schedules]" displayFolder="" count="0" memberValueDatatype="130" unbalanced="0"/>
    <cacheHierarchy uniqueName="[snap_counts_2026].[game_id]" caption="game_id" attribute="1" defaultMemberUniqueName="[snap_counts_2026].[game_id].[All]" allUniqueName="[snap_counts_2026].[game_id].[All]" dimensionUniqueName="[snap_counts_2026]" displayFolder="" count="0" memberValueDatatype="130" unbalanced="0"/>
    <cacheHierarchy uniqueName="[snap_counts_2026].[pfr_game_id]" caption="pfr_game_id" attribute="1" defaultMemberUniqueName="[snap_counts_2026].[pfr_game_id].[All]" allUniqueName="[snap_counts_2026].[pfr_game_id].[All]" dimensionUniqueName="[snap_counts_2026]" displayFolder="" count="0" memberValueDatatype="130" unbalanced="0"/>
    <cacheHierarchy uniqueName="[snap_counts_2026].[season]" caption="season" attribute="1" defaultMemberUniqueName="[snap_counts_2026].[season].[All]" allUniqueName="[snap_counts_2026].[season].[All]" dimensionUniqueName="[snap_counts_2026]" displayFolder="" count="0" memberValueDatatype="20" unbalanced="0"/>
    <cacheHierarchy uniqueName="[snap_counts_2026].[game_type]" caption="game_type" attribute="1" defaultMemberUniqueName="[snap_counts_2026].[game_type].[All]" allUniqueName="[snap_counts_2026].[game_type].[All]" dimensionUniqueName="[snap_counts_2026]" displayFolder="" count="0" memberValueDatatype="130" unbalanced="0"/>
    <cacheHierarchy uniqueName="[snap_counts_2026].[week]" caption="week" attribute="1" defaultMemberUniqueName="[snap_counts_2026].[week].[All]" allUniqueName="[snap_counts_2026].[week].[All]" dimensionUniqueName="[snap_counts_2026]" displayFolder="" count="0" memberValueDatatype="20" unbalanced="0"/>
    <cacheHierarchy uniqueName="[snap_counts_2026].[player]" caption="player" attribute="1" defaultMemberUniqueName="[snap_counts_2026].[player].[All]" allUniqueName="[snap_counts_2026].[player].[All]" dimensionUniqueName="[snap_counts_2026]" displayFolder="" count="0" memberValueDatatype="130" unbalanced="0"/>
    <cacheHierarchy uniqueName="[snap_counts_2026].[pfr_player_id]" caption="pfr_player_id" attribute="1" defaultMemberUniqueName="[snap_counts_2026].[pfr_player_id].[All]" allUniqueName="[snap_counts_2026].[pfr_player_id].[All]" dimensionUniqueName="[snap_counts_2026]" displayFolder="" count="0" memberValueDatatype="130" unbalanced="0"/>
    <cacheHierarchy uniqueName="[snap_counts_2026].[position]" caption="position" attribute="1" defaultMemberUniqueName="[snap_counts_2026].[position].[All]" allUniqueName="[snap_counts_2026].[position].[All]" dimensionUniqueName="[snap_counts_2026]" displayFolder="" count="0" memberValueDatatype="130" unbalanced="0"/>
    <cacheHierarchy uniqueName="[snap_counts_2026].[team]" caption="team" attribute="1" defaultMemberUniqueName="[snap_counts_2026].[team].[All]" allUniqueName="[snap_counts_2026].[team].[All]" dimensionUniqueName="[snap_counts_2026]" displayFolder="" count="0" memberValueDatatype="130" unbalanced="0"/>
    <cacheHierarchy uniqueName="[snap_counts_2026].[opponent]" caption="opponent" attribute="1" defaultMemberUniqueName="[snap_counts_2026].[opponent].[All]" allUniqueName="[snap_counts_2026].[opponent].[All]" dimensionUniqueName="[snap_counts_2026]" displayFolder="" count="0" memberValueDatatype="130" unbalanced="0"/>
    <cacheHierarchy uniqueName="[snap_counts_2026].[offense_snaps]" caption="offense_snaps" attribute="1" defaultMemberUniqueName="[snap_counts_2026].[offense_snaps].[All]" allUniqueName="[snap_counts_2026].[offense_snaps].[All]" dimensionUniqueName="[snap_counts_2026]" displayFolder="" count="0" memberValueDatatype="20" unbalanced="0"/>
    <cacheHierarchy uniqueName="[snap_counts_2026].[offense_pct]" caption="offense_pct" attribute="1" defaultMemberUniqueName="[snap_counts_2026].[offense_pct].[All]" allUniqueName="[snap_counts_2026].[offense_pct].[All]" dimensionUniqueName="[snap_counts_2026]" displayFolder="" count="0" memberValueDatatype="5" unbalanced="0"/>
    <cacheHierarchy uniqueName="[snap_counts_2026].[defense_snaps]" caption="defense_snaps" attribute="1" defaultMemberUniqueName="[snap_counts_2026].[defense_snaps].[All]" allUniqueName="[snap_counts_2026].[defense_snaps].[All]" dimensionUniqueName="[snap_counts_2026]" displayFolder="" count="0" memberValueDatatype="20" unbalanced="0"/>
    <cacheHierarchy uniqueName="[snap_counts_2026].[defense_pct]" caption="defense_pct" attribute="1" defaultMemberUniqueName="[snap_counts_2026].[defense_pct].[All]" allUniqueName="[snap_counts_2026].[defense_pct].[All]" dimensionUniqueName="[snap_counts_2026]" displayFolder="" count="0" memberValueDatatype="5" unbalanced="0"/>
    <cacheHierarchy uniqueName="[snap_counts_2026].[st_snaps]" caption="st_snaps" attribute="1" defaultMemberUniqueName="[snap_counts_2026].[st_snaps].[All]" allUniqueName="[snap_counts_2026].[st_snaps].[All]" dimensionUniqueName="[snap_counts_2026]" displayFolder="" count="0" memberValueDatatype="20" unbalanced="0"/>
    <cacheHierarchy uniqueName="[snap_counts_2026].[st_pct]" caption="st_pct" attribute="1" defaultMemberUniqueName="[snap_counts_2026].[st_pct].[All]" allUniqueName="[snap_counts_2026].[st_pct].[All]" dimensionUniqueName="[snap_counts_2026]" displayFolder="" count="0" memberValueDatatype="5" unbalanced="0"/>
    <cacheHierarchy uniqueName="[snap_counts_2026].[gsis_id]" caption="gsis_id" attribute="1" defaultMemberUniqueName="[snap_counts_2026].[gsis_id].[All]" allUniqueName="[snap_counts_2026].[gsis_id].[All]" dimensionUniqueName="[snap_counts_2026]" displayFolder="" count="0" memberValueDatatype="130" unbalanced="0"/>
    <cacheHierarchy uniqueName="[snap_counts_2026].[season_week]" caption="season_week" attribute="1" defaultMemberUniqueName="[snap_counts_2026].[season_week].[All]" allUniqueName="[snap_counts_2026].[season_week].[All]" dimensionUniqueName="[snap_counts_2026]" displayFolder="" count="0" memberValueDatatype="130" unbalanced="0"/>
    <cacheHierarchy uniqueName="[stats_player_week_2026].[player_id]" caption="player_id" attribute="1" defaultMemberUniqueName="[stats_player_week_2026].[player_id].[All]" allUniqueName="[stats_player_week_2026].[player_id].[All]" dimensionUniqueName="[stats_player_week_2026]" displayFolder="" count="0" memberValueDatatype="130" unbalanced="0"/>
    <cacheHierarchy uniqueName="[stats_player_week_2026].[player_name]" caption="player_name" attribute="1" defaultMemberUniqueName="[stats_player_week_2026].[player_name].[All]" allUniqueName="[stats_player_week_2026].[player_name].[All]" dimensionUniqueName="[stats_player_week_2026]" displayFolder="" count="0" memberValueDatatype="130" unbalanced="0"/>
    <cacheHierarchy uniqueName="[stats_player_week_2026].[player_display_name]" caption="player_display_name" attribute="1" defaultMemberUniqueName="[stats_player_week_2026].[player_display_name].[All]" allUniqueName="[stats_player_week_2026].[player_display_name].[All]" dimensionUniqueName="[stats_player_week_2026]" displayFolder="" count="0" memberValueDatatype="130" unbalanced="0"/>
    <cacheHierarchy uniqueName="[stats_player_week_2026].[position]" caption="position" attribute="1" defaultMemberUniqueName="[stats_player_week_2026].[position].[All]" allUniqueName="[stats_player_week_2026].[position].[All]" dimensionUniqueName="[stats_player_week_2026]" displayFolder="" count="0" memberValueDatatype="130" unbalanced="0"/>
    <cacheHierarchy uniqueName="[stats_player_week_2026].[position_group]" caption="position_group" attribute="1" defaultMemberUniqueName="[stats_player_week_2026].[position_group].[All]" allUniqueName="[stats_player_week_2026].[position_group].[All]" dimensionUniqueName="[stats_player_week_2026]" displayFolder="" count="0" memberValueDatatype="130" unbalanced="0"/>
    <cacheHierarchy uniqueName="[stats_player_week_2026].[headshot_url]" caption="headshot_url" attribute="1" defaultMemberUniqueName="[stats_player_week_2026].[headshot_url].[All]" allUniqueName="[stats_player_week_2026].[headshot_url].[All]" dimensionUniqueName="[stats_player_week_2026]" displayFolder="" count="0" memberValueDatatype="130" unbalanced="0"/>
    <cacheHierarchy uniqueName="[stats_player_week_2026].[season]" caption="season" attribute="1" defaultMemberUniqueName="[stats_player_week_2026].[season].[All]" allUniqueName="[stats_player_week_2026].[season].[All]" dimensionUniqueName="[stats_player_week_2026]" displayFolder="" count="0" memberValueDatatype="20" unbalanced="0"/>
    <cacheHierarchy uniqueName="[stats_player_week_2026].[week]" caption="week" attribute="1" defaultMemberUniqueName="[stats_player_week_2026].[week].[All]" allUniqueName="[stats_player_week_2026].[week].[All]" dimensionUniqueName="[stats_player_week_2026]" displayFolder="" count="0" memberValueDatatype="20" unbalanced="0"/>
    <cacheHierarchy uniqueName="[stats_player_week_2026].[season_type]" caption="season_type" attribute="1" defaultMemberUniqueName="[stats_player_week_2026].[season_type].[All]" allUniqueName="[stats_player_week_2026].[season_type].[All]" dimensionUniqueName="[stats_player_week_2026]" displayFolder="" count="0" memberValueDatatype="130" unbalanced="0"/>
    <cacheHierarchy uniqueName="[stats_player_week_2026].[game_id]" caption="game_id" attribute="1" defaultMemberUniqueName="[stats_player_week_2026].[game_id].[All]" allUniqueName="[stats_player_week_2026].[game_id].[All]" dimensionUniqueName="[stats_player_week_2026]" displayFolder="" count="0" memberValueDatatype="130" unbalanced="0"/>
    <cacheHierarchy uniqueName="[stats_player_week_2026].[team]" caption="team" attribute="1" defaultMemberUniqueName="[stats_player_week_2026].[team].[All]" allUniqueName="[stats_player_week_2026].[team].[All]" dimensionUniqueName="[stats_player_week_2026]" displayFolder="" count="0" memberValueDatatype="130" unbalanced="0"/>
    <cacheHierarchy uniqueName="[stats_player_week_2026].[opponent_team]" caption="opponent_team" attribute="1" defaultMemberUniqueName="[stats_player_week_2026].[opponent_team].[All]" allUniqueName="[stats_player_week_2026].[opponent_team].[All]" dimensionUniqueName="[stats_player_week_2026]" displayFolder="" count="0" memberValueDatatype="130" unbalanced="0"/>
    <cacheHierarchy uniqueName="[stats_player_week_2026].[completions]" caption="completions" attribute="1" defaultMemberUniqueName="[stats_player_week_2026].[completions].[All]" allUniqueName="[stats_player_week_2026].[completions].[All]" dimensionUniqueName="[stats_player_week_2026]" displayFolder="" count="0" memberValueDatatype="20" unbalanced="0"/>
    <cacheHierarchy uniqueName="[stats_player_week_2026].[attempts]" caption="attempts" attribute="1" defaultMemberUniqueName="[stats_player_week_2026].[attempts].[All]" allUniqueName="[stats_player_week_2026].[attempts].[All]" dimensionUniqueName="[stats_player_week_2026]" displayFolder="" count="0" memberValueDatatype="20" unbalanced="0"/>
    <cacheHierarchy uniqueName="[stats_player_week_2026].[passing_yards]" caption="passing_yards" attribute="1" defaultMemberUniqueName="[stats_player_week_2026].[passing_yards].[All]" allUniqueName="[stats_player_week_2026].[passing_yards].[All]" dimensionUniqueName="[stats_player_week_2026]" displayFolder="" count="0" memberValueDatatype="20" unbalanced="0"/>
    <cacheHierarchy uniqueName="[stats_player_week_2026].[passing_tds]" caption="passing_tds" attribute="1" defaultMemberUniqueName="[stats_player_week_2026].[passing_tds].[All]" allUniqueName="[stats_player_week_2026].[passing_tds].[All]" dimensionUniqueName="[stats_player_week_2026]" displayFolder="" count="0" memberValueDatatype="20" unbalanced="0"/>
    <cacheHierarchy uniqueName="[stats_player_week_2026].[passing_interceptions]" caption="passing_interceptions" attribute="1" defaultMemberUniqueName="[stats_player_week_2026].[passing_interceptions].[All]" allUniqueName="[stats_player_week_2026].[passing_interceptions].[All]" dimensionUniqueName="[stats_player_week_2026]" displayFolder="" count="0" memberValueDatatype="20" unbalanced="0"/>
    <cacheHierarchy uniqueName="[stats_player_week_2026].[sacks_suffered]" caption="sacks_suffered" attribute="1" defaultMemberUniqueName="[stats_player_week_2026].[sacks_suffered].[All]" allUniqueName="[stats_player_week_2026].[sacks_suffered].[All]" dimensionUniqueName="[stats_player_week_2026]" displayFolder="" count="0" memberValueDatatype="20" unbalanced="0"/>
    <cacheHierarchy uniqueName="[stats_player_week_2026].[sack_yards_lost]" caption="sack_yards_lost" attribute="1" defaultMemberUniqueName="[stats_player_week_2026].[sack_yards_lost].[All]" allUniqueName="[stats_player_week_2026].[sack_yards_lost].[All]" dimensionUniqueName="[stats_player_week_2026]" displayFolder="" count="0" memberValueDatatype="20" unbalanced="0"/>
    <cacheHierarchy uniqueName="[stats_player_week_2026].[sack_fumbles]" caption="sack_fumbles" attribute="1" defaultMemberUniqueName="[stats_player_week_2026].[sack_fumbles].[All]" allUniqueName="[stats_player_week_2026].[sack_fumbles].[All]" dimensionUniqueName="[stats_player_week_2026]" displayFolder="" count="0" memberValueDatatype="20" unbalanced="0"/>
    <cacheHierarchy uniqueName="[stats_player_week_2026].[sack_fumbles_lost]" caption="sack_fumbles_lost" attribute="1" defaultMemberUniqueName="[stats_player_week_2026].[sack_fumbles_lost].[All]" allUniqueName="[stats_player_week_2026].[sack_fumbles_lost].[All]" dimensionUniqueName="[stats_player_week_2026]" displayFolder="" count="0" memberValueDatatype="20" unbalanced="0"/>
    <cacheHierarchy uniqueName="[stats_player_week_2026].[passing_air_yards]" caption="passing_air_yards" attribute="1" defaultMemberUniqueName="[stats_player_week_2026].[passing_air_yards].[All]" allUniqueName="[stats_player_week_2026].[passing_air_yards].[All]" dimensionUniqueName="[stats_player_week_2026]" displayFolder="" count="0" memberValueDatatype="20" unbalanced="0"/>
    <cacheHierarchy uniqueName="[stats_player_week_2026].[passing_yards_after_catch]" caption="passing_yards_after_catch" attribute="1" defaultMemberUniqueName="[stats_player_week_2026].[passing_yards_after_catch].[All]" allUniqueName="[stats_player_week_2026].[passing_yards_after_catch].[All]" dimensionUniqueName="[stats_player_week_2026]" displayFolder="" count="0" memberValueDatatype="20" unbalanced="0"/>
    <cacheHierarchy uniqueName="[stats_player_week_2026].[passing_first_downs]" caption="passing_first_downs" attribute="1" defaultMemberUniqueName="[stats_player_week_2026].[passing_first_downs].[All]" allUniqueName="[stats_player_week_2026].[passing_first_downs].[All]" dimensionUniqueName="[stats_player_week_2026]" displayFolder="" count="0" memberValueDatatype="20" unbalanced="0"/>
    <cacheHierarchy uniqueName="[stats_player_week_2026].[passing_epa]" caption="passing_epa" attribute="1" defaultMemberUniqueName="[stats_player_week_2026].[passing_epa].[All]" allUniqueName="[stats_player_week_2026].[passing_epa].[All]" dimensionUniqueName="[stats_player_week_2026]" displayFolder="" count="0" memberValueDatatype="5" unbalanced="0"/>
    <cacheHierarchy uniqueName="[stats_player_week_2026].[passing_cpoe]" caption="passing_cpoe" attribute="1" defaultMemberUniqueName="[stats_player_week_2026].[passing_cpoe].[All]" allUniqueName="[stats_player_week_2026].[passing_cpoe].[All]" dimensionUniqueName="[stats_player_week_2026]" displayFolder="" count="0" memberValueDatatype="5" unbalanced="0"/>
    <cacheHierarchy uniqueName="[stats_player_week_2026].[passing_2pt_conversions]" caption="passing_2pt_conversions" attribute="1" defaultMemberUniqueName="[stats_player_week_2026].[passing_2pt_conversions].[All]" allUniqueName="[stats_player_week_2026].[passing_2pt_conversions].[All]" dimensionUniqueName="[stats_player_week_2026]" displayFolder="" count="0" memberValueDatatype="20" unbalanced="0"/>
    <cacheHierarchy uniqueName="[stats_player_week_2026].[pacr]" caption="pacr" attribute="1" defaultMemberUniqueName="[stats_player_week_2026].[pacr].[All]" allUniqueName="[stats_player_week_2026].[pacr].[All]" dimensionUniqueName="[stats_player_week_2026]" displayFolder="" count="0" memberValueDatatype="5" unbalanced="0"/>
    <cacheHierarchy uniqueName="[stats_player_week_2026].[passing_10]" caption="passing_10" attribute="1" defaultMemberUniqueName="[stats_player_week_2026].[passing_10].[All]" allUniqueName="[stats_player_week_2026].[passing_10].[All]" dimensionUniqueName="[stats_player_week_2026]" displayFolder="" count="0" memberValueDatatype="20" unbalanced="0"/>
    <cacheHierarchy uniqueName="[stats_player_week_2026].[passing_16]" caption="passing_16" attribute="1" defaultMemberUniqueName="[stats_player_week_2026].[passing_16].[All]" allUniqueName="[stats_player_week_2026].[passing_16].[All]" dimensionUniqueName="[stats_player_week_2026]" displayFolder="" count="0" memberValueDatatype="20" unbalanced="0"/>
    <cacheHierarchy uniqueName="[stats_player_week_2026].[passing_20]" caption="passing_20" attribute="1" defaultMemberUniqueName="[stats_player_week_2026].[passing_20].[All]" allUniqueName="[stats_player_week_2026].[passing_20].[All]" dimensionUniqueName="[stats_player_week_2026]" displayFolder="" count="0" memberValueDatatype="20" unbalanced="0"/>
    <cacheHierarchy uniqueName="[stats_player_week_2026].[passing_40]" caption="passing_40" attribute="1" defaultMemberUniqueName="[stats_player_week_2026].[passing_40].[All]" allUniqueName="[stats_player_week_2026].[passing_40].[All]" dimensionUniqueName="[stats_player_week_2026]" displayFolder="" count="0" memberValueDatatype="20" unbalanced="0"/>
    <cacheHierarchy uniqueName="[stats_player_week_2026].[carries]" caption="carries" attribute="1" defaultMemberUniqueName="[stats_player_week_2026].[carries].[All]" allUniqueName="[stats_player_week_2026].[carries].[All]" dimensionUniqueName="[stats_player_week_2026]" displayFolder="" count="0" memberValueDatatype="20" unbalanced="0"/>
    <cacheHierarchy uniqueName="[stats_player_week_2026].[rushing_yards]" caption="rushing_yards" attribute="1" defaultMemberUniqueName="[stats_player_week_2026].[rushing_yards].[All]" allUniqueName="[stats_player_week_2026].[rushing_yards].[All]" dimensionUniqueName="[stats_player_week_2026]" displayFolder="" count="0" memberValueDatatype="20" unbalanced="0"/>
    <cacheHierarchy uniqueName="[stats_player_week_2026].[rushing_tds]" caption="rushing_tds" attribute="1" defaultMemberUniqueName="[stats_player_week_2026].[rushing_tds].[All]" allUniqueName="[stats_player_week_2026].[rushing_tds].[All]" dimensionUniqueName="[stats_player_week_2026]" displayFolder="" count="0" memberValueDatatype="20" unbalanced="0"/>
    <cacheHierarchy uniqueName="[stats_player_week_2026].[rushing_fumbles]" caption="rushing_fumbles" attribute="1" defaultMemberUniqueName="[stats_player_week_2026].[rushing_fumbles].[All]" allUniqueName="[stats_player_week_2026].[rushing_fumbles].[All]" dimensionUniqueName="[stats_player_week_2026]" displayFolder="" count="0" memberValueDatatype="20" unbalanced="0"/>
    <cacheHierarchy uniqueName="[stats_player_week_2026].[rushing_fumbles_lost]" caption="rushing_fumbles_lost" attribute="1" defaultMemberUniqueName="[stats_player_week_2026].[rushing_fumbles_lost].[All]" allUniqueName="[stats_player_week_2026].[rushing_fumbles_lost].[All]" dimensionUniqueName="[stats_player_week_2026]" displayFolder="" count="0" memberValueDatatype="20" unbalanced="0"/>
    <cacheHierarchy uniqueName="[stats_player_week_2026].[rushing_first_downs]" caption="rushing_first_downs" attribute="1" defaultMemberUniqueName="[stats_player_week_2026].[rushing_first_downs].[All]" allUniqueName="[stats_player_week_2026].[rushing_first_downs].[All]" dimensionUniqueName="[stats_player_week_2026]" displayFolder="" count="0" memberValueDatatype="20" unbalanced="0"/>
    <cacheHierarchy uniqueName="[stats_player_week_2026].[rushing_epa]" caption="rushing_epa" attribute="1" defaultMemberUniqueName="[stats_player_week_2026].[rushing_epa].[All]" allUniqueName="[stats_player_week_2026].[rushing_epa].[All]" dimensionUniqueName="[stats_player_week_2026]" displayFolder="" count="0" memberValueDatatype="5" unbalanced="0"/>
    <cacheHierarchy uniqueName="[stats_player_week_2026].[rushing_2pt_conversions]" caption="rushing_2pt_conversions" attribute="1" defaultMemberUniqueName="[stats_player_week_2026].[rushing_2pt_conversions].[All]" allUniqueName="[stats_player_week_2026].[rushing_2pt_conversions].[All]" dimensionUniqueName="[stats_player_week_2026]" displayFolder="" count="0" memberValueDatatype="20" unbalanced="0"/>
    <cacheHierarchy uniqueName="[stats_player_week_2026].[rushing_10]" caption="rushing_10" attribute="1" defaultMemberUniqueName="[stats_player_week_2026].[rushing_10].[All]" allUniqueName="[stats_player_week_2026].[rushing_10].[All]" dimensionUniqueName="[stats_player_week_2026]" displayFolder="" count="0" memberValueDatatype="20" unbalanced="0"/>
    <cacheHierarchy uniqueName="[stats_player_week_2026].[rushing_12]" caption="rushing_12" attribute="1" defaultMemberUniqueName="[stats_player_week_2026].[rushing_12].[All]" allUniqueName="[stats_player_week_2026].[rushing_12].[All]" dimensionUniqueName="[stats_player_week_2026]" displayFolder="" count="0" memberValueDatatype="20" unbalanced="0"/>
    <cacheHierarchy uniqueName="[stats_player_week_2026].[rushing_20]" caption="rushing_20" attribute="1" defaultMemberUniqueName="[stats_player_week_2026].[rushing_20].[All]" allUniqueName="[stats_player_week_2026].[rushing_20].[All]" dimensionUniqueName="[stats_player_week_2026]" displayFolder="" count="0" memberValueDatatype="20" unbalanced="0"/>
    <cacheHierarchy uniqueName="[stats_player_week_2026].[rushing_40]" caption="rushing_40" attribute="1" defaultMemberUniqueName="[stats_player_week_2026].[rushing_40].[All]" allUniqueName="[stats_player_week_2026].[rushing_40].[All]" dimensionUniqueName="[stats_player_week_2026]" displayFolder="" count="0" memberValueDatatype="20" unbalanced="0"/>
    <cacheHierarchy uniqueName="[stats_player_week_2026].[receptions]" caption="receptions" attribute="1" defaultMemberUniqueName="[stats_player_week_2026].[receptions].[All]" allUniqueName="[stats_player_week_2026].[receptions].[All]" dimensionUniqueName="[stats_player_week_2026]" displayFolder="" count="0" memberValueDatatype="20" unbalanced="0"/>
    <cacheHierarchy uniqueName="[stats_player_week_2026].[targets]" caption="targets" attribute="1" defaultMemberUniqueName="[stats_player_week_2026].[targets].[All]" allUniqueName="[stats_player_week_2026].[targets].[All]" dimensionUniqueName="[stats_player_week_2026]" displayFolder="" count="0" memberValueDatatype="20" unbalanced="0"/>
    <cacheHierarchy uniqueName="[stats_player_week_2026].[receiving_yards]" caption="receiving_yards" attribute="1" defaultMemberUniqueName="[stats_player_week_2026].[receiving_yards].[All]" allUniqueName="[stats_player_week_2026].[receiving_yards].[All]" dimensionUniqueName="[stats_player_week_2026]" displayFolder="" count="0" memberValueDatatype="20" unbalanced="0"/>
    <cacheHierarchy uniqueName="[stats_player_week_2026].[receiving_tds]" caption="receiving_tds" attribute="1" defaultMemberUniqueName="[stats_player_week_2026].[receiving_tds].[All]" allUniqueName="[stats_player_week_2026].[receiving_tds].[All]" dimensionUniqueName="[stats_player_week_2026]" displayFolder="" count="0" memberValueDatatype="20" unbalanced="0"/>
    <cacheHierarchy uniqueName="[stats_player_week_2026].[receiving_fumbles]" caption="receiving_fumbles" attribute="1" defaultMemberUniqueName="[stats_player_week_2026].[receiving_fumbles].[All]" allUniqueName="[stats_player_week_2026].[receiving_fumbles].[All]" dimensionUniqueName="[stats_player_week_2026]" displayFolder="" count="0" memberValueDatatype="20" unbalanced="0"/>
    <cacheHierarchy uniqueName="[stats_player_week_2026].[receiving_fumbles_lost]" caption="receiving_fumbles_lost" attribute="1" defaultMemberUniqueName="[stats_player_week_2026].[receiving_fumbles_lost].[All]" allUniqueName="[stats_player_week_2026].[receiving_fumbles_lost].[All]" dimensionUniqueName="[stats_player_week_2026]" displayFolder="" count="0" memberValueDatatype="20" unbalanced="0"/>
    <cacheHierarchy uniqueName="[stats_player_week_2026].[receiving_air_yards]" caption="receiving_air_yards" attribute="1" defaultMemberUniqueName="[stats_player_week_2026].[receiving_air_yards].[All]" allUniqueName="[stats_player_week_2026].[receiving_air_yards].[All]" dimensionUniqueName="[stats_player_week_2026]" displayFolder="" count="0" memberValueDatatype="20" unbalanced="0"/>
    <cacheHierarchy uniqueName="[stats_player_week_2026].[receiving_yards_after_catch]" caption="receiving_yards_after_catch" attribute="1" defaultMemberUniqueName="[stats_player_week_2026].[receiving_yards_after_catch].[All]" allUniqueName="[stats_player_week_2026].[receiving_yards_after_catch].[All]" dimensionUniqueName="[stats_player_week_2026]" displayFolder="" count="0" memberValueDatatype="20" unbalanced="0"/>
    <cacheHierarchy uniqueName="[stats_player_week_2026].[receiving_first_downs]" caption="receiving_first_downs" attribute="1" defaultMemberUniqueName="[stats_player_week_2026].[receiving_first_downs].[All]" allUniqueName="[stats_player_week_2026].[receiving_first_downs].[All]" dimensionUniqueName="[stats_player_week_2026]" displayFolder="" count="0" memberValueDatatype="20" unbalanced="0"/>
    <cacheHierarchy uniqueName="[stats_player_week_2026].[receiving_epa]" caption="receiving_epa" attribute="1" defaultMemberUniqueName="[stats_player_week_2026].[receiving_epa].[All]" allUniqueName="[stats_player_week_2026].[receiving_epa].[All]" dimensionUniqueName="[stats_player_week_2026]" displayFolder="" count="0" memberValueDatatype="5" unbalanced="0"/>
    <cacheHierarchy uniqueName="[stats_player_week_2026].[receiving_2pt_conversions]" caption="receiving_2pt_conversions" attribute="1" defaultMemberUniqueName="[stats_player_week_2026].[receiving_2pt_conversions].[All]" allUniqueName="[stats_player_week_2026].[receiving_2pt_conversions].[All]" dimensionUniqueName="[stats_player_week_2026]" displayFolder="" count="0" memberValueDatatype="20" unbalanced="0"/>
    <cacheHierarchy uniqueName="[stats_player_week_2026].[receiving_10]" caption="receiving_10" attribute="1" defaultMemberUniqueName="[stats_player_week_2026].[receiving_10].[All]" allUniqueName="[stats_player_week_2026].[receiving_10].[All]" dimensionUniqueName="[stats_player_week_2026]" displayFolder="" count="0" memberValueDatatype="20" unbalanced="0"/>
    <cacheHierarchy uniqueName="[stats_player_week_2026].[receiving_16]" caption="receiving_16" attribute="1" defaultMemberUniqueName="[stats_player_week_2026].[receiving_16].[All]" allUniqueName="[stats_player_week_2026].[receiving_16].[All]" dimensionUniqueName="[stats_player_week_2026]" displayFolder="" count="0" memberValueDatatype="20" unbalanced="0"/>
    <cacheHierarchy uniqueName="[stats_player_week_2026].[receiving_20]" caption="receiving_20" attribute="1" defaultMemberUniqueName="[stats_player_week_2026].[receiving_20].[All]" allUniqueName="[stats_player_week_2026].[receiving_20].[All]" dimensionUniqueName="[stats_player_week_2026]" displayFolder="" count="0" memberValueDatatype="20" unbalanced="0"/>
    <cacheHierarchy uniqueName="[stats_player_week_2026].[receiving_40]" caption="receiving_40" attribute="1" defaultMemberUniqueName="[stats_player_week_2026].[receiving_40].[All]" allUniqueName="[stats_player_week_2026].[receiving_40].[All]" dimensionUniqueName="[stats_player_week_2026]" displayFolder="" count="0" memberValueDatatype="20" unbalanced="0"/>
    <cacheHierarchy uniqueName="[stats_player_week_2026].[racr]" caption="racr" attribute="1" defaultMemberUniqueName="[stats_player_week_2026].[racr].[All]" allUniqueName="[stats_player_week_2026].[racr].[All]" dimensionUniqueName="[stats_player_week_2026]" displayFolder="" count="0" memberValueDatatype="5" unbalanced="0"/>
    <cacheHierarchy uniqueName="[stats_player_week_2026].[target_share]" caption="target_share" attribute="1" defaultMemberUniqueName="[stats_player_week_2026].[target_share].[All]" allUniqueName="[stats_player_week_2026].[target_share].[All]" dimensionUniqueName="[stats_player_week_2026]" displayFolder="" count="0" memberValueDatatype="5" unbalanced="0"/>
    <cacheHierarchy uniqueName="[stats_player_week_2026].[air_yards_share]" caption="air_yards_share" attribute="1" defaultMemberUniqueName="[stats_player_week_2026].[air_yards_share].[All]" allUniqueName="[stats_player_week_2026].[air_yards_share].[All]" dimensionUniqueName="[stats_player_week_2026]" displayFolder="" count="0" memberValueDatatype="5" unbalanced="0"/>
    <cacheHierarchy uniqueName="[stats_player_week_2026].[wopr]" caption="wopr" attribute="1" defaultMemberUniqueName="[stats_player_week_2026].[wopr].[All]" allUniqueName="[stats_player_week_2026].[wopr].[All]" dimensionUniqueName="[stats_player_week_2026]" displayFolder="" count="0" memberValueDatatype="5" unbalanced="0"/>
    <cacheHierarchy uniqueName="[stats_player_week_2026].[special_teams_tds]" caption="special_teams_tds" attribute="1" defaultMemberUniqueName="[stats_player_week_2026].[special_teams_tds].[All]" allUniqueName="[stats_player_week_2026].[special_teams_tds].[All]" dimensionUniqueName="[stats_player_week_2026]" displayFolder="" count="0" memberValueDatatype="20" unbalanced="0"/>
    <cacheHierarchy uniqueName="[stats_player_week_2026].[def_tackles_solo]" caption="def_tackles_solo" attribute="1" defaultMemberUniqueName="[stats_player_week_2026].[def_tackles_solo].[All]" allUniqueName="[stats_player_week_2026].[def_tackles_solo].[All]" dimensionUniqueName="[stats_player_week_2026]" displayFolder="" count="0" memberValueDatatype="20" unbalanced="0"/>
    <cacheHierarchy uniqueName="[stats_player_week_2026].[def_tackles_with_assist]" caption="def_tackles_with_assist" attribute="1" defaultMemberUniqueName="[stats_player_week_2026].[def_tackles_with_assist].[All]" allUniqueName="[stats_player_week_2026].[def_tackles_with_assist].[All]" dimensionUniqueName="[stats_player_week_2026]" displayFolder="" count="0" memberValueDatatype="20" unbalanced="0"/>
    <cacheHierarchy uniqueName="[stats_player_week_2026].[def_tackle_assists]" caption="def_tackle_assists" attribute="1" defaultMemberUniqueName="[stats_player_week_2026].[def_tackle_assists].[All]" allUniqueName="[stats_player_week_2026].[def_tackle_assists].[All]" dimensionUniqueName="[stats_player_week_2026]" displayFolder="" count="0" memberValueDatatype="20" unbalanced="0"/>
    <cacheHierarchy uniqueName="[stats_player_week_2026].[def_tackles_for_loss]" caption="def_tackles_for_loss" attribute="1" defaultMemberUniqueName="[stats_player_week_2026].[def_tackles_for_loss].[All]" allUniqueName="[stats_player_week_2026].[def_tackles_for_loss].[All]" dimensionUniqueName="[stats_player_week_2026]" displayFolder="" count="0" memberValueDatatype="20" unbalanced="0"/>
    <cacheHierarchy uniqueName="[stats_player_week_2026].[def_tackles_for_loss_yards]" caption="def_tackles_for_loss_yards" attribute="1" defaultMemberUniqueName="[stats_player_week_2026].[def_tackles_for_loss_yards].[All]" allUniqueName="[stats_player_week_2026].[def_tackles_for_loss_yards].[All]" dimensionUniqueName="[stats_player_week_2026]" displayFolder="" count="0" memberValueDatatype="20" unbalanced="0"/>
    <cacheHierarchy uniqueName="[stats_player_week_2026].[def_fumbles_forced]" caption="def_fumbles_forced" attribute="1" defaultMemberUniqueName="[stats_player_week_2026].[def_fumbles_forced].[All]" allUniqueName="[stats_player_week_2026].[def_fumbles_forced].[All]" dimensionUniqueName="[stats_player_week_2026]" displayFolder="" count="0" memberValueDatatype="20" unbalanced="0"/>
    <cacheHierarchy uniqueName="[stats_player_week_2026].[def_sacks]" caption="def_sacks" attribute="1" defaultMemberUniqueName="[stats_player_week_2026].[def_sacks].[All]" allUniqueName="[stats_player_week_2026].[def_sacks].[All]" dimensionUniqueName="[stats_player_week_2026]" displayFolder="" count="0" memberValueDatatype="5" unbalanced="0"/>
    <cacheHierarchy uniqueName="[stats_player_week_2026].[def_sack_yards]" caption="def_sack_yards" attribute="1" defaultMemberUniqueName="[stats_player_week_2026].[def_sack_yards].[All]" allUniqueName="[stats_player_week_2026].[def_sack_yards].[All]" dimensionUniqueName="[stats_player_week_2026]" displayFolder="" count="0" memberValueDatatype="5" unbalanced="0"/>
    <cacheHierarchy uniqueName="[stats_player_week_2026].[def_qb_hits]" caption="def_qb_hits" attribute="1" defaultMemberUniqueName="[stats_player_week_2026].[def_qb_hits].[All]" allUniqueName="[stats_player_week_2026].[def_qb_hits].[All]" dimensionUniqueName="[stats_player_week_2026]" displayFolder="" count="0" memberValueDatatype="20" unbalanced="0"/>
    <cacheHierarchy uniqueName="[stats_player_week_2026].[def_interceptions]" caption="def_interceptions" attribute="1" defaultMemberUniqueName="[stats_player_week_2026].[def_interceptions].[All]" allUniqueName="[stats_player_week_2026].[def_interceptions].[All]" dimensionUniqueName="[stats_player_week_2026]" displayFolder="" count="0" memberValueDatatype="20" unbalanced="0"/>
    <cacheHierarchy uniqueName="[stats_player_week_2026].[def_interception_yards]" caption="def_interception_yards" attribute="1" defaultMemberUniqueName="[stats_player_week_2026].[def_interception_yards].[All]" allUniqueName="[stats_player_week_2026].[def_interception_yards].[All]" dimensionUniqueName="[stats_player_week_2026]" displayFolder="" count="0" memberValueDatatype="20" unbalanced="0"/>
    <cacheHierarchy uniqueName="[stats_player_week_2026].[def_pass_defended]" caption="def_pass_defended" attribute="1" defaultMemberUniqueName="[stats_player_week_2026].[def_pass_defended].[All]" allUniqueName="[stats_player_week_2026].[def_pass_defended].[All]" dimensionUniqueName="[stats_player_week_2026]" displayFolder="" count="0" memberValueDatatype="20" unbalanced="0"/>
    <cacheHierarchy uniqueName="[stats_player_week_2026].[def_tds]" caption="def_tds" attribute="1" defaultMemberUniqueName="[stats_player_week_2026].[def_tds].[All]" allUniqueName="[stats_player_week_2026].[def_tds].[All]" dimensionUniqueName="[stats_player_week_2026]" displayFolder="" count="0" memberValueDatatype="20" unbalanced="0"/>
    <cacheHierarchy uniqueName="[stats_player_week_2026].[def_fumbles]" caption="def_fumbles" attribute="1" defaultMemberUniqueName="[stats_player_week_2026].[def_fumbles].[All]" allUniqueName="[stats_player_week_2026].[def_fumbles].[All]" dimensionUniqueName="[stats_player_week_2026]" displayFolder="" count="0" memberValueDatatype="20" unbalanced="0"/>
    <cacheHierarchy uniqueName="[stats_player_week_2026].[def_safeties]" caption="def_safeties" attribute="1" defaultMemberUniqueName="[stats_player_week_2026].[def_safeties].[All]" allUniqueName="[stats_player_week_2026].[def_safeties].[All]" dimensionUniqueName="[stats_player_week_2026]" displayFolder="" count="0" memberValueDatatype="20" unbalanced="0"/>
    <cacheHierarchy uniqueName="[stats_player_week_2026].[def_punt_blocks]" caption="def_punt_blocks" attribute="1" defaultMemberUniqueName="[stats_player_week_2026].[def_punt_blocks].[All]" allUniqueName="[stats_player_week_2026].[def_punt_blocks].[All]" dimensionUniqueName="[stats_player_week_2026]" displayFolder="" count="0" memberValueDatatype="20" unbalanced="0"/>
    <cacheHierarchy uniqueName="[stats_player_week_2026].[def_pat_blocks]" caption="def_pat_blocks" attribute="1" defaultMemberUniqueName="[stats_player_week_2026].[def_pat_blocks].[All]" allUniqueName="[stats_player_week_2026].[def_pat_blocks].[All]" dimensionUniqueName="[stats_player_week_2026]" displayFolder="" count="0" memberValueDatatype="20" unbalanced="0"/>
    <cacheHierarchy uniqueName="[stats_player_week_2026].[def_fg_blocks]" caption="def_fg_blocks" attribute="1" defaultMemberUniqueName="[stats_player_week_2026].[def_fg_blocks].[All]" allUniqueName="[stats_player_week_2026].[def_fg_blocks].[All]" dimensionUniqueName="[stats_player_week_2026]" displayFolder="" count="0" memberValueDatatype="20" unbalanced="0"/>
    <cacheHierarchy uniqueName="[stats_player_week_2026].[def_2pt_atts]" caption="def_2pt_atts" attribute="1" defaultMemberUniqueName="[stats_player_week_2026].[def_2pt_atts].[All]" allUniqueName="[stats_player_week_2026].[def_2pt_atts].[All]" dimensionUniqueName="[stats_player_week_2026]" displayFolder="" count="0" memberValueDatatype="20" unbalanced="0"/>
    <cacheHierarchy uniqueName="[stats_player_week_2026].[def_2pt_made]" caption="def_2pt_made" attribute="1" defaultMemberUniqueName="[stats_player_week_2026].[def_2pt_made].[All]" allUniqueName="[stats_player_week_2026].[def_2pt_made].[All]" dimensionUniqueName="[stats_player_week_2026]" displayFolder="" count="0" memberValueDatatype="20" unbalanced="0"/>
    <cacheHierarchy uniqueName="[stats_player_week_2026].[misc_yards]" caption="misc_yards" attribute="1" defaultMemberUniqueName="[stats_player_week_2026].[misc_yards].[All]" allUniqueName="[stats_player_week_2026].[misc_yards].[All]" dimensionUniqueName="[stats_player_week_2026]" displayFolder="" count="0" memberValueDatatype="20" unbalanced="0"/>
    <cacheHierarchy uniqueName="[stats_player_week_2026].[fumble_recovery_own]" caption="fumble_recovery_own" attribute="1" defaultMemberUniqueName="[stats_player_week_2026].[fumble_recovery_own].[All]" allUniqueName="[stats_player_week_2026].[fumble_recovery_own].[All]" dimensionUniqueName="[stats_player_week_2026]" displayFolder="" count="0" memberValueDatatype="20" unbalanced="0"/>
    <cacheHierarchy uniqueName="[stats_player_week_2026].[fumble_recovery_yards_own]" caption="fumble_recovery_yards_own" attribute="1" defaultMemberUniqueName="[stats_player_week_2026].[fumble_recovery_yards_own].[All]" allUniqueName="[stats_player_week_2026].[fumble_recovery_yards_own].[All]" dimensionUniqueName="[stats_player_week_2026]" displayFolder="" count="0" memberValueDatatype="20" unbalanced="0"/>
    <cacheHierarchy uniqueName="[stats_player_week_2026].[fumble_recovery_opp]" caption="fumble_recovery_opp" attribute="1" defaultMemberUniqueName="[stats_player_week_2026].[fumble_recovery_opp].[All]" allUniqueName="[stats_player_week_2026].[fumble_recovery_opp].[All]" dimensionUniqueName="[stats_player_week_2026]" displayFolder="" count="0" memberValueDatatype="20" unbalanced="0"/>
    <cacheHierarchy uniqueName="[stats_player_week_2026].[fumble_recovery_yards_opp]" caption="fumble_recovery_yards_opp" attribute="1" defaultMemberUniqueName="[stats_player_week_2026].[fumble_recovery_yards_opp].[All]" allUniqueName="[stats_player_week_2026].[fumble_recovery_yards_opp].[All]" dimensionUniqueName="[stats_player_week_2026]" displayFolder="" count="0" memberValueDatatype="20" unbalanced="0"/>
    <cacheHierarchy uniqueName="[stats_player_week_2026].[fumble_recovery_tds]" caption="fumble_recovery_tds" attribute="1" defaultMemberUniqueName="[stats_player_week_2026].[fumble_recovery_tds].[All]" allUniqueName="[stats_player_week_2026].[fumble_recovery_tds].[All]" dimensionUniqueName="[stats_player_week_2026]" displayFolder="" count="0" memberValueDatatype="20" unbalanced="0"/>
    <cacheHierarchy uniqueName="[stats_player_week_2026].[penalties]" caption="penalties" attribute="1" defaultMemberUniqueName="[stats_player_week_2026].[penalties].[All]" allUniqueName="[stats_player_week_2026].[penalties].[All]" dimensionUniqueName="[stats_player_week_2026]" displayFolder="" count="0" memberValueDatatype="20" unbalanced="0"/>
    <cacheHierarchy uniqueName="[stats_player_week_2026].[penalty_yards]" caption="penalty_yards" attribute="1" defaultMemberUniqueName="[stats_player_week_2026].[penalty_yards].[All]" allUniqueName="[stats_player_week_2026].[penalty_yards].[All]" dimensionUniqueName="[stats_player_week_2026]" displayFolder="" count="0" memberValueDatatype="20" unbalanced="0"/>
    <cacheHierarchy uniqueName="[stats_player_week_2026].[fumbles_forced_by_opp]" caption="fumbles_forced_by_opp" attribute="1" defaultMemberUniqueName="[stats_player_week_2026].[fumbles_forced_by_opp].[All]" allUniqueName="[stats_player_week_2026].[fumbles_forced_by_opp].[All]" dimensionUniqueName="[stats_player_week_2026]" displayFolder="" count="0" memberValueDatatype="20" unbalanced="0"/>
    <cacheHierarchy uniqueName="[stats_player_week_2026].[fumbles_not_forced]" caption="fumbles_not_forced" attribute="1" defaultMemberUniqueName="[stats_player_week_2026].[fumbles_not_forced].[All]" allUniqueName="[stats_player_week_2026].[fumbles_not_forced].[All]" dimensionUniqueName="[stats_player_week_2026]" displayFolder="" count="0" memberValueDatatype="20" unbalanced="0"/>
    <cacheHierarchy uniqueName="[stats_player_week_2026].[fumbles_out_of_bounds]" caption="fumbles_out_of_bounds" attribute="1" defaultMemberUniqueName="[stats_player_week_2026].[fumbles_out_of_bounds].[All]" allUniqueName="[stats_player_week_2026].[fumbles_out_of_bounds].[All]" dimensionUniqueName="[stats_player_week_2026]" displayFolder="" count="0" memberValueDatatype="20" unbalanced="0"/>
    <cacheHierarchy uniqueName="[stats_player_week_2026].[fumbles_total]" caption="fumbles_total" attribute="1" defaultMemberUniqueName="[stats_player_week_2026].[fumbles_total].[All]" allUniqueName="[stats_player_week_2026].[fumbles_total].[All]" dimensionUniqueName="[stats_player_week_2026]" displayFolder="" count="0" memberValueDatatype="20" unbalanced="0"/>
    <cacheHierarchy uniqueName="[stats_player_week_2026].[fumbles_lost_total]" caption="fumbles_lost_total" attribute="1" defaultMemberUniqueName="[stats_player_week_2026].[fumbles_lost_total].[All]" allUniqueName="[stats_player_week_2026].[fumbles_lost_total].[All]" dimensionUniqueName="[stats_player_week_2026]" displayFolder="" count="0" memberValueDatatype="20" unbalanced="0"/>
    <cacheHierarchy uniqueName="[stats_player_week_2026].[punt_returns]" caption="punt_returns" attribute="1" defaultMemberUniqueName="[stats_player_week_2026].[punt_returns].[All]" allUniqueName="[stats_player_week_2026].[punt_returns].[All]" dimensionUniqueName="[stats_player_week_2026]" displayFolder="" count="0" memberValueDatatype="20" unbalanced="0"/>
    <cacheHierarchy uniqueName="[stats_player_week_2026].[punt_return_yards]" caption="punt_return_yards" attribute="1" defaultMemberUniqueName="[stats_player_week_2026].[punt_return_yards].[All]" allUniqueName="[stats_player_week_2026].[punt_return_yards].[All]" dimensionUniqueName="[stats_player_week_2026]" displayFolder="" count="0" memberValueDatatype="20" unbalanced="0"/>
    <cacheHierarchy uniqueName="[stats_player_week_2026].[kickoff_returns]" caption="kickoff_returns" attribute="1" defaultMemberUniqueName="[stats_player_week_2026].[kickoff_returns].[All]" allUniqueName="[stats_player_week_2026].[kickoff_returns].[All]" dimensionUniqueName="[stats_player_week_2026]" displayFolder="" count="0" memberValueDatatype="20" unbalanced="0"/>
    <cacheHierarchy uniqueName="[stats_player_week_2026].[kickoff_return_yards]" caption="kickoff_return_yards" attribute="1" defaultMemberUniqueName="[stats_player_week_2026].[kickoff_return_yards].[All]" allUniqueName="[stats_player_week_2026].[kickoff_return_yards].[All]" dimensionUniqueName="[stats_player_week_2026]" displayFolder="" count="0" memberValueDatatype="20" unbalanced="0"/>
    <cacheHierarchy uniqueName="[stats_player_week_2026].[fg_made]" caption="fg_made" attribute="1" defaultMemberUniqueName="[stats_player_week_2026].[fg_made].[All]" allUniqueName="[stats_player_week_2026].[fg_made].[All]" dimensionUniqueName="[stats_player_week_2026]" displayFolder="" count="0" memberValueDatatype="20" unbalanced="0"/>
    <cacheHierarchy uniqueName="[stats_player_week_2026].[fg_att]" caption="fg_att" attribute="1" defaultMemberUniqueName="[stats_player_week_2026].[fg_att].[All]" allUniqueName="[stats_player_week_2026].[fg_att].[All]" dimensionUniqueName="[stats_player_week_2026]" displayFolder="" count="0" memberValueDatatype="20" unbalanced="0"/>
    <cacheHierarchy uniqueName="[stats_player_week_2026].[fg_missed]" caption="fg_missed" attribute="1" defaultMemberUniqueName="[stats_player_week_2026].[fg_missed].[All]" allUniqueName="[stats_player_week_2026].[fg_missed].[All]" dimensionUniqueName="[stats_player_week_2026]" displayFolder="" count="0" memberValueDatatype="20" unbalanced="0"/>
    <cacheHierarchy uniqueName="[stats_player_week_2026].[fg_blocked]" caption="fg_blocked" attribute="1" defaultMemberUniqueName="[stats_player_week_2026].[fg_blocked].[All]" allUniqueName="[stats_player_week_2026].[fg_blocked].[All]" dimensionUniqueName="[stats_player_week_2026]" displayFolder="" count="0" memberValueDatatype="20" unbalanced="0"/>
    <cacheHierarchy uniqueName="[stats_player_week_2026].[fg_long]" caption="fg_long" attribute="1" defaultMemberUniqueName="[stats_player_week_2026].[fg_long].[All]" allUniqueName="[stats_player_week_2026].[fg_long].[All]" dimensionUniqueName="[stats_player_week_2026]" displayFolder="" count="0" memberValueDatatype="20" unbalanced="0"/>
    <cacheHierarchy uniqueName="[stats_player_week_2026].[fg_pct]" caption="fg_pct" attribute="1" defaultMemberUniqueName="[stats_player_week_2026].[fg_pct].[All]" allUniqueName="[stats_player_week_2026].[fg_pct].[All]" dimensionUniqueName="[stats_player_week_2026]" displayFolder="" count="0" memberValueDatatype="5" unbalanced="0"/>
    <cacheHierarchy uniqueName="[stats_player_week_2026].[fg_made_0_19]" caption="fg_made_0_19" attribute="1" defaultMemberUniqueName="[stats_player_week_2026].[fg_made_0_19].[All]" allUniqueName="[stats_player_week_2026].[fg_made_0_19].[All]" dimensionUniqueName="[stats_player_week_2026]" displayFolder="" count="0" memberValueDatatype="20" unbalanced="0"/>
    <cacheHierarchy uniqueName="[stats_player_week_2026].[fg_made_20_29]" caption="fg_made_20_29" attribute="1" defaultMemberUniqueName="[stats_player_week_2026].[fg_made_20_29].[All]" allUniqueName="[stats_player_week_2026].[fg_made_20_29].[All]" dimensionUniqueName="[stats_player_week_2026]" displayFolder="" count="0" memberValueDatatype="20" unbalanced="0"/>
    <cacheHierarchy uniqueName="[stats_player_week_2026].[fg_made_30_39]" caption="fg_made_30_39" attribute="1" defaultMemberUniqueName="[stats_player_week_2026].[fg_made_30_39].[All]" allUniqueName="[stats_player_week_2026].[fg_made_30_39].[All]" dimensionUniqueName="[stats_player_week_2026]" displayFolder="" count="0" memberValueDatatype="20" unbalanced="0"/>
    <cacheHierarchy uniqueName="[stats_player_week_2026].[fg_made_40_49]" caption="fg_made_40_49" attribute="1" defaultMemberUniqueName="[stats_player_week_2026].[fg_made_40_49].[All]" allUniqueName="[stats_player_week_2026].[fg_made_40_49].[All]" dimensionUniqueName="[stats_player_week_2026]" displayFolder="" count="0" memberValueDatatype="20" unbalanced="0"/>
    <cacheHierarchy uniqueName="[stats_player_week_2026].[fg_made_50_59]" caption="fg_made_50_59" attribute="1" defaultMemberUniqueName="[stats_player_week_2026].[fg_made_50_59].[All]" allUniqueName="[stats_player_week_2026].[fg_made_50_59].[All]" dimensionUniqueName="[stats_player_week_2026]" displayFolder="" count="0" memberValueDatatype="20" unbalanced="0"/>
    <cacheHierarchy uniqueName="[stats_player_week_2026].[fg_made_60_]" caption="fg_made_60_" attribute="1" defaultMemberUniqueName="[stats_player_week_2026].[fg_made_60_].[All]" allUniqueName="[stats_player_week_2026].[fg_made_60_].[All]" dimensionUniqueName="[stats_player_week_2026]" displayFolder="" count="0" memberValueDatatype="20" unbalanced="0"/>
    <cacheHierarchy uniqueName="[stats_player_week_2026].[fg_missed_0_19]" caption="fg_missed_0_19" attribute="1" defaultMemberUniqueName="[stats_player_week_2026].[fg_missed_0_19].[All]" allUniqueName="[stats_player_week_2026].[fg_missed_0_19].[All]" dimensionUniqueName="[stats_player_week_2026]" displayFolder="" count="0" memberValueDatatype="20" unbalanced="0"/>
    <cacheHierarchy uniqueName="[stats_player_week_2026].[fg_missed_20_29]" caption="fg_missed_20_29" attribute="1" defaultMemberUniqueName="[stats_player_week_2026].[fg_missed_20_29].[All]" allUniqueName="[stats_player_week_2026].[fg_missed_20_29].[All]" dimensionUniqueName="[stats_player_week_2026]" displayFolder="" count="0" memberValueDatatype="20" unbalanced="0"/>
    <cacheHierarchy uniqueName="[stats_player_week_2026].[fg_missed_30_39]" caption="fg_missed_30_39" attribute="1" defaultMemberUniqueName="[stats_player_week_2026].[fg_missed_30_39].[All]" allUniqueName="[stats_player_week_2026].[fg_missed_30_39].[All]" dimensionUniqueName="[stats_player_week_2026]" displayFolder="" count="0" memberValueDatatype="20" unbalanced="0"/>
    <cacheHierarchy uniqueName="[stats_player_week_2026].[fg_missed_40_49]" caption="fg_missed_40_49" attribute="1" defaultMemberUniqueName="[stats_player_week_2026].[fg_missed_40_49].[All]" allUniqueName="[stats_player_week_2026].[fg_missed_40_49].[All]" dimensionUniqueName="[stats_player_week_2026]" displayFolder="" count="0" memberValueDatatype="20" unbalanced="0"/>
    <cacheHierarchy uniqueName="[stats_player_week_2026].[fg_missed_50_59]" caption="fg_missed_50_59" attribute="1" defaultMemberUniqueName="[stats_player_week_2026].[fg_missed_50_59].[All]" allUniqueName="[stats_player_week_2026].[fg_missed_50_59].[All]" dimensionUniqueName="[stats_player_week_2026]" displayFolder="" count="0" memberValueDatatype="20" unbalanced="0"/>
    <cacheHierarchy uniqueName="[stats_player_week_2026].[fg_missed_60_]" caption="fg_missed_60_" attribute="1" defaultMemberUniqueName="[stats_player_week_2026].[fg_missed_60_].[All]" allUniqueName="[stats_player_week_2026].[fg_missed_60_].[All]" dimensionUniqueName="[stats_player_week_2026]" displayFolder="" count="0" memberValueDatatype="20" unbalanced="0"/>
    <cacheHierarchy uniqueName="[stats_player_week_2026].[fg_made_list]" caption="fg_made_list" attribute="1" defaultMemberUniqueName="[stats_player_week_2026].[fg_made_list].[All]" allUniqueName="[stats_player_week_2026].[fg_made_list].[All]" dimensionUniqueName="[stats_player_week_2026]" displayFolder="" count="0" memberValueDatatype="130" unbalanced="0"/>
    <cacheHierarchy uniqueName="[stats_player_week_2026].[fg_missed_list]" caption="fg_missed_list" attribute="1" defaultMemberUniqueName="[stats_player_week_2026].[fg_missed_list].[All]" allUniqueName="[stats_player_week_2026].[fg_missed_list].[All]" dimensionUniqueName="[stats_player_week_2026]" displayFolder="" count="0" memberValueDatatype="130" unbalanced="0"/>
    <cacheHierarchy uniqueName="[stats_player_week_2026].[fg_blocked_list]" caption="fg_blocked_list" attribute="1" defaultMemberUniqueName="[stats_player_week_2026].[fg_blocked_list].[All]" allUniqueName="[stats_player_week_2026].[fg_blocked_list].[All]" dimensionUniqueName="[stats_player_week_2026]" displayFolder="" count="0" memberValueDatatype="130" unbalanced="0"/>
    <cacheHierarchy uniqueName="[stats_player_week_2026].[fg_made_distance]" caption="fg_made_distance" attribute="1" defaultMemberUniqueName="[stats_player_week_2026].[fg_made_distance].[All]" allUniqueName="[stats_player_week_2026].[fg_made_distance].[All]" dimensionUniqueName="[stats_player_week_2026]" displayFolder="" count="0" memberValueDatatype="20" unbalanced="0"/>
    <cacheHierarchy uniqueName="[stats_player_week_2026].[fg_missed_distance]" caption="fg_missed_distance" attribute="1" defaultMemberUniqueName="[stats_player_week_2026].[fg_missed_distance].[All]" allUniqueName="[stats_player_week_2026].[fg_missed_distance].[All]" dimensionUniqueName="[stats_player_week_2026]" displayFolder="" count="0" memberValueDatatype="20" unbalanced="0"/>
    <cacheHierarchy uniqueName="[stats_player_week_2026].[fg_blocked_distance]" caption="fg_blocked_distance" attribute="1" defaultMemberUniqueName="[stats_player_week_2026].[fg_blocked_distance].[All]" allUniqueName="[stats_player_week_2026].[fg_blocked_distance].[All]" dimensionUniqueName="[stats_player_week_2026]" displayFolder="" count="0" memberValueDatatype="20" unbalanced="0"/>
    <cacheHierarchy uniqueName="[stats_player_week_2026].[pat_made]" caption="pat_made" attribute="1" defaultMemberUniqueName="[stats_player_week_2026].[pat_made].[All]" allUniqueName="[stats_player_week_2026].[pat_made].[All]" dimensionUniqueName="[stats_player_week_2026]" displayFolder="" count="0" memberValueDatatype="20" unbalanced="0"/>
    <cacheHierarchy uniqueName="[stats_player_week_2026].[pat_att]" caption="pat_att" attribute="1" defaultMemberUniqueName="[stats_player_week_2026].[pat_att].[All]" allUniqueName="[stats_player_week_2026].[pat_att].[All]" dimensionUniqueName="[stats_player_week_2026]" displayFolder="" count="0" memberValueDatatype="20" unbalanced="0"/>
    <cacheHierarchy uniqueName="[stats_player_week_2026].[pat_missed]" caption="pat_missed" attribute="1" defaultMemberUniqueName="[stats_player_week_2026].[pat_missed].[All]" allUniqueName="[stats_player_week_2026].[pat_missed].[All]" dimensionUniqueName="[stats_player_week_2026]" displayFolder="" count="0" memberValueDatatype="20" unbalanced="0"/>
    <cacheHierarchy uniqueName="[stats_player_week_2026].[pat_blocked]" caption="pat_blocked" attribute="1" defaultMemberUniqueName="[stats_player_week_2026].[pat_blocked].[All]" allUniqueName="[stats_player_week_2026].[pat_blocked].[All]" dimensionUniqueName="[stats_player_week_2026]" displayFolder="" count="0" memberValueDatatype="20" unbalanced="0"/>
    <cacheHierarchy uniqueName="[stats_player_week_2026].[pat_pct]" caption="pat_pct" attribute="1" defaultMemberUniqueName="[stats_player_week_2026].[pat_pct].[All]" allUniqueName="[stats_player_week_2026].[pat_pct].[All]" dimensionUniqueName="[stats_player_week_2026]" displayFolder="" count="0" memberValueDatatype="20" unbalanced="0"/>
    <cacheHierarchy uniqueName="[stats_player_week_2026].[gwfg_made]" caption="gwfg_made" attribute="1" defaultMemberUniqueName="[stats_player_week_2026].[gwfg_made].[All]" allUniqueName="[stats_player_week_2026].[gwfg_made].[All]" dimensionUniqueName="[stats_player_week_2026]" displayFolder="" count="0" memberValueDatatype="20" unbalanced="0"/>
    <cacheHierarchy uniqueName="[stats_player_week_2026].[gwfg_att]" caption="gwfg_att" attribute="1" defaultMemberUniqueName="[stats_player_week_2026].[gwfg_att].[All]" allUniqueName="[stats_player_week_2026].[gwfg_att].[All]" dimensionUniqueName="[stats_player_week_2026]" displayFolder="" count="0" memberValueDatatype="20" unbalanced="0"/>
    <cacheHierarchy uniqueName="[stats_player_week_2026].[gwfg_missed]" caption="gwfg_missed" attribute="1" defaultMemberUniqueName="[stats_player_week_2026].[gwfg_missed].[All]" allUniqueName="[stats_player_week_2026].[gwfg_missed].[All]" dimensionUniqueName="[stats_player_week_2026]" displayFolder="" count="0" memberValueDatatype="20" unbalanced="0"/>
    <cacheHierarchy uniqueName="[stats_player_week_2026].[gwfg_blocked]" caption="gwfg_blocked" attribute="1" defaultMemberUniqueName="[stats_player_week_2026].[gwfg_blocked].[All]" allUniqueName="[stats_player_week_2026].[gwfg_blocked].[All]" dimensionUniqueName="[stats_player_week_2026]" displayFolder="" count="0" memberValueDatatype="20" unbalanced="0"/>
    <cacheHierarchy uniqueName="[stats_player_week_2026].[gwfg_distance]" caption="gwfg_distance" attribute="1" defaultMemberUniqueName="[stats_player_week_2026].[gwfg_distance].[All]" allUniqueName="[stats_player_week_2026].[gwfg_distance].[All]" dimensionUniqueName="[stats_player_week_2026]" displayFolder="" count="0" memberValueDatatype="20" unbalanced="0"/>
    <cacheHierarchy uniqueName="[stats_player_week_2026].[pt_att]" caption="pt_att" attribute="1" defaultMemberUniqueName="[stats_player_week_2026].[pt_att].[All]" allUniqueName="[stats_player_week_2026].[pt_att].[All]" dimensionUniqueName="[stats_player_week_2026]" displayFolder="" count="0" memberValueDatatype="20" unbalanced="0"/>
    <cacheHierarchy uniqueName="[stats_player_week_2026].[pt_blocked]" caption="pt_blocked" attribute="1" defaultMemberUniqueName="[stats_player_week_2026].[pt_blocked].[All]" allUniqueName="[stats_player_week_2026].[pt_blocked].[All]" dimensionUniqueName="[stats_player_week_2026]" displayFolder="" count="0" memberValueDatatype="20" unbalanced="0"/>
    <cacheHierarchy uniqueName="[stats_player_week_2026].[pt_long]" caption="pt_long" attribute="1" defaultMemberUniqueName="[stats_player_week_2026].[pt_long].[All]" allUniqueName="[stats_player_week_2026].[pt_long].[All]" dimensionUniqueName="[stats_player_week_2026]" displayFolder="" count="0" memberValueDatatype="20" unbalanced="0"/>
    <cacheHierarchy uniqueName="[stats_player_week_2026].[pt_yards]" caption="pt_yards" attribute="1" defaultMemberUniqueName="[stats_player_week_2026].[pt_yards].[All]" allUniqueName="[stats_player_week_2026].[pt_yards].[All]" dimensionUniqueName="[stats_player_week_2026]" displayFolder="" count="0" memberValueDatatype="20" unbalanced="0"/>
    <cacheHierarchy uniqueName="[stats_player_week_2026].[pt_inside_20]" caption="pt_inside_20" attribute="1" defaultMemberUniqueName="[stats_player_week_2026].[pt_inside_20].[All]" allUniqueName="[stats_player_week_2026].[pt_inside_20].[All]" dimensionUniqueName="[stats_player_week_2026]" displayFolder="" count="0" memberValueDatatype="20" unbalanced="0"/>
    <cacheHierarchy uniqueName="[stats_player_week_2026].[pt_out_of_bounds]" caption="pt_out_of_bounds" attribute="1" defaultMemberUniqueName="[stats_player_week_2026].[pt_out_of_bounds].[All]" allUniqueName="[stats_player_week_2026].[pt_out_of_bounds].[All]" dimensionUniqueName="[stats_player_week_2026]" displayFolder="" count="0" memberValueDatatype="20" unbalanced="0"/>
    <cacheHierarchy uniqueName="[stats_player_week_2026].[pt_downed]" caption="pt_downed" attribute="1" defaultMemberUniqueName="[stats_player_week_2026].[pt_downed].[All]" allUniqueName="[stats_player_week_2026].[pt_downed].[All]" dimensionUniqueName="[stats_player_week_2026]" displayFolder="" count="0" memberValueDatatype="20" unbalanced="0"/>
    <cacheHierarchy uniqueName="[stats_player_week_2026].[pt_touchback]" caption="pt_touchback" attribute="1" defaultMemberUniqueName="[stats_player_week_2026].[pt_touchback].[All]" allUniqueName="[stats_player_week_2026].[pt_touchback].[All]" dimensionUniqueName="[stats_player_week_2026]" displayFolder="" count="0" memberValueDatatype="20" unbalanced="0"/>
    <cacheHierarchy uniqueName="[stats_player_week_2026].[pt_fair_caught]" caption="pt_fair_caught" attribute="1" defaultMemberUniqueName="[stats_player_week_2026].[pt_fair_caught].[All]" allUniqueName="[stats_player_week_2026].[pt_fair_caught].[All]" dimensionUniqueName="[stats_player_week_2026]" displayFolder="" count="0" memberValueDatatype="20" unbalanced="0"/>
    <cacheHierarchy uniqueName="[stats_player_week_2026].[pt_returned]" caption="pt_returned" attribute="1" defaultMemberUniqueName="[stats_player_week_2026].[pt_returned].[All]" allUniqueName="[stats_player_week_2026].[pt_returned].[All]" dimensionUniqueName="[stats_player_week_2026]" displayFolder="" count="0" memberValueDatatype="20" unbalanced="0"/>
    <cacheHierarchy uniqueName="[stats_player_week_2026].[pt_return_yards]" caption="pt_return_yards" attribute="1" defaultMemberUniqueName="[stats_player_week_2026].[pt_return_yards].[All]" allUniqueName="[stats_player_week_2026].[pt_return_yards].[All]" dimensionUniqueName="[stats_player_week_2026]" displayFolder="" count="0" memberValueDatatype="20" unbalanced="0"/>
    <cacheHierarchy uniqueName="[stats_player_week_2026].[pt_return_tds]" caption="pt_return_tds" attribute="1" defaultMemberUniqueName="[stats_player_week_2026].[pt_return_tds].[All]" allUniqueName="[stats_player_week_2026].[pt_return_tds].[All]" dimensionUniqueName="[stats_player_week_2026]" displayFolder="" count="0" memberValueDatatype="20" unbalanced="0"/>
    <cacheHierarchy uniqueName="[stats_player_week_2026].[pt_net_yards]" caption="pt_net_yards" attribute="1" defaultMemberUniqueName="[stats_player_week_2026].[pt_net_yards].[All]" allUniqueName="[stats_player_week_2026].[pt_net_yards].[All]" dimensionUniqueName="[stats_player_week_2026]" displayFolder="" count="0" memberValueDatatype="20" unbalanced="0"/>
    <cacheHierarchy uniqueName="[stats_player_week_2026].[fantasy_points]" caption="fantasy_points" attribute="1" defaultMemberUniqueName="[stats_player_week_2026].[fantasy_points].[All]" allUniqueName="[stats_player_week_2026].[fantasy_points].[All]" dimensionUniqueName="[stats_player_week_2026]" displayFolder="" count="0" memberValueDatatype="5" unbalanced="0"/>
    <cacheHierarchy uniqueName="[stats_player_week_2026].[fantasy_points_ppr]" caption="fantasy_points_ppr" attribute="1" defaultMemberUniqueName="[stats_player_week_2026].[fantasy_points_ppr].[All]" allUniqueName="[stats_player_week_2026].[fantasy_points_ppr].[All]" dimensionUniqueName="[stats_player_week_2026]" displayFolder="" count="0" memberValueDatatype="5" unbalanced="0"/>
    <cacheHierarchy uniqueName="[stats_player_week_2026].[season_week]" caption="season_week" attribute="1" defaultMemberUniqueName="[stats_player_week_2026].[season_week].[All]" allUniqueName="[stats_player_week_2026].[season_week].[All]" dimensionUniqueName="[stats_player_week_2026]" displayFolder="" count="0" memberValueDatatype="130" unbalanced="0"/>
    <cacheHierarchy uniqueName="[stats_team_reg_2026].[season]" caption="season" attribute="1" defaultMemberUniqueName="[stats_team_reg_2026].[season].[All]" allUniqueName="[stats_team_reg_2026].[season].[All]" dimensionUniqueName="[stats_team_reg_2026]" displayFolder="" count="0" memberValueDatatype="20" unbalanced="0"/>
    <cacheHierarchy uniqueName="[stats_team_reg_2026].[team]" caption="team" attribute="1" defaultMemberUniqueName="[stats_team_reg_2026].[team].[All]" allUniqueName="[stats_team_reg_2026].[team].[All]" dimensionUniqueName="[stats_team_reg_2026]" displayFolder="" count="0" memberValueDatatype="130" unbalanced="0"/>
    <cacheHierarchy uniqueName="[stats_team_reg_2026].[season_type]" caption="season_type" attribute="1" defaultMemberUniqueName="[stats_team_reg_2026].[season_type].[All]" allUniqueName="[stats_team_reg_2026].[season_type].[All]" dimensionUniqueName="[stats_team_reg_2026]" displayFolder="" count="0" memberValueDatatype="130" unbalanced="0"/>
    <cacheHierarchy uniqueName="[stats_team_reg_2026].[games]" caption="games" attribute="1" defaultMemberUniqueName="[stats_team_reg_2026].[games].[All]" allUniqueName="[stats_team_reg_2026].[games].[All]" dimensionUniqueName="[stats_team_reg_2026]" displayFolder="" count="0" memberValueDatatype="20" unbalanced="0"/>
    <cacheHierarchy uniqueName="[stats_team_reg_2026].[completions]" caption="completions" attribute="1" defaultMemberUniqueName="[stats_team_reg_2026].[completions].[All]" allUniqueName="[stats_team_reg_2026].[completions].[All]" dimensionUniqueName="[stats_team_reg_2026]" displayFolder="" count="0" memberValueDatatype="20" unbalanced="0"/>
    <cacheHierarchy uniqueName="[stats_team_reg_2026].[attempts]" caption="attempts" attribute="1" defaultMemberUniqueName="[stats_team_reg_2026].[attempts].[All]" allUniqueName="[stats_team_reg_2026].[attempts].[All]" dimensionUniqueName="[stats_team_reg_2026]" displayFolder="" count="0" memberValueDatatype="20" unbalanced="0"/>
    <cacheHierarchy uniqueName="[stats_team_reg_2026].[passing_yards]" caption="passing_yards" attribute="1" defaultMemberUniqueName="[stats_team_reg_2026].[passing_yards].[All]" allUniqueName="[stats_team_reg_2026].[passing_yards].[All]" dimensionUniqueName="[stats_team_reg_2026]" displayFolder="" count="0" memberValueDatatype="20" unbalanced="0"/>
    <cacheHierarchy uniqueName="[stats_team_reg_2026].[passing_tds]" caption="passing_tds" attribute="1" defaultMemberUniqueName="[stats_team_reg_2026].[passing_tds].[All]" allUniqueName="[stats_team_reg_2026].[passing_tds].[All]" dimensionUniqueName="[stats_team_reg_2026]" displayFolder="" count="0" memberValueDatatype="20" unbalanced="0"/>
    <cacheHierarchy uniqueName="[stats_team_reg_2026].[passing_interceptions]" caption="passing_interceptions" attribute="1" defaultMemberUniqueName="[stats_team_reg_2026].[passing_interceptions].[All]" allUniqueName="[stats_team_reg_2026].[passing_interceptions].[All]" dimensionUniqueName="[stats_team_reg_2026]" displayFolder="" count="0" memberValueDatatype="20" unbalanced="0"/>
    <cacheHierarchy uniqueName="[stats_team_reg_2026].[sacks_suffered]" caption="sacks_suffered" attribute="1" defaultMemberUniqueName="[stats_team_reg_2026].[sacks_suffered].[All]" allUniqueName="[stats_team_reg_2026].[sacks_suffered].[All]" dimensionUniqueName="[stats_team_reg_2026]" displayFolder="" count="0" memberValueDatatype="20" unbalanced="0"/>
    <cacheHierarchy uniqueName="[stats_team_reg_2026].[sack_yards_lost]" caption="sack_yards_lost" attribute="1" defaultMemberUniqueName="[stats_team_reg_2026].[sack_yards_lost].[All]" allUniqueName="[stats_team_reg_2026].[sack_yards_lost].[All]" dimensionUniqueName="[stats_team_reg_2026]" displayFolder="" count="0" memberValueDatatype="20" unbalanced="0"/>
    <cacheHierarchy uniqueName="[stats_team_reg_2026].[sack_fumbles]" caption="sack_fumbles" attribute="1" defaultMemberUniqueName="[stats_team_reg_2026].[sack_fumbles].[All]" allUniqueName="[stats_team_reg_2026].[sack_fumbles].[All]" dimensionUniqueName="[stats_team_reg_2026]" displayFolder="" count="0" memberValueDatatype="20" unbalanced="0"/>
    <cacheHierarchy uniqueName="[stats_team_reg_2026].[sack_fumbles_lost]" caption="sack_fumbles_lost" attribute="1" defaultMemberUniqueName="[stats_team_reg_2026].[sack_fumbles_lost].[All]" allUniqueName="[stats_team_reg_2026].[sack_fumbles_lost].[All]" dimensionUniqueName="[stats_team_reg_2026]" displayFolder="" count="0" memberValueDatatype="20" unbalanced="0"/>
    <cacheHierarchy uniqueName="[stats_team_reg_2026].[passing_air_yards]" caption="passing_air_yards" attribute="1" defaultMemberUniqueName="[stats_team_reg_2026].[passing_air_yards].[All]" allUniqueName="[stats_team_reg_2026].[passing_air_yards].[All]" dimensionUniqueName="[stats_team_reg_2026]" displayFolder="" count="0" memberValueDatatype="20" unbalanced="0"/>
    <cacheHierarchy uniqueName="[stats_team_reg_2026].[passing_yards_after_catch]" caption="passing_yards_after_catch" attribute="1" defaultMemberUniqueName="[stats_team_reg_2026].[passing_yards_after_catch].[All]" allUniqueName="[stats_team_reg_2026].[passing_yards_after_catch].[All]" dimensionUniqueName="[stats_team_reg_2026]" displayFolder="" count="0" memberValueDatatype="20" unbalanced="0"/>
    <cacheHierarchy uniqueName="[stats_team_reg_2026].[passing_first_downs]" caption="passing_first_downs" attribute="1" defaultMemberUniqueName="[stats_team_reg_2026].[passing_first_downs].[All]" allUniqueName="[stats_team_reg_2026].[passing_first_downs].[All]" dimensionUniqueName="[stats_team_reg_2026]" displayFolder="" count="0" memberValueDatatype="20" unbalanced="0"/>
    <cacheHierarchy uniqueName="[stats_team_reg_2026].[passing_epa]" caption="passing_epa" attribute="1" defaultMemberUniqueName="[stats_team_reg_2026].[passing_epa].[All]" allUniqueName="[stats_team_reg_2026].[passing_epa].[All]" dimensionUniqueName="[stats_team_reg_2026]" displayFolder="" count="0" memberValueDatatype="5" unbalanced="0"/>
    <cacheHierarchy uniqueName="[stats_team_reg_2026].[passing_cpoe]" caption="passing_cpoe" attribute="1" defaultMemberUniqueName="[stats_team_reg_2026].[passing_cpoe].[All]" allUniqueName="[stats_team_reg_2026].[passing_cpoe].[All]" dimensionUniqueName="[stats_team_reg_2026]" displayFolder="" count="0" memberValueDatatype="5" unbalanced="0"/>
    <cacheHierarchy uniqueName="[stats_team_reg_2026].[passing_2pt_conversions]" caption="passing_2pt_conversions" attribute="1" defaultMemberUniqueName="[stats_team_reg_2026].[passing_2pt_conversions].[All]" allUniqueName="[stats_team_reg_2026].[passing_2pt_conversions].[All]" dimensionUniqueName="[stats_team_reg_2026]" displayFolder="" count="0" memberValueDatatype="20" unbalanced="0"/>
    <cacheHierarchy uniqueName="[stats_team_reg_2026].[passing_10]" caption="passing_10" attribute="1" defaultMemberUniqueName="[stats_team_reg_2026].[passing_10].[All]" allUniqueName="[stats_team_reg_2026].[passing_10].[All]" dimensionUniqueName="[stats_team_reg_2026]" displayFolder="" count="0" memberValueDatatype="20" unbalanced="0"/>
    <cacheHierarchy uniqueName="[stats_team_reg_2026].[passing_16]" caption="passing_16" attribute="1" defaultMemberUniqueName="[stats_team_reg_2026].[passing_16].[All]" allUniqueName="[stats_team_reg_2026].[passing_16].[All]" dimensionUniqueName="[stats_team_reg_2026]" displayFolder="" count="0" memberValueDatatype="20" unbalanced="0"/>
    <cacheHierarchy uniqueName="[stats_team_reg_2026].[passing_20]" caption="passing_20" attribute="1" defaultMemberUniqueName="[stats_team_reg_2026].[passing_20].[All]" allUniqueName="[stats_team_reg_2026].[passing_20].[All]" dimensionUniqueName="[stats_team_reg_2026]" displayFolder="" count="0" memberValueDatatype="20" unbalanced="0"/>
    <cacheHierarchy uniqueName="[stats_team_reg_2026].[passing_40]" caption="passing_40" attribute="1" defaultMemberUniqueName="[stats_team_reg_2026].[passing_40].[All]" allUniqueName="[stats_team_reg_2026].[passing_40].[All]" dimensionUniqueName="[stats_team_reg_2026]" displayFolder="" count="0" memberValueDatatype="20" unbalanced="0"/>
    <cacheHierarchy uniqueName="[stats_team_reg_2026].[carries]" caption="carries" attribute="1" defaultMemberUniqueName="[stats_team_reg_2026].[carries].[All]" allUniqueName="[stats_team_reg_2026].[carries].[All]" dimensionUniqueName="[stats_team_reg_2026]" displayFolder="" count="0" memberValueDatatype="20" unbalanced="0"/>
    <cacheHierarchy uniqueName="[stats_team_reg_2026].[rushing_yards]" caption="rushing_yards" attribute="1" defaultMemberUniqueName="[stats_team_reg_2026].[rushing_yards].[All]" allUniqueName="[stats_team_reg_2026].[rushing_yards].[All]" dimensionUniqueName="[stats_team_reg_2026]" displayFolder="" count="0" memberValueDatatype="20" unbalanced="0"/>
    <cacheHierarchy uniqueName="[stats_team_reg_2026].[rushing_tds]" caption="rushing_tds" attribute="1" defaultMemberUniqueName="[stats_team_reg_2026].[rushing_tds].[All]" allUniqueName="[stats_team_reg_2026].[rushing_tds].[All]" dimensionUniqueName="[stats_team_reg_2026]" displayFolder="" count="0" memberValueDatatype="20" unbalanced="0"/>
    <cacheHierarchy uniqueName="[stats_team_reg_2026].[rushing_fumbles]" caption="rushing_fumbles" attribute="1" defaultMemberUniqueName="[stats_team_reg_2026].[rushing_fumbles].[All]" allUniqueName="[stats_team_reg_2026].[rushing_fumbles].[All]" dimensionUniqueName="[stats_team_reg_2026]" displayFolder="" count="0" memberValueDatatype="20" unbalanced="0"/>
    <cacheHierarchy uniqueName="[stats_team_reg_2026].[rushing_fumbles_lost]" caption="rushing_fumbles_lost" attribute="1" defaultMemberUniqueName="[stats_team_reg_2026].[rushing_fumbles_lost].[All]" allUniqueName="[stats_team_reg_2026].[rushing_fumbles_lost].[All]" dimensionUniqueName="[stats_team_reg_2026]" displayFolder="" count="0" memberValueDatatype="20" unbalanced="0"/>
    <cacheHierarchy uniqueName="[stats_team_reg_2026].[rushing_first_downs]" caption="rushing_first_downs" attribute="1" defaultMemberUniqueName="[stats_team_reg_2026].[rushing_first_downs].[All]" allUniqueName="[stats_team_reg_2026].[rushing_first_downs].[All]" dimensionUniqueName="[stats_team_reg_2026]" displayFolder="" count="0" memberValueDatatype="20" unbalanced="0"/>
    <cacheHierarchy uniqueName="[stats_team_reg_2026].[rushing_epa]" caption="rushing_epa" attribute="1" defaultMemberUniqueName="[stats_team_reg_2026].[rushing_epa].[All]" allUniqueName="[stats_team_reg_2026].[rushing_epa].[All]" dimensionUniqueName="[stats_team_reg_2026]" displayFolder="" count="0" memberValueDatatype="5" unbalanced="0"/>
    <cacheHierarchy uniqueName="[stats_team_reg_2026].[rushing_2pt_conversions]" caption="rushing_2pt_conversions" attribute="1" defaultMemberUniqueName="[stats_team_reg_2026].[rushing_2pt_conversions].[All]" allUniqueName="[stats_team_reg_2026].[rushing_2pt_conversions].[All]" dimensionUniqueName="[stats_team_reg_2026]" displayFolder="" count="0" memberValueDatatype="20" unbalanced="0"/>
    <cacheHierarchy uniqueName="[stats_team_reg_2026].[rushing_10]" caption="rushing_10" attribute="1" defaultMemberUniqueName="[stats_team_reg_2026].[rushing_10].[All]" allUniqueName="[stats_team_reg_2026].[rushing_10].[All]" dimensionUniqueName="[stats_team_reg_2026]" displayFolder="" count="0" memberValueDatatype="20" unbalanced="0"/>
    <cacheHierarchy uniqueName="[stats_team_reg_2026].[rushing_12]" caption="rushing_12" attribute="1" defaultMemberUniqueName="[stats_team_reg_2026].[rushing_12].[All]" allUniqueName="[stats_team_reg_2026].[rushing_12].[All]" dimensionUniqueName="[stats_team_reg_2026]" displayFolder="" count="0" memberValueDatatype="20" unbalanced="0"/>
    <cacheHierarchy uniqueName="[stats_team_reg_2026].[rushing_20]" caption="rushing_20" attribute="1" defaultMemberUniqueName="[stats_team_reg_2026].[rushing_20].[All]" allUniqueName="[stats_team_reg_2026].[rushing_20].[All]" dimensionUniqueName="[stats_team_reg_2026]" displayFolder="" count="0" memberValueDatatype="20" unbalanced="0"/>
    <cacheHierarchy uniqueName="[stats_team_reg_2026].[rushing_40]" caption="rushing_40" attribute="1" defaultMemberUniqueName="[stats_team_reg_2026].[rushing_40].[All]" allUniqueName="[stats_team_reg_2026].[rushing_40].[All]" dimensionUniqueName="[stats_team_reg_2026]" displayFolder="" count="0" memberValueDatatype="20" unbalanced="0"/>
    <cacheHierarchy uniqueName="[stats_team_reg_2026].[receptions]" caption="receptions" attribute="1" defaultMemberUniqueName="[stats_team_reg_2026].[receptions].[All]" allUniqueName="[stats_team_reg_2026].[receptions].[All]" dimensionUniqueName="[stats_team_reg_2026]" displayFolder="" count="0" memberValueDatatype="20" unbalanced="0"/>
    <cacheHierarchy uniqueName="[stats_team_reg_2026].[targets]" caption="targets" attribute="1" defaultMemberUniqueName="[stats_team_reg_2026].[targets].[All]" allUniqueName="[stats_team_reg_2026].[targets].[All]" dimensionUniqueName="[stats_team_reg_2026]" displayFolder="" count="0" memberValueDatatype="20" unbalanced="0"/>
    <cacheHierarchy uniqueName="[stats_team_reg_2026].[receiving_yards]" caption="receiving_yards" attribute="1" defaultMemberUniqueName="[stats_team_reg_2026].[receiving_yards].[All]" allUniqueName="[stats_team_reg_2026].[receiving_yards].[All]" dimensionUniqueName="[stats_team_reg_2026]" displayFolder="" count="0" memberValueDatatype="20" unbalanced="0"/>
    <cacheHierarchy uniqueName="[stats_team_reg_2026].[receiving_tds]" caption="receiving_tds" attribute="1" defaultMemberUniqueName="[stats_team_reg_2026].[receiving_tds].[All]" allUniqueName="[stats_team_reg_2026].[receiving_tds].[All]" dimensionUniqueName="[stats_team_reg_2026]" displayFolder="" count="0" memberValueDatatype="20" unbalanced="0"/>
    <cacheHierarchy uniqueName="[stats_team_reg_2026].[receiving_fumbles]" caption="receiving_fumbles" attribute="1" defaultMemberUniqueName="[stats_team_reg_2026].[receiving_fumbles].[All]" allUniqueName="[stats_team_reg_2026].[receiving_fumbles].[All]" dimensionUniqueName="[stats_team_reg_2026]" displayFolder="" count="0" memberValueDatatype="20" unbalanced="0"/>
    <cacheHierarchy uniqueName="[stats_team_reg_2026].[receiving_fumbles_lost]" caption="receiving_fumbles_lost" attribute="1" defaultMemberUniqueName="[stats_team_reg_2026].[receiving_fumbles_lost].[All]" allUniqueName="[stats_team_reg_2026].[receiving_fumbles_lost].[All]" dimensionUniqueName="[stats_team_reg_2026]" displayFolder="" count="0" memberValueDatatype="20" unbalanced="0"/>
    <cacheHierarchy uniqueName="[stats_team_reg_2026].[receiving_air_yards]" caption="receiving_air_yards" attribute="1" defaultMemberUniqueName="[stats_team_reg_2026].[receiving_air_yards].[All]" allUniqueName="[stats_team_reg_2026].[receiving_air_yards].[All]" dimensionUniqueName="[stats_team_reg_2026]" displayFolder="" count="0" memberValueDatatype="20" unbalanced="0"/>
    <cacheHierarchy uniqueName="[stats_team_reg_2026].[receiving_yards_after_catch]" caption="receiving_yards_after_catch" attribute="1" defaultMemberUniqueName="[stats_team_reg_2026].[receiving_yards_after_catch].[All]" allUniqueName="[stats_team_reg_2026].[receiving_yards_after_catch].[All]" dimensionUniqueName="[stats_team_reg_2026]" displayFolder="" count="0" memberValueDatatype="20" unbalanced="0"/>
    <cacheHierarchy uniqueName="[stats_team_reg_2026].[receiving_first_downs]" caption="receiving_first_downs" attribute="1" defaultMemberUniqueName="[stats_team_reg_2026].[receiving_first_downs].[All]" allUniqueName="[stats_team_reg_2026].[receiving_first_downs].[All]" dimensionUniqueName="[stats_team_reg_2026]" displayFolder="" count="0" memberValueDatatype="20" unbalanced="0"/>
    <cacheHierarchy uniqueName="[stats_team_reg_2026].[receiving_epa]" caption="receiving_epa" attribute="1" defaultMemberUniqueName="[stats_team_reg_2026].[receiving_epa].[All]" allUniqueName="[stats_team_reg_2026].[receiving_epa].[All]" dimensionUniqueName="[stats_team_reg_2026]" displayFolder="" count="0" memberValueDatatype="5" unbalanced="0"/>
    <cacheHierarchy uniqueName="[stats_team_reg_2026].[receiving_2pt_conversions]" caption="receiving_2pt_conversions" attribute="1" defaultMemberUniqueName="[stats_team_reg_2026].[receiving_2pt_conversions].[All]" allUniqueName="[stats_team_reg_2026].[receiving_2pt_conversions].[All]" dimensionUniqueName="[stats_team_reg_2026]" displayFolder="" count="0" memberValueDatatype="20" unbalanced="0"/>
    <cacheHierarchy uniqueName="[stats_team_reg_2026].[receiving_10]" caption="receiving_10" attribute="1" defaultMemberUniqueName="[stats_team_reg_2026].[receiving_10].[All]" allUniqueName="[stats_team_reg_2026].[receiving_10].[All]" dimensionUniqueName="[stats_team_reg_2026]" displayFolder="" count="0" memberValueDatatype="20" unbalanced="0"/>
    <cacheHierarchy uniqueName="[stats_team_reg_2026].[receiving_16]" caption="receiving_16" attribute="1" defaultMemberUniqueName="[stats_team_reg_2026].[receiving_16].[All]" allUniqueName="[stats_team_reg_2026].[receiving_16].[All]" dimensionUniqueName="[stats_team_reg_2026]" displayFolder="" count="0" memberValueDatatype="20" unbalanced="0"/>
    <cacheHierarchy uniqueName="[stats_team_reg_2026].[receiving_20]" caption="receiving_20" attribute="1" defaultMemberUniqueName="[stats_team_reg_2026].[receiving_20].[All]" allUniqueName="[stats_team_reg_2026].[receiving_20].[All]" dimensionUniqueName="[stats_team_reg_2026]" displayFolder="" count="0" memberValueDatatype="20" unbalanced="0"/>
    <cacheHierarchy uniqueName="[stats_team_reg_2026].[receiving_40]" caption="receiving_40" attribute="1" defaultMemberUniqueName="[stats_team_reg_2026].[receiving_40].[All]" allUniqueName="[stats_team_reg_2026].[receiving_40].[All]" dimensionUniqueName="[stats_team_reg_2026]" displayFolder="" count="0" memberValueDatatype="20" unbalanced="0"/>
    <cacheHierarchy uniqueName="[stats_team_reg_2026].[special_teams_tds]" caption="special_teams_tds" attribute="1" defaultMemberUniqueName="[stats_team_reg_2026].[special_teams_tds].[All]" allUniqueName="[stats_team_reg_2026].[special_teams_tds].[All]" dimensionUniqueName="[stats_team_reg_2026]" displayFolder="" count="0" memberValueDatatype="20" unbalanced="0"/>
    <cacheHierarchy uniqueName="[stats_team_reg_2026].[def_tackles_solo]" caption="def_tackles_solo" attribute="1" defaultMemberUniqueName="[stats_team_reg_2026].[def_tackles_solo].[All]" allUniqueName="[stats_team_reg_2026].[def_tackles_solo].[All]" dimensionUniqueName="[stats_team_reg_2026]" displayFolder="" count="0" memberValueDatatype="20" unbalanced="0"/>
    <cacheHierarchy uniqueName="[stats_team_reg_2026].[def_tackles_with_assist]" caption="def_tackles_with_assist" attribute="1" defaultMemberUniqueName="[stats_team_reg_2026].[def_tackles_with_assist].[All]" allUniqueName="[stats_team_reg_2026].[def_tackles_with_assist].[All]" dimensionUniqueName="[stats_team_reg_2026]" displayFolder="" count="0" memberValueDatatype="20" unbalanced="0"/>
    <cacheHierarchy uniqueName="[stats_team_reg_2026].[def_tackle_assists]" caption="def_tackle_assists" attribute="1" defaultMemberUniqueName="[stats_team_reg_2026].[def_tackle_assists].[All]" allUniqueName="[stats_team_reg_2026].[def_tackle_assists].[All]" dimensionUniqueName="[stats_team_reg_2026]" displayFolder="" count="0" memberValueDatatype="20" unbalanced="0"/>
    <cacheHierarchy uniqueName="[stats_team_reg_2026].[def_tackles_for_loss]" caption="def_tackles_for_loss" attribute="1" defaultMemberUniqueName="[stats_team_reg_2026].[def_tackles_for_loss].[All]" allUniqueName="[stats_team_reg_2026].[def_tackles_for_loss].[All]" dimensionUniqueName="[stats_team_reg_2026]" displayFolder="" count="0" memberValueDatatype="20" unbalanced="0"/>
    <cacheHierarchy uniqueName="[stats_team_reg_2026].[def_tackles_for_loss_yards]" caption="def_tackles_for_loss_yards" attribute="1" defaultMemberUniqueName="[stats_team_reg_2026].[def_tackles_for_loss_yards].[All]" allUniqueName="[stats_team_reg_2026].[def_tackles_for_loss_yards].[All]" dimensionUniqueName="[stats_team_reg_2026]" displayFolder="" count="0" memberValueDatatype="20" unbalanced="0"/>
    <cacheHierarchy uniqueName="[stats_team_reg_2026].[def_fumbles_forced]" caption="def_fumbles_forced" attribute="1" defaultMemberUniqueName="[stats_team_reg_2026].[def_fumbles_forced].[All]" allUniqueName="[stats_team_reg_2026].[def_fumbles_forced].[All]" dimensionUniqueName="[stats_team_reg_2026]" displayFolder="" count="0" memberValueDatatype="20" unbalanced="0"/>
    <cacheHierarchy uniqueName="[stats_team_reg_2026].[def_sacks]" caption="def_sacks" attribute="1" defaultMemberUniqueName="[stats_team_reg_2026].[def_sacks].[All]" allUniqueName="[stats_team_reg_2026].[def_sacks].[All]" dimensionUniqueName="[stats_team_reg_2026]" displayFolder="" count="0" memberValueDatatype="20" unbalanced="0"/>
    <cacheHierarchy uniqueName="[stats_team_reg_2026].[def_sack_yards]" caption="def_sack_yards" attribute="1" defaultMemberUniqueName="[stats_team_reg_2026].[def_sack_yards].[All]" allUniqueName="[stats_team_reg_2026].[def_sack_yards].[All]" dimensionUniqueName="[stats_team_reg_2026]" displayFolder="" count="0" memberValueDatatype="20" unbalanced="0"/>
    <cacheHierarchy uniqueName="[stats_team_reg_2026].[def_qb_hits]" caption="def_qb_hits" attribute="1" defaultMemberUniqueName="[stats_team_reg_2026].[def_qb_hits].[All]" allUniqueName="[stats_team_reg_2026].[def_qb_hits].[All]" dimensionUniqueName="[stats_team_reg_2026]" displayFolder="" count="0" memberValueDatatype="20" unbalanced="0"/>
    <cacheHierarchy uniqueName="[stats_team_reg_2026].[def_interceptions]" caption="def_interceptions" attribute="1" defaultMemberUniqueName="[stats_team_reg_2026].[def_interceptions].[All]" allUniqueName="[stats_team_reg_2026].[def_interceptions].[All]" dimensionUniqueName="[stats_team_reg_2026]" displayFolder="" count="0" memberValueDatatype="20" unbalanced="0"/>
    <cacheHierarchy uniqueName="[stats_team_reg_2026].[def_interception_yards]" caption="def_interception_yards" attribute="1" defaultMemberUniqueName="[stats_team_reg_2026].[def_interception_yards].[All]" allUniqueName="[stats_team_reg_2026].[def_interception_yards].[All]" dimensionUniqueName="[stats_team_reg_2026]" displayFolder="" count="0" memberValueDatatype="20" unbalanced="0"/>
    <cacheHierarchy uniqueName="[stats_team_reg_2026].[def_pass_defended]" caption="def_pass_defended" attribute="1" defaultMemberUniqueName="[stats_team_reg_2026].[def_pass_defended].[All]" allUniqueName="[stats_team_reg_2026].[def_pass_defended].[All]" dimensionUniqueName="[stats_team_reg_2026]" displayFolder="" count="0" memberValueDatatype="20" unbalanced="0"/>
    <cacheHierarchy uniqueName="[stats_team_reg_2026].[def_tds]" caption="def_tds" attribute="1" defaultMemberUniqueName="[stats_team_reg_2026].[def_tds].[All]" allUniqueName="[stats_team_reg_2026].[def_tds].[All]" dimensionUniqueName="[stats_team_reg_2026]" displayFolder="" count="0" memberValueDatatype="20" unbalanced="0"/>
    <cacheHierarchy uniqueName="[stats_team_reg_2026].[def_fumbles]" caption="def_fumbles" attribute="1" defaultMemberUniqueName="[stats_team_reg_2026].[def_fumbles].[All]" allUniqueName="[stats_team_reg_2026].[def_fumbles].[All]" dimensionUniqueName="[stats_team_reg_2026]" displayFolder="" count="0" memberValueDatatype="20" unbalanced="0"/>
    <cacheHierarchy uniqueName="[stats_team_reg_2026].[def_safeties]" caption="def_safeties" attribute="1" defaultMemberUniqueName="[stats_team_reg_2026].[def_safeties].[All]" allUniqueName="[stats_team_reg_2026].[def_safeties].[All]" dimensionUniqueName="[stats_team_reg_2026]" displayFolder="" count="0" memberValueDatatype="20" unbalanced="0"/>
    <cacheHierarchy uniqueName="[stats_team_reg_2026].[def_punt_blocks]" caption="def_punt_blocks" attribute="1" defaultMemberUniqueName="[stats_team_reg_2026].[def_punt_blocks].[All]" allUniqueName="[stats_team_reg_2026].[def_punt_blocks].[All]" dimensionUniqueName="[stats_team_reg_2026]" displayFolder="" count="0" memberValueDatatype="20" unbalanced="0"/>
    <cacheHierarchy uniqueName="[stats_team_reg_2026].[def_pat_blocks]" caption="def_pat_blocks" attribute="1" defaultMemberUniqueName="[stats_team_reg_2026].[def_pat_blocks].[All]" allUniqueName="[stats_team_reg_2026].[def_pat_blocks].[All]" dimensionUniqueName="[stats_team_reg_2026]" displayFolder="" count="0" memberValueDatatype="20" unbalanced="0"/>
    <cacheHierarchy uniqueName="[stats_team_reg_2026].[def_fg_blocks]" caption="def_fg_blocks" attribute="1" defaultMemberUniqueName="[stats_team_reg_2026].[def_fg_blocks].[All]" allUniqueName="[stats_team_reg_2026].[def_fg_blocks].[All]" dimensionUniqueName="[stats_team_reg_2026]" displayFolder="" count="0" memberValueDatatype="20" unbalanced="0"/>
    <cacheHierarchy uniqueName="[stats_team_reg_2026].[def_2pt_atts]" caption="def_2pt_atts" attribute="1" defaultMemberUniqueName="[stats_team_reg_2026].[def_2pt_atts].[All]" allUniqueName="[stats_team_reg_2026].[def_2pt_atts].[All]" dimensionUniqueName="[stats_team_reg_2026]" displayFolder="" count="0" memberValueDatatype="20" unbalanced="0"/>
    <cacheHierarchy uniqueName="[stats_team_reg_2026].[def_2pt_made]" caption="def_2pt_made" attribute="1" defaultMemberUniqueName="[stats_team_reg_2026].[def_2pt_made].[All]" allUniqueName="[stats_team_reg_2026].[def_2pt_made].[All]" dimensionUniqueName="[stats_team_reg_2026]" displayFolder="" count="0" memberValueDatatype="20" unbalanced="0"/>
    <cacheHierarchy uniqueName="[stats_team_reg_2026].[misc_yards]" caption="misc_yards" attribute="1" defaultMemberUniqueName="[stats_team_reg_2026].[misc_yards].[All]" allUniqueName="[stats_team_reg_2026].[misc_yards].[All]" dimensionUniqueName="[stats_team_reg_2026]" displayFolder="" count="0" memberValueDatatype="20" unbalanced="0"/>
    <cacheHierarchy uniqueName="[stats_team_reg_2026].[fumble_recovery_own]" caption="fumble_recovery_own" attribute="1" defaultMemberUniqueName="[stats_team_reg_2026].[fumble_recovery_own].[All]" allUniqueName="[stats_team_reg_2026].[fumble_recovery_own].[All]" dimensionUniqueName="[stats_team_reg_2026]" displayFolder="" count="0" memberValueDatatype="20" unbalanced="0"/>
    <cacheHierarchy uniqueName="[stats_team_reg_2026].[fumble_recovery_yards_own]" caption="fumble_recovery_yards_own" attribute="1" defaultMemberUniqueName="[stats_team_reg_2026].[fumble_recovery_yards_own].[All]" allUniqueName="[stats_team_reg_2026].[fumble_recovery_yards_own].[All]" dimensionUniqueName="[stats_team_reg_2026]" displayFolder="" count="0" memberValueDatatype="20" unbalanced="0"/>
    <cacheHierarchy uniqueName="[stats_team_reg_2026].[fumble_recovery_opp]" caption="fumble_recovery_opp" attribute="1" defaultMemberUniqueName="[stats_team_reg_2026].[fumble_recovery_opp].[All]" allUniqueName="[stats_team_reg_2026].[fumble_recovery_opp].[All]" dimensionUniqueName="[stats_team_reg_2026]" displayFolder="" count="0" memberValueDatatype="20" unbalanced="0"/>
    <cacheHierarchy uniqueName="[stats_team_reg_2026].[fumble_recovery_yards_opp]" caption="fumble_recovery_yards_opp" attribute="1" defaultMemberUniqueName="[stats_team_reg_2026].[fumble_recovery_yards_opp].[All]" allUniqueName="[stats_team_reg_2026].[fumble_recovery_yards_opp].[All]" dimensionUniqueName="[stats_team_reg_2026]" displayFolder="" count="0" memberValueDatatype="20" unbalanced="0"/>
    <cacheHierarchy uniqueName="[stats_team_reg_2026].[fumble_recovery_tds]" caption="fumble_recovery_tds" attribute="1" defaultMemberUniqueName="[stats_team_reg_2026].[fumble_recovery_tds].[All]" allUniqueName="[stats_team_reg_2026].[fumble_recovery_tds].[All]" dimensionUniqueName="[stats_team_reg_2026]" displayFolder="" count="0" memberValueDatatype="20" unbalanced="0"/>
    <cacheHierarchy uniqueName="[stats_team_reg_2026].[penalties]" caption="penalties" attribute="1" defaultMemberUniqueName="[stats_team_reg_2026].[penalties].[All]" allUniqueName="[stats_team_reg_2026].[penalties].[All]" dimensionUniqueName="[stats_team_reg_2026]" displayFolder="" count="0" memberValueDatatype="20" unbalanced="0"/>
    <cacheHierarchy uniqueName="[stats_team_reg_2026].[penalty_yards]" caption="penalty_yards" attribute="1" defaultMemberUniqueName="[stats_team_reg_2026].[penalty_yards].[All]" allUniqueName="[stats_team_reg_2026].[penalty_yards].[All]" dimensionUniqueName="[stats_team_reg_2026]" displayFolder="" count="0" memberValueDatatype="20" unbalanced="0"/>
    <cacheHierarchy uniqueName="[stats_team_reg_2026].[timeouts]" caption="timeouts" attribute="1" defaultMemberUniqueName="[stats_team_reg_2026].[timeouts].[All]" allUniqueName="[stats_team_reg_2026].[timeouts].[All]" dimensionUniqueName="[stats_team_reg_2026]" displayFolder="" count="0" memberValueDatatype="20" unbalanced="0"/>
    <cacheHierarchy uniqueName="[stats_team_reg_2026].[fumbles_forced_by_opp]" caption="fumbles_forced_by_opp" attribute="1" defaultMemberUniqueName="[stats_team_reg_2026].[fumbles_forced_by_opp].[All]" allUniqueName="[stats_team_reg_2026].[fumbles_forced_by_opp].[All]" dimensionUniqueName="[stats_team_reg_2026]" displayFolder="" count="0" memberValueDatatype="20" unbalanced="0"/>
    <cacheHierarchy uniqueName="[stats_team_reg_2026].[fumbles_not_forced]" caption="fumbles_not_forced" attribute="1" defaultMemberUniqueName="[stats_team_reg_2026].[fumbles_not_forced].[All]" allUniqueName="[stats_team_reg_2026].[fumbles_not_forced].[All]" dimensionUniqueName="[stats_team_reg_2026]" displayFolder="" count="0" memberValueDatatype="20" unbalanced="0"/>
    <cacheHierarchy uniqueName="[stats_team_reg_2026].[fumbles_out_of_bounds]" caption="fumbles_out_of_bounds" attribute="1" defaultMemberUniqueName="[stats_team_reg_2026].[fumbles_out_of_bounds].[All]" allUniqueName="[stats_team_reg_2026].[fumbles_out_of_bounds].[All]" dimensionUniqueName="[stats_team_reg_2026]" displayFolder="" count="0" memberValueDatatype="20" unbalanced="0"/>
    <cacheHierarchy uniqueName="[stats_team_reg_2026].[fumbles_total]" caption="fumbles_total" attribute="1" defaultMemberUniqueName="[stats_team_reg_2026].[fumbles_total].[All]" allUniqueName="[stats_team_reg_2026].[fumbles_total].[All]" dimensionUniqueName="[stats_team_reg_2026]" displayFolder="" count="0" memberValueDatatype="20" unbalanced="0"/>
    <cacheHierarchy uniqueName="[stats_team_reg_2026].[fumbles_lost_total]" caption="fumbles_lost_total" attribute="1" defaultMemberUniqueName="[stats_team_reg_2026].[fumbles_lost_total].[All]" allUniqueName="[stats_team_reg_2026].[fumbles_lost_total].[All]" dimensionUniqueName="[stats_team_reg_2026]" displayFolder="" count="0" memberValueDatatype="20" unbalanced="0"/>
    <cacheHierarchy uniqueName="[stats_team_reg_2026].[punt_returns]" caption="punt_returns" attribute="1" defaultMemberUniqueName="[stats_team_reg_2026].[punt_returns].[All]" allUniqueName="[stats_team_reg_2026].[punt_returns].[All]" dimensionUniqueName="[stats_team_reg_2026]" displayFolder="" count="0" memberValueDatatype="20" unbalanced="0"/>
    <cacheHierarchy uniqueName="[stats_team_reg_2026].[punt_return_yards]" caption="punt_return_yards" attribute="1" defaultMemberUniqueName="[stats_team_reg_2026].[punt_return_yards].[All]" allUniqueName="[stats_team_reg_2026].[punt_return_yards].[All]" dimensionUniqueName="[stats_team_reg_2026]" displayFolder="" count="0" memberValueDatatype="20" unbalanced="0"/>
    <cacheHierarchy uniqueName="[stats_team_reg_2026].[kickoff_returns]" caption="kickoff_returns" attribute="1" defaultMemberUniqueName="[stats_team_reg_2026].[kickoff_returns].[All]" allUniqueName="[stats_team_reg_2026].[kickoff_returns].[All]" dimensionUniqueName="[stats_team_reg_2026]" displayFolder="" count="0" memberValueDatatype="20" unbalanced="0"/>
    <cacheHierarchy uniqueName="[stats_team_reg_2026].[kickoff_return_yards]" caption="kickoff_return_yards" attribute="1" defaultMemberUniqueName="[stats_team_reg_2026].[kickoff_return_yards].[All]" allUniqueName="[stats_team_reg_2026].[kickoff_return_yards].[All]" dimensionUniqueName="[stats_team_reg_2026]" displayFolder="" count="0" memberValueDatatype="20" unbalanced="0"/>
    <cacheHierarchy uniqueName="[stats_team_reg_2026].[fg_made]" caption="fg_made" attribute="1" defaultMemberUniqueName="[stats_team_reg_2026].[fg_made].[All]" allUniqueName="[stats_team_reg_2026].[fg_made].[All]" dimensionUniqueName="[stats_team_reg_2026]" displayFolder="" count="0" memberValueDatatype="20" unbalanced="0"/>
    <cacheHierarchy uniqueName="[stats_team_reg_2026].[fg_att]" caption="fg_att" attribute="1" defaultMemberUniqueName="[stats_team_reg_2026].[fg_att].[All]" allUniqueName="[stats_team_reg_2026].[fg_att].[All]" dimensionUniqueName="[stats_team_reg_2026]" displayFolder="" count="0" memberValueDatatype="20" unbalanced="0"/>
    <cacheHierarchy uniqueName="[stats_team_reg_2026].[fg_missed]" caption="fg_missed" attribute="1" defaultMemberUniqueName="[stats_team_reg_2026].[fg_missed].[All]" allUniqueName="[stats_team_reg_2026].[fg_missed].[All]" dimensionUniqueName="[stats_team_reg_2026]" displayFolder="" count="0" memberValueDatatype="20" unbalanced="0"/>
    <cacheHierarchy uniqueName="[stats_team_reg_2026].[fg_blocked]" caption="fg_blocked" attribute="1" defaultMemberUniqueName="[stats_team_reg_2026].[fg_blocked].[All]" allUniqueName="[stats_team_reg_2026].[fg_blocked].[All]" dimensionUniqueName="[stats_team_reg_2026]" displayFolder="" count="0" memberValueDatatype="20" unbalanced="0"/>
    <cacheHierarchy uniqueName="[stats_team_reg_2026].[fg_long]" caption="fg_long" attribute="1" defaultMemberUniqueName="[stats_team_reg_2026].[fg_long].[All]" allUniqueName="[stats_team_reg_2026].[fg_long].[All]" dimensionUniqueName="[stats_team_reg_2026]" displayFolder="" count="0" memberValueDatatype="20" unbalanced="0"/>
    <cacheHierarchy uniqueName="[stats_team_reg_2026].[fg_pct]" caption="fg_pct" attribute="1" defaultMemberUniqueName="[stats_team_reg_2026].[fg_pct].[All]" allUniqueName="[stats_team_reg_2026].[fg_pct].[All]" dimensionUniqueName="[stats_team_reg_2026]" displayFolder="" count="0" memberValueDatatype="5" unbalanced="0"/>
    <cacheHierarchy uniqueName="[stats_team_reg_2026].[fg_made_0_19]" caption="fg_made_0_19" attribute="1" defaultMemberUniqueName="[stats_team_reg_2026].[fg_made_0_19].[All]" allUniqueName="[stats_team_reg_2026].[fg_made_0_19].[All]" dimensionUniqueName="[stats_team_reg_2026]" displayFolder="" count="0" memberValueDatatype="20" unbalanced="0"/>
    <cacheHierarchy uniqueName="[stats_team_reg_2026].[fg_made_20_29]" caption="fg_made_20_29" attribute="1" defaultMemberUniqueName="[stats_team_reg_2026].[fg_made_20_29].[All]" allUniqueName="[stats_team_reg_2026].[fg_made_20_29].[All]" dimensionUniqueName="[stats_team_reg_2026]" displayFolder="" count="0" memberValueDatatype="20" unbalanced="0"/>
    <cacheHierarchy uniqueName="[stats_team_reg_2026].[fg_made_30_39]" caption="fg_made_30_39" attribute="1" defaultMemberUniqueName="[stats_team_reg_2026].[fg_made_30_39].[All]" allUniqueName="[stats_team_reg_2026].[fg_made_30_39].[All]" dimensionUniqueName="[stats_team_reg_2026]" displayFolder="" count="0" memberValueDatatype="20" unbalanced="0"/>
    <cacheHierarchy uniqueName="[stats_team_reg_2026].[fg_made_40_49]" caption="fg_made_40_49" attribute="1" defaultMemberUniqueName="[stats_team_reg_2026].[fg_made_40_49].[All]" allUniqueName="[stats_team_reg_2026].[fg_made_40_49].[All]" dimensionUniqueName="[stats_team_reg_2026]" displayFolder="" count="0" memberValueDatatype="20" unbalanced="0"/>
    <cacheHierarchy uniqueName="[stats_team_reg_2026].[fg_made_50_59]" caption="fg_made_50_59" attribute="1" defaultMemberUniqueName="[stats_team_reg_2026].[fg_made_50_59].[All]" allUniqueName="[stats_team_reg_2026].[fg_made_50_59].[All]" dimensionUniqueName="[stats_team_reg_2026]" displayFolder="" count="0" memberValueDatatype="20" unbalanced="0"/>
    <cacheHierarchy uniqueName="[stats_team_reg_2026].[fg_made_60_]" caption="fg_made_60_" attribute="1" defaultMemberUniqueName="[stats_team_reg_2026].[fg_made_60_].[All]" allUniqueName="[stats_team_reg_2026].[fg_made_60_].[All]" dimensionUniqueName="[stats_team_reg_2026]" displayFolder="" count="0" memberValueDatatype="20" unbalanced="0"/>
    <cacheHierarchy uniqueName="[stats_team_reg_2026].[fg_missed_0_19]" caption="fg_missed_0_19" attribute="1" defaultMemberUniqueName="[stats_team_reg_2026].[fg_missed_0_19].[All]" allUniqueName="[stats_team_reg_2026].[fg_missed_0_19].[All]" dimensionUniqueName="[stats_team_reg_2026]" displayFolder="" count="0" memberValueDatatype="20" unbalanced="0"/>
    <cacheHierarchy uniqueName="[stats_team_reg_2026].[fg_missed_20_29]" caption="fg_missed_20_29" attribute="1" defaultMemberUniqueName="[stats_team_reg_2026].[fg_missed_20_29].[All]" allUniqueName="[stats_team_reg_2026].[fg_missed_20_29].[All]" dimensionUniqueName="[stats_team_reg_2026]" displayFolder="" count="0" memberValueDatatype="20" unbalanced="0"/>
    <cacheHierarchy uniqueName="[stats_team_reg_2026].[fg_missed_30_39]" caption="fg_missed_30_39" attribute="1" defaultMemberUniqueName="[stats_team_reg_2026].[fg_missed_30_39].[All]" allUniqueName="[stats_team_reg_2026].[fg_missed_30_39].[All]" dimensionUniqueName="[stats_team_reg_2026]" displayFolder="" count="0" memberValueDatatype="20" unbalanced="0"/>
    <cacheHierarchy uniqueName="[stats_team_reg_2026].[fg_missed_40_49]" caption="fg_missed_40_49" attribute="1" defaultMemberUniqueName="[stats_team_reg_2026].[fg_missed_40_49].[All]" allUniqueName="[stats_team_reg_2026].[fg_missed_40_49].[All]" dimensionUniqueName="[stats_team_reg_2026]" displayFolder="" count="0" memberValueDatatype="20" unbalanced="0"/>
    <cacheHierarchy uniqueName="[stats_team_reg_2026].[fg_missed_50_59]" caption="fg_missed_50_59" attribute="1" defaultMemberUniqueName="[stats_team_reg_2026].[fg_missed_50_59].[All]" allUniqueName="[stats_team_reg_2026].[fg_missed_50_59].[All]" dimensionUniqueName="[stats_team_reg_2026]" displayFolder="" count="0" memberValueDatatype="20" unbalanced="0"/>
    <cacheHierarchy uniqueName="[stats_team_reg_2026].[fg_missed_60_]" caption="fg_missed_60_" attribute="1" defaultMemberUniqueName="[stats_team_reg_2026].[fg_missed_60_].[All]" allUniqueName="[stats_team_reg_2026].[fg_missed_60_].[All]" dimensionUniqueName="[stats_team_reg_2026]" displayFolder="" count="0" memberValueDatatype="20" unbalanced="0"/>
    <cacheHierarchy uniqueName="[stats_team_reg_2026].[fg_made_list]" caption="fg_made_list" attribute="1" defaultMemberUniqueName="[stats_team_reg_2026].[fg_made_list].[All]" allUniqueName="[stats_team_reg_2026].[fg_made_list].[All]" dimensionUniqueName="[stats_team_reg_2026]" displayFolder="" count="0" memberValueDatatype="130" unbalanced="0"/>
    <cacheHierarchy uniqueName="[stats_team_reg_2026].[fg_missed_list]" caption="fg_missed_list" attribute="1" defaultMemberUniqueName="[stats_team_reg_2026].[fg_missed_list].[All]" allUniqueName="[stats_team_reg_2026].[fg_missed_list].[All]" dimensionUniqueName="[stats_team_reg_2026]" displayFolder="" count="0" memberValueDatatype="130" unbalanced="0"/>
    <cacheHierarchy uniqueName="[stats_team_reg_2026].[fg_blocked_list]" caption="fg_blocked_list" attribute="1" defaultMemberUniqueName="[stats_team_reg_2026].[fg_blocked_list].[All]" allUniqueName="[stats_team_reg_2026].[fg_blocked_list].[All]" dimensionUniqueName="[stats_team_reg_2026]" displayFolder="" count="0" memberValueDatatype="130" unbalanced="0"/>
    <cacheHierarchy uniqueName="[stats_team_reg_2026].[fg_made_distance]" caption="fg_made_distance" attribute="1" defaultMemberUniqueName="[stats_team_reg_2026].[fg_made_distance].[All]" allUniqueName="[stats_team_reg_2026].[fg_made_distance].[All]" dimensionUniqueName="[stats_team_reg_2026]" displayFolder="" count="0" memberValueDatatype="20" unbalanced="0"/>
    <cacheHierarchy uniqueName="[stats_team_reg_2026].[fg_missed_distance]" caption="fg_missed_distance" attribute="1" defaultMemberUniqueName="[stats_team_reg_2026].[fg_missed_distance].[All]" allUniqueName="[stats_team_reg_2026].[fg_missed_distance].[All]" dimensionUniqueName="[stats_team_reg_2026]" displayFolder="" count="0" memberValueDatatype="20" unbalanced="0"/>
    <cacheHierarchy uniqueName="[stats_team_reg_2026].[fg_blocked_distance]" caption="fg_blocked_distance" attribute="1" defaultMemberUniqueName="[stats_team_reg_2026].[fg_blocked_distance].[All]" allUniqueName="[stats_team_reg_2026].[fg_blocked_distance].[All]" dimensionUniqueName="[stats_team_reg_2026]" displayFolder="" count="0" memberValueDatatype="20" unbalanced="0"/>
    <cacheHierarchy uniqueName="[stats_team_reg_2026].[pat_made]" caption="pat_made" attribute="1" defaultMemberUniqueName="[stats_team_reg_2026].[pat_made].[All]" allUniqueName="[stats_team_reg_2026].[pat_made].[All]" dimensionUniqueName="[stats_team_reg_2026]" displayFolder="" count="0" memberValueDatatype="20" unbalanced="0"/>
    <cacheHierarchy uniqueName="[stats_team_reg_2026].[pat_att]" caption="pat_att" attribute="1" defaultMemberUniqueName="[stats_team_reg_2026].[pat_att].[All]" allUniqueName="[stats_team_reg_2026].[pat_att].[All]" dimensionUniqueName="[stats_team_reg_2026]" displayFolder="" count="0" memberValueDatatype="20" unbalanced="0"/>
    <cacheHierarchy uniqueName="[stats_team_reg_2026].[pat_missed]" caption="pat_missed" attribute="1" defaultMemberUniqueName="[stats_team_reg_2026].[pat_missed].[All]" allUniqueName="[stats_team_reg_2026].[pat_missed].[All]" dimensionUniqueName="[stats_team_reg_2026]" displayFolder="" count="0" memberValueDatatype="20" unbalanced="0"/>
    <cacheHierarchy uniqueName="[stats_team_reg_2026].[pat_blocked]" caption="pat_blocked" attribute="1" defaultMemberUniqueName="[stats_team_reg_2026].[pat_blocked].[All]" allUniqueName="[stats_team_reg_2026].[pat_blocked].[All]" dimensionUniqueName="[stats_team_reg_2026]" displayFolder="" count="0" memberValueDatatype="20" unbalanced="0"/>
    <cacheHierarchy uniqueName="[stats_team_reg_2026].[pat_pct]" caption="pat_pct" attribute="1" defaultMemberUniqueName="[stats_team_reg_2026].[pat_pct].[All]" allUniqueName="[stats_team_reg_2026].[pat_pct].[All]" dimensionUniqueName="[stats_team_reg_2026]" displayFolder="" count="0" memberValueDatatype="5" unbalanced="0"/>
    <cacheHierarchy uniqueName="[stats_team_reg_2026].[gwfg_made]" caption="gwfg_made" attribute="1" defaultMemberUniqueName="[stats_team_reg_2026].[gwfg_made].[All]" allUniqueName="[stats_team_reg_2026].[gwfg_made].[All]" dimensionUniqueName="[stats_team_reg_2026]" displayFolder="" count="0" memberValueDatatype="20" unbalanced="0"/>
    <cacheHierarchy uniqueName="[stats_team_reg_2026].[gwfg_att]" caption="gwfg_att" attribute="1" defaultMemberUniqueName="[stats_team_reg_2026].[gwfg_att].[All]" allUniqueName="[stats_team_reg_2026].[gwfg_att].[All]" dimensionUniqueName="[stats_team_reg_2026]" displayFolder="" count="0" memberValueDatatype="20" unbalanced="0"/>
    <cacheHierarchy uniqueName="[stats_team_reg_2026].[gwfg_missed]" caption="gwfg_missed" attribute="1" defaultMemberUniqueName="[stats_team_reg_2026].[gwfg_missed].[All]" allUniqueName="[stats_team_reg_2026].[gwfg_missed].[All]" dimensionUniqueName="[stats_team_reg_2026]" displayFolder="" count="0" memberValueDatatype="20" unbalanced="0"/>
    <cacheHierarchy uniqueName="[stats_team_reg_2026].[gwfg_blocked]" caption="gwfg_blocked" attribute="1" defaultMemberUniqueName="[stats_team_reg_2026].[gwfg_blocked].[All]" allUniqueName="[stats_team_reg_2026].[gwfg_blocked].[All]" dimensionUniqueName="[stats_team_reg_2026]" displayFolder="" count="0" memberValueDatatype="20" unbalanced="0"/>
    <cacheHierarchy uniqueName="[stats_team_reg_2026].[gwfg_distance_list]" caption="gwfg_distance_list" attribute="1" defaultMemberUniqueName="[stats_team_reg_2026].[gwfg_distance_list].[All]" allUniqueName="[stats_team_reg_2026].[gwfg_distance_list].[All]" dimensionUniqueName="[stats_team_reg_2026]" displayFolder="" count="0" memberValueDatatype="20" unbalanced="0"/>
    <cacheHierarchy uniqueName="[stats_team_reg_2026].[pt_att]" caption="pt_att" attribute="1" defaultMemberUniqueName="[stats_team_reg_2026].[pt_att].[All]" allUniqueName="[stats_team_reg_2026].[pt_att].[All]" dimensionUniqueName="[stats_team_reg_2026]" displayFolder="" count="0" memberValueDatatype="20" unbalanced="0"/>
    <cacheHierarchy uniqueName="[stats_team_reg_2026].[pt_blocked]" caption="pt_blocked" attribute="1" defaultMemberUniqueName="[stats_team_reg_2026].[pt_blocked].[All]" allUniqueName="[stats_team_reg_2026].[pt_blocked].[All]" dimensionUniqueName="[stats_team_reg_2026]" displayFolder="" count="0" memberValueDatatype="20" unbalanced="0"/>
    <cacheHierarchy uniqueName="[stats_team_reg_2026].[pt_long]" caption="pt_long" attribute="1" defaultMemberUniqueName="[stats_team_reg_2026].[pt_long].[All]" allUniqueName="[stats_team_reg_2026].[pt_long].[All]" dimensionUniqueName="[stats_team_reg_2026]" displayFolder="" count="0" memberValueDatatype="20" unbalanced="0"/>
    <cacheHierarchy uniqueName="[stats_team_reg_2026].[pt_yards]" caption="pt_yards" attribute="1" defaultMemberUniqueName="[stats_team_reg_2026].[pt_yards].[All]" allUniqueName="[stats_team_reg_2026].[pt_yards].[All]" dimensionUniqueName="[stats_team_reg_2026]" displayFolder="" count="0" memberValueDatatype="20" unbalanced="0"/>
    <cacheHierarchy uniqueName="[stats_team_reg_2026].[pt_inside_20]" caption="pt_inside_20" attribute="1" defaultMemberUniqueName="[stats_team_reg_2026].[pt_inside_20].[All]" allUniqueName="[stats_team_reg_2026].[pt_inside_20].[All]" dimensionUniqueName="[stats_team_reg_2026]" displayFolder="" count="0" memberValueDatatype="20" unbalanced="0"/>
    <cacheHierarchy uniqueName="[stats_team_reg_2026].[pt_out_of_bounds]" caption="pt_out_of_bounds" attribute="1" defaultMemberUniqueName="[stats_team_reg_2026].[pt_out_of_bounds].[All]" allUniqueName="[stats_team_reg_2026].[pt_out_of_bounds].[All]" dimensionUniqueName="[stats_team_reg_2026]" displayFolder="" count="0" memberValueDatatype="20" unbalanced="0"/>
    <cacheHierarchy uniqueName="[stats_team_reg_2026].[pt_downed]" caption="pt_downed" attribute="1" defaultMemberUniqueName="[stats_team_reg_2026].[pt_downed].[All]" allUniqueName="[stats_team_reg_2026].[pt_downed].[All]" dimensionUniqueName="[stats_team_reg_2026]" displayFolder="" count="0" memberValueDatatype="20" unbalanced="0"/>
    <cacheHierarchy uniqueName="[stats_team_reg_2026].[pt_touchback]" caption="pt_touchback" attribute="1" defaultMemberUniqueName="[stats_team_reg_2026].[pt_touchback].[All]" allUniqueName="[stats_team_reg_2026].[pt_touchback].[All]" dimensionUniqueName="[stats_team_reg_2026]" displayFolder="" count="0" memberValueDatatype="20" unbalanced="0"/>
    <cacheHierarchy uniqueName="[stats_team_reg_2026].[pt_fair_caught]" caption="pt_fair_caught" attribute="1" defaultMemberUniqueName="[stats_team_reg_2026].[pt_fair_caught].[All]" allUniqueName="[stats_team_reg_2026].[pt_fair_caught].[All]" dimensionUniqueName="[stats_team_reg_2026]" displayFolder="" count="0" memberValueDatatype="20" unbalanced="0"/>
    <cacheHierarchy uniqueName="[stats_team_reg_2026].[pt_returned]" caption="pt_returned" attribute="1" defaultMemberUniqueName="[stats_team_reg_2026].[pt_returned].[All]" allUniqueName="[stats_team_reg_2026].[pt_returned].[All]" dimensionUniqueName="[stats_team_reg_2026]" displayFolder="" count="0" memberValueDatatype="20" unbalanced="0"/>
    <cacheHierarchy uniqueName="[stats_team_reg_2026].[pt_return_yards]" caption="pt_return_yards" attribute="1" defaultMemberUniqueName="[stats_team_reg_2026].[pt_return_yards].[All]" allUniqueName="[stats_team_reg_2026].[pt_return_yards].[All]" dimensionUniqueName="[stats_team_reg_2026]" displayFolder="" count="0" memberValueDatatype="20" unbalanced="0"/>
    <cacheHierarchy uniqueName="[stats_team_reg_2026].[pt_return_tds]" caption="pt_return_tds" attribute="1" defaultMemberUniqueName="[stats_team_reg_2026].[pt_return_tds].[All]" allUniqueName="[stats_team_reg_2026].[pt_return_tds].[All]" dimensionUniqueName="[stats_team_reg_2026]" displayFolder="" count="0" memberValueDatatype="20" unbalanced="0"/>
    <cacheHierarchy uniqueName="[stats_team_reg_2026].[pt_net_yards]" caption="pt_net_yards" attribute="1" defaultMemberUniqueName="[stats_team_reg_2026].[pt_net_yards].[All]" allUniqueName="[stats_team_reg_2026].[pt_net_yards].[All]" dimensionUniqueName="[stats_team_reg_2026]" displayFolder="" count="0" memberValueDatatype="20" unbalanced="0"/>
    <cacheHierarchy uniqueName="[stats_team_week_2026].[season]" caption="season" attribute="1" defaultMemberUniqueName="[stats_team_week_2026].[season].[All]" allUniqueName="[stats_team_week_2026].[season].[All]" dimensionUniqueName="[stats_team_week_2026]" displayFolder="" count="0" memberValueDatatype="20" unbalanced="0"/>
    <cacheHierarchy uniqueName="[stats_team_week_2026].[week]" caption="week" attribute="1" defaultMemberUniqueName="[stats_team_week_2026].[week].[All]" allUniqueName="[stats_team_week_2026].[week].[All]" dimensionUniqueName="[stats_team_week_2026]" displayFolder="" count="0" memberValueDatatype="20" unbalanced="0"/>
    <cacheHierarchy uniqueName="[stats_team_week_2026].[team]" caption="team" attribute="1" defaultMemberUniqueName="[stats_team_week_2026].[team].[All]" allUniqueName="[stats_team_week_2026].[team].[All]" dimensionUniqueName="[stats_team_week_2026]" displayFolder="" count="0" memberValueDatatype="130" unbalanced="0"/>
    <cacheHierarchy uniqueName="[stats_team_week_2026].[season_type]" caption="season_type" attribute="1" defaultMemberUniqueName="[stats_team_week_2026].[season_type].[All]" allUniqueName="[stats_team_week_2026].[season_type].[All]" dimensionUniqueName="[stats_team_week_2026]" displayFolder="" count="0" memberValueDatatype="130" unbalanced="0"/>
    <cacheHierarchy uniqueName="[stats_team_week_2026].[game_id]" caption="game_id" attribute="1" defaultMemberUniqueName="[stats_team_week_2026].[game_id].[All]" allUniqueName="[stats_team_week_2026].[game_id].[All]" dimensionUniqueName="[stats_team_week_2026]" displayFolder="" count="0" memberValueDatatype="130" unbalanced="0"/>
    <cacheHierarchy uniqueName="[stats_team_week_2026].[opponent_team]" caption="opponent_team" attribute="1" defaultMemberUniqueName="[stats_team_week_2026].[opponent_team].[All]" allUniqueName="[stats_team_week_2026].[opponent_team].[All]" dimensionUniqueName="[stats_team_week_2026]" displayFolder="" count="0" memberValueDatatype="130" unbalanced="0"/>
    <cacheHierarchy uniqueName="[stats_team_week_2026].[completions]" caption="completions" attribute="1" defaultMemberUniqueName="[stats_team_week_2026].[completions].[All]" allUniqueName="[stats_team_week_2026].[completions].[All]" dimensionUniqueName="[stats_team_week_2026]" displayFolder="" count="0" memberValueDatatype="20" unbalanced="0"/>
    <cacheHierarchy uniqueName="[stats_team_week_2026].[attempts]" caption="attempts" attribute="1" defaultMemberUniqueName="[stats_team_week_2026].[attempts].[All]" allUniqueName="[stats_team_week_2026].[attempts].[All]" dimensionUniqueName="[stats_team_week_2026]" displayFolder="" count="0" memberValueDatatype="20" unbalanced="0"/>
    <cacheHierarchy uniqueName="[stats_team_week_2026].[passing_yards]" caption="passing_yards" attribute="1" defaultMemberUniqueName="[stats_team_week_2026].[passing_yards].[All]" allUniqueName="[stats_team_week_2026].[passing_yards].[All]" dimensionUniqueName="[stats_team_week_2026]" displayFolder="" count="0" memberValueDatatype="20" unbalanced="0"/>
    <cacheHierarchy uniqueName="[stats_team_week_2026].[passing_tds]" caption="passing_tds" attribute="1" defaultMemberUniqueName="[stats_team_week_2026].[passing_tds].[All]" allUniqueName="[stats_team_week_2026].[passing_tds].[All]" dimensionUniqueName="[stats_team_week_2026]" displayFolder="" count="0" memberValueDatatype="20" unbalanced="0"/>
    <cacheHierarchy uniqueName="[stats_team_week_2026].[passing_interceptions]" caption="passing_interceptions" attribute="1" defaultMemberUniqueName="[stats_team_week_2026].[passing_interceptions].[All]" allUniqueName="[stats_team_week_2026].[passing_interceptions].[All]" dimensionUniqueName="[stats_team_week_2026]" displayFolder="" count="0" memberValueDatatype="20" unbalanced="0"/>
    <cacheHierarchy uniqueName="[stats_team_week_2026].[sacks_suffered]" caption="sacks_suffered" attribute="1" defaultMemberUniqueName="[stats_team_week_2026].[sacks_suffered].[All]" allUniqueName="[stats_team_week_2026].[sacks_suffered].[All]" dimensionUniqueName="[stats_team_week_2026]" displayFolder="" count="0" memberValueDatatype="20" unbalanced="0"/>
    <cacheHierarchy uniqueName="[stats_team_week_2026].[sack_yards_lost]" caption="sack_yards_lost" attribute="1" defaultMemberUniqueName="[stats_team_week_2026].[sack_yards_lost].[All]" allUniqueName="[stats_team_week_2026].[sack_yards_lost].[All]" dimensionUniqueName="[stats_team_week_2026]" displayFolder="" count="0" memberValueDatatype="20" unbalanced="0"/>
    <cacheHierarchy uniqueName="[stats_team_week_2026].[sack_fumbles]" caption="sack_fumbles" attribute="1" defaultMemberUniqueName="[stats_team_week_2026].[sack_fumbles].[All]" allUniqueName="[stats_team_week_2026].[sack_fumbles].[All]" dimensionUniqueName="[stats_team_week_2026]" displayFolder="" count="0" memberValueDatatype="20" unbalanced="0"/>
    <cacheHierarchy uniqueName="[stats_team_week_2026].[sack_fumbles_lost]" caption="sack_fumbles_lost" attribute="1" defaultMemberUniqueName="[stats_team_week_2026].[sack_fumbles_lost].[All]" allUniqueName="[stats_team_week_2026].[sack_fumbles_lost].[All]" dimensionUniqueName="[stats_team_week_2026]" displayFolder="" count="0" memberValueDatatype="20" unbalanced="0"/>
    <cacheHierarchy uniqueName="[stats_team_week_2026].[passing_air_yards]" caption="passing_air_yards" attribute="1" defaultMemberUniqueName="[stats_team_week_2026].[passing_air_yards].[All]" allUniqueName="[stats_team_week_2026].[passing_air_yards].[All]" dimensionUniqueName="[stats_team_week_2026]" displayFolder="" count="0" memberValueDatatype="20" unbalanced="0"/>
    <cacheHierarchy uniqueName="[stats_team_week_2026].[passing_yards_after_catch]" caption="passing_yards_after_catch" attribute="1" defaultMemberUniqueName="[stats_team_week_2026].[passing_yards_after_catch].[All]" allUniqueName="[stats_team_week_2026].[passing_yards_after_catch].[All]" dimensionUniqueName="[stats_team_week_2026]" displayFolder="" count="0" memberValueDatatype="20" unbalanced="0"/>
    <cacheHierarchy uniqueName="[stats_team_week_2026].[passing_first_downs]" caption="passing_first_downs" attribute="1" defaultMemberUniqueName="[stats_team_week_2026].[passing_first_downs].[All]" allUniqueName="[stats_team_week_2026].[passing_first_downs].[All]" dimensionUniqueName="[stats_team_week_2026]" displayFolder="" count="0" memberValueDatatype="20" unbalanced="0"/>
    <cacheHierarchy uniqueName="[stats_team_week_2026].[passing_epa]" caption="passing_epa" attribute="1" defaultMemberUniqueName="[stats_team_week_2026].[passing_epa].[All]" allUniqueName="[stats_team_week_2026].[passing_epa].[All]" dimensionUniqueName="[stats_team_week_2026]" displayFolder="" count="0" memberValueDatatype="5" unbalanced="0"/>
    <cacheHierarchy uniqueName="[stats_team_week_2026].[passing_cpoe]" caption="passing_cpoe" attribute="1" defaultMemberUniqueName="[stats_team_week_2026].[passing_cpoe].[All]" allUniqueName="[stats_team_week_2026].[passing_cpoe].[All]" dimensionUniqueName="[stats_team_week_2026]" displayFolder="" count="0" memberValueDatatype="5" unbalanced="0"/>
    <cacheHierarchy uniqueName="[stats_team_week_2026].[passing_2pt_conversions]" caption="passing_2pt_conversions" attribute="1" defaultMemberUniqueName="[stats_team_week_2026].[passing_2pt_conversions].[All]" allUniqueName="[stats_team_week_2026].[passing_2pt_conversions].[All]" dimensionUniqueName="[stats_team_week_2026]" displayFolder="" count="0" memberValueDatatype="20" unbalanced="0"/>
    <cacheHierarchy uniqueName="[stats_team_week_2026].[passing_10]" caption="passing_10" attribute="1" defaultMemberUniqueName="[stats_team_week_2026].[passing_10].[All]" allUniqueName="[stats_team_week_2026].[passing_10].[All]" dimensionUniqueName="[stats_team_week_2026]" displayFolder="" count="0" memberValueDatatype="20" unbalanced="0"/>
    <cacheHierarchy uniqueName="[stats_team_week_2026].[passing_16]" caption="passing_16" attribute="1" defaultMemberUniqueName="[stats_team_week_2026].[passing_16].[All]" allUniqueName="[stats_team_week_2026].[passing_16].[All]" dimensionUniqueName="[stats_team_week_2026]" displayFolder="" count="0" memberValueDatatype="20" unbalanced="0"/>
    <cacheHierarchy uniqueName="[stats_team_week_2026].[passing_20]" caption="passing_20" attribute="1" defaultMemberUniqueName="[stats_team_week_2026].[passing_20].[All]" allUniqueName="[stats_team_week_2026].[passing_20].[All]" dimensionUniqueName="[stats_team_week_2026]" displayFolder="" count="0" memberValueDatatype="20" unbalanced="0"/>
    <cacheHierarchy uniqueName="[stats_team_week_2026].[passing_40]" caption="passing_40" attribute="1" defaultMemberUniqueName="[stats_team_week_2026].[passing_40].[All]" allUniqueName="[stats_team_week_2026].[passing_40].[All]" dimensionUniqueName="[stats_team_week_2026]" displayFolder="" count="0" memberValueDatatype="20" unbalanced="0"/>
    <cacheHierarchy uniqueName="[stats_team_week_2026].[carries]" caption="carries" attribute="1" defaultMemberUniqueName="[stats_team_week_2026].[carries].[All]" allUniqueName="[stats_team_week_2026].[carries].[All]" dimensionUniqueName="[stats_team_week_2026]" displayFolder="" count="0" memberValueDatatype="20" unbalanced="0"/>
    <cacheHierarchy uniqueName="[stats_team_week_2026].[rushing_yards]" caption="rushing_yards" attribute="1" defaultMemberUniqueName="[stats_team_week_2026].[rushing_yards].[All]" allUniqueName="[stats_team_week_2026].[rushing_yards].[All]" dimensionUniqueName="[stats_team_week_2026]" displayFolder="" count="0" memberValueDatatype="20" unbalanced="0"/>
    <cacheHierarchy uniqueName="[stats_team_week_2026].[rushing_tds]" caption="rushing_tds" attribute="1" defaultMemberUniqueName="[stats_team_week_2026].[rushing_tds].[All]" allUniqueName="[stats_team_week_2026].[rushing_tds].[All]" dimensionUniqueName="[stats_team_week_2026]" displayFolder="" count="0" memberValueDatatype="20" unbalanced="0"/>
    <cacheHierarchy uniqueName="[stats_team_week_2026].[rushing_fumbles]" caption="rushing_fumbles" attribute="1" defaultMemberUniqueName="[stats_team_week_2026].[rushing_fumbles].[All]" allUniqueName="[stats_team_week_2026].[rushing_fumbles].[All]" dimensionUniqueName="[stats_team_week_2026]" displayFolder="" count="0" memberValueDatatype="20" unbalanced="0"/>
    <cacheHierarchy uniqueName="[stats_team_week_2026].[rushing_fumbles_lost]" caption="rushing_fumbles_lost" attribute="1" defaultMemberUniqueName="[stats_team_week_2026].[rushing_fumbles_lost].[All]" allUniqueName="[stats_team_week_2026].[rushing_fumbles_lost].[All]" dimensionUniqueName="[stats_team_week_2026]" displayFolder="" count="0" memberValueDatatype="20" unbalanced="0"/>
    <cacheHierarchy uniqueName="[stats_team_week_2026].[rushing_first_downs]" caption="rushing_first_downs" attribute="1" defaultMemberUniqueName="[stats_team_week_2026].[rushing_first_downs].[All]" allUniqueName="[stats_team_week_2026].[rushing_first_downs].[All]" dimensionUniqueName="[stats_team_week_2026]" displayFolder="" count="0" memberValueDatatype="20" unbalanced="0"/>
    <cacheHierarchy uniqueName="[stats_team_week_2026].[rushing_epa]" caption="rushing_epa" attribute="1" defaultMemberUniqueName="[stats_team_week_2026].[rushing_epa].[All]" allUniqueName="[stats_team_week_2026].[rushing_epa].[All]" dimensionUniqueName="[stats_team_week_2026]" displayFolder="" count="0" memberValueDatatype="5" unbalanced="0"/>
    <cacheHierarchy uniqueName="[stats_team_week_2026].[rushing_2pt_conversions]" caption="rushing_2pt_conversions" attribute="1" defaultMemberUniqueName="[stats_team_week_2026].[rushing_2pt_conversions].[All]" allUniqueName="[stats_team_week_2026].[rushing_2pt_conversions].[All]" dimensionUniqueName="[stats_team_week_2026]" displayFolder="" count="0" memberValueDatatype="20" unbalanced="0"/>
    <cacheHierarchy uniqueName="[stats_team_week_2026].[rushing_10]" caption="rushing_10" attribute="1" defaultMemberUniqueName="[stats_team_week_2026].[rushing_10].[All]" allUniqueName="[stats_team_week_2026].[rushing_10].[All]" dimensionUniqueName="[stats_team_week_2026]" displayFolder="" count="0" memberValueDatatype="20" unbalanced="0"/>
    <cacheHierarchy uniqueName="[stats_team_week_2026].[rushing_12]" caption="rushing_12" attribute="1" defaultMemberUniqueName="[stats_team_week_2026].[rushing_12].[All]" allUniqueName="[stats_team_week_2026].[rushing_12].[All]" dimensionUniqueName="[stats_team_week_2026]" displayFolder="" count="0" memberValueDatatype="20" unbalanced="0"/>
    <cacheHierarchy uniqueName="[stats_team_week_2026].[rushing_20]" caption="rushing_20" attribute="1" defaultMemberUniqueName="[stats_team_week_2026].[rushing_20].[All]" allUniqueName="[stats_team_week_2026].[rushing_20].[All]" dimensionUniqueName="[stats_team_week_2026]" displayFolder="" count="0" memberValueDatatype="20" unbalanced="0"/>
    <cacheHierarchy uniqueName="[stats_team_week_2026].[rushing_40]" caption="rushing_40" attribute="1" defaultMemberUniqueName="[stats_team_week_2026].[rushing_40].[All]" allUniqueName="[stats_team_week_2026].[rushing_40].[All]" dimensionUniqueName="[stats_team_week_2026]" displayFolder="" count="0" memberValueDatatype="20" unbalanced="0"/>
    <cacheHierarchy uniqueName="[stats_team_week_2026].[receptions]" caption="receptions" attribute="1" defaultMemberUniqueName="[stats_team_week_2026].[receptions].[All]" allUniqueName="[stats_team_week_2026].[receptions].[All]" dimensionUniqueName="[stats_team_week_2026]" displayFolder="" count="0" memberValueDatatype="20" unbalanced="0"/>
    <cacheHierarchy uniqueName="[stats_team_week_2026].[targets]" caption="targets" attribute="1" defaultMemberUniqueName="[stats_team_week_2026].[targets].[All]" allUniqueName="[stats_team_week_2026].[targets].[All]" dimensionUniqueName="[stats_team_week_2026]" displayFolder="" count="0" memberValueDatatype="20" unbalanced="0"/>
    <cacheHierarchy uniqueName="[stats_team_week_2026].[receiving_yards]" caption="receiving_yards" attribute="1" defaultMemberUniqueName="[stats_team_week_2026].[receiving_yards].[All]" allUniqueName="[stats_team_week_2026].[receiving_yards].[All]" dimensionUniqueName="[stats_team_week_2026]" displayFolder="" count="0" memberValueDatatype="20" unbalanced="0"/>
    <cacheHierarchy uniqueName="[stats_team_week_2026].[receiving_tds]" caption="receiving_tds" attribute="1" defaultMemberUniqueName="[stats_team_week_2026].[receiving_tds].[All]" allUniqueName="[stats_team_week_2026].[receiving_tds].[All]" dimensionUniqueName="[stats_team_week_2026]" displayFolder="" count="0" memberValueDatatype="20" unbalanced="0"/>
    <cacheHierarchy uniqueName="[stats_team_week_2026].[receiving_fumbles]" caption="receiving_fumbles" attribute="1" defaultMemberUniqueName="[stats_team_week_2026].[receiving_fumbles].[All]" allUniqueName="[stats_team_week_2026].[receiving_fumbles].[All]" dimensionUniqueName="[stats_team_week_2026]" displayFolder="" count="0" memberValueDatatype="20" unbalanced="0"/>
    <cacheHierarchy uniqueName="[stats_team_week_2026].[receiving_fumbles_lost]" caption="receiving_fumbles_lost" attribute="1" defaultMemberUniqueName="[stats_team_week_2026].[receiving_fumbles_lost].[All]" allUniqueName="[stats_team_week_2026].[receiving_fumbles_lost].[All]" dimensionUniqueName="[stats_team_week_2026]" displayFolder="" count="0" memberValueDatatype="20" unbalanced="0"/>
    <cacheHierarchy uniqueName="[stats_team_week_2026].[receiving_air_yards]" caption="receiving_air_yards" attribute="1" defaultMemberUniqueName="[stats_team_week_2026].[receiving_air_yards].[All]" allUniqueName="[stats_team_week_2026].[receiving_air_yards].[All]" dimensionUniqueName="[stats_team_week_2026]" displayFolder="" count="0" memberValueDatatype="20" unbalanced="0"/>
    <cacheHierarchy uniqueName="[stats_team_week_2026].[receiving_yards_after_catch]" caption="receiving_yards_after_catch" attribute="1" defaultMemberUniqueName="[stats_team_week_2026].[receiving_yards_after_catch].[All]" allUniqueName="[stats_team_week_2026].[receiving_yards_after_catch].[All]" dimensionUniqueName="[stats_team_week_2026]" displayFolder="" count="0" memberValueDatatype="20" unbalanced="0"/>
    <cacheHierarchy uniqueName="[stats_team_week_2026].[receiving_first_downs]" caption="receiving_first_downs" attribute="1" defaultMemberUniqueName="[stats_team_week_2026].[receiving_first_downs].[All]" allUniqueName="[stats_team_week_2026].[receiving_first_downs].[All]" dimensionUniqueName="[stats_team_week_2026]" displayFolder="" count="0" memberValueDatatype="20" unbalanced="0"/>
    <cacheHierarchy uniqueName="[stats_team_week_2026].[receiving_epa]" caption="receiving_epa" attribute="1" defaultMemberUniqueName="[stats_team_week_2026].[receiving_epa].[All]" allUniqueName="[stats_team_week_2026].[receiving_epa].[All]" dimensionUniqueName="[stats_team_week_2026]" displayFolder="" count="0" memberValueDatatype="5" unbalanced="0"/>
    <cacheHierarchy uniqueName="[stats_team_week_2026].[receiving_2pt_conversions]" caption="receiving_2pt_conversions" attribute="1" defaultMemberUniqueName="[stats_team_week_2026].[receiving_2pt_conversions].[All]" allUniqueName="[stats_team_week_2026].[receiving_2pt_conversions].[All]" dimensionUniqueName="[stats_team_week_2026]" displayFolder="" count="0" memberValueDatatype="20" unbalanced="0"/>
    <cacheHierarchy uniqueName="[stats_team_week_2026].[receiving_10]" caption="receiving_10" attribute="1" defaultMemberUniqueName="[stats_team_week_2026].[receiving_10].[All]" allUniqueName="[stats_team_week_2026].[receiving_10].[All]" dimensionUniqueName="[stats_team_week_2026]" displayFolder="" count="0" memberValueDatatype="20" unbalanced="0"/>
    <cacheHierarchy uniqueName="[stats_team_week_2026].[receiving_16]" caption="receiving_16" attribute="1" defaultMemberUniqueName="[stats_team_week_2026].[receiving_16].[All]" allUniqueName="[stats_team_week_2026].[receiving_16].[All]" dimensionUniqueName="[stats_team_week_2026]" displayFolder="" count="0" memberValueDatatype="20" unbalanced="0"/>
    <cacheHierarchy uniqueName="[stats_team_week_2026].[receiving_20]" caption="receiving_20" attribute="1" defaultMemberUniqueName="[stats_team_week_2026].[receiving_20].[All]" allUniqueName="[stats_team_week_2026].[receiving_20].[All]" dimensionUniqueName="[stats_team_week_2026]" displayFolder="" count="0" memberValueDatatype="20" unbalanced="0"/>
    <cacheHierarchy uniqueName="[stats_team_week_2026].[receiving_40]" caption="receiving_40" attribute="1" defaultMemberUniqueName="[stats_team_week_2026].[receiving_40].[All]" allUniqueName="[stats_team_week_2026].[receiving_40].[All]" dimensionUniqueName="[stats_team_week_2026]" displayFolder="" count="0" memberValueDatatype="20" unbalanced="0"/>
    <cacheHierarchy uniqueName="[stats_team_week_2026].[special_teams_tds]" caption="special_teams_tds" attribute="1" defaultMemberUniqueName="[stats_team_week_2026].[special_teams_tds].[All]" allUniqueName="[stats_team_week_2026].[special_teams_tds].[All]" dimensionUniqueName="[stats_team_week_2026]" displayFolder="" count="0" memberValueDatatype="20" unbalanced="0"/>
    <cacheHierarchy uniqueName="[stats_team_week_2026].[def_tackles_solo]" caption="def_tackles_solo" attribute="1" defaultMemberUniqueName="[stats_team_week_2026].[def_tackles_solo].[All]" allUniqueName="[stats_team_week_2026].[def_tackles_solo].[All]" dimensionUniqueName="[stats_team_week_2026]" displayFolder="" count="0" memberValueDatatype="20" unbalanced="0"/>
    <cacheHierarchy uniqueName="[stats_team_week_2026].[def_tackles_with_assist]" caption="def_tackles_with_assist" attribute="1" defaultMemberUniqueName="[stats_team_week_2026].[def_tackles_with_assist].[All]" allUniqueName="[stats_team_week_2026].[def_tackles_with_assist].[All]" dimensionUniqueName="[stats_team_week_2026]" displayFolder="" count="0" memberValueDatatype="20" unbalanced="0"/>
    <cacheHierarchy uniqueName="[stats_team_week_2026].[def_tackle_assists]" caption="def_tackle_assists" attribute="1" defaultMemberUniqueName="[stats_team_week_2026].[def_tackle_assists].[All]" allUniqueName="[stats_team_week_2026].[def_tackle_assists].[All]" dimensionUniqueName="[stats_team_week_2026]" displayFolder="" count="0" memberValueDatatype="20" unbalanced="0"/>
    <cacheHierarchy uniqueName="[stats_team_week_2026].[def_tackles_for_loss]" caption="def_tackles_for_loss" attribute="1" defaultMemberUniqueName="[stats_team_week_2026].[def_tackles_for_loss].[All]" allUniqueName="[stats_team_week_2026].[def_tackles_for_loss].[All]" dimensionUniqueName="[stats_team_week_2026]" displayFolder="" count="0" memberValueDatatype="20" unbalanced="0"/>
    <cacheHierarchy uniqueName="[stats_team_week_2026].[def_tackles_for_loss_yards]" caption="def_tackles_for_loss_yards" attribute="1" defaultMemberUniqueName="[stats_team_week_2026].[def_tackles_for_loss_yards].[All]" allUniqueName="[stats_team_week_2026].[def_tackles_for_loss_yards].[All]" dimensionUniqueName="[stats_team_week_2026]" displayFolder="" count="0" memberValueDatatype="20" unbalanced="0"/>
    <cacheHierarchy uniqueName="[stats_team_week_2026].[def_fumbles_forced]" caption="def_fumbles_forced" attribute="1" defaultMemberUniqueName="[stats_team_week_2026].[def_fumbles_forced].[All]" allUniqueName="[stats_team_week_2026].[def_fumbles_forced].[All]" dimensionUniqueName="[stats_team_week_2026]" displayFolder="" count="0" memberValueDatatype="20" unbalanced="0"/>
    <cacheHierarchy uniqueName="[stats_team_week_2026].[def_sacks]" caption="def_sacks" attribute="1" defaultMemberUniqueName="[stats_team_week_2026].[def_sacks].[All]" allUniqueName="[stats_team_week_2026].[def_sacks].[All]" dimensionUniqueName="[stats_team_week_2026]" displayFolder="" count="0" memberValueDatatype="20" unbalanced="0"/>
    <cacheHierarchy uniqueName="[stats_team_week_2026].[def_sack_yards]" caption="def_sack_yards" attribute="1" defaultMemberUniqueName="[stats_team_week_2026].[def_sack_yards].[All]" allUniqueName="[stats_team_week_2026].[def_sack_yards].[All]" dimensionUniqueName="[stats_team_week_2026]" displayFolder="" count="0" memberValueDatatype="20" unbalanced="0"/>
    <cacheHierarchy uniqueName="[stats_team_week_2026].[def_qb_hits]" caption="def_qb_hits" attribute="1" defaultMemberUniqueName="[stats_team_week_2026].[def_qb_hits].[All]" allUniqueName="[stats_team_week_2026].[def_qb_hits].[All]" dimensionUniqueName="[stats_team_week_2026]" displayFolder="" count="0" memberValueDatatype="20" unbalanced="0"/>
    <cacheHierarchy uniqueName="[stats_team_week_2026].[def_interceptions]" caption="def_interceptions" attribute="1" defaultMemberUniqueName="[stats_team_week_2026].[def_interceptions].[All]" allUniqueName="[stats_team_week_2026].[def_interceptions].[All]" dimensionUniqueName="[stats_team_week_2026]" displayFolder="" count="0" memberValueDatatype="20" unbalanced="0"/>
    <cacheHierarchy uniqueName="[stats_team_week_2026].[def_interception_yards]" caption="def_interception_yards" attribute="1" defaultMemberUniqueName="[stats_team_week_2026].[def_interception_yards].[All]" allUniqueName="[stats_team_week_2026].[def_interception_yards].[All]" dimensionUniqueName="[stats_team_week_2026]" displayFolder="" count="0" memberValueDatatype="20" unbalanced="0"/>
    <cacheHierarchy uniqueName="[stats_team_week_2026].[def_pass_defended]" caption="def_pass_defended" attribute="1" defaultMemberUniqueName="[stats_team_week_2026].[def_pass_defended].[All]" allUniqueName="[stats_team_week_2026].[def_pass_defended].[All]" dimensionUniqueName="[stats_team_week_2026]" displayFolder="" count="0" memberValueDatatype="20" unbalanced="0"/>
    <cacheHierarchy uniqueName="[stats_team_week_2026].[def_tds]" caption="def_tds" attribute="1" defaultMemberUniqueName="[stats_team_week_2026].[def_tds].[All]" allUniqueName="[stats_team_week_2026].[def_tds].[All]" dimensionUniqueName="[stats_team_week_2026]" displayFolder="" count="0" memberValueDatatype="20" unbalanced="0"/>
    <cacheHierarchy uniqueName="[stats_team_week_2026].[def_fumbles]" caption="def_fumbles" attribute="1" defaultMemberUniqueName="[stats_team_week_2026].[def_fumbles].[All]" allUniqueName="[stats_team_week_2026].[def_fumbles].[All]" dimensionUniqueName="[stats_team_week_2026]" displayFolder="" count="0" memberValueDatatype="20" unbalanced="0"/>
    <cacheHierarchy uniqueName="[stats_team_week_2026].[def_safeties]" caption="def_safeties" attribute="1" defaultMemberUniqueName="[stats_team_week_2026].[def_safeties].[All]" allUniqueName="[stats_team_week_2026].[def_safeties].[All]" dimensionUniqueName="[stats_team_week_2026]" displayFolder="" count="0" memberValueDatatype="20" unbalanced="0"/>
    <cacheHierarchy uniqueName="[stats_team_week_2026].[def_punt_blocks]" caption="def_punt_blocks" attribute="1" defaultMemberUniqueName="[stats_team_week_2026].[def_punt_blocks].[All]" allUniqueName="[stats_team_week_2026].[def_punt_blocks].[All]" dimensionUniqueName="[stats_team_week_2026]" displayFolder="" count="0" memberValueDatatype="20" unbalanced="0"/>
    <cacheHierarchy uniqueName="[stats_team_week_2026].[def_pat_blocks]" caption="def_pat_blocks" attribute="1" defaultMemberUniqueName="[stats_team_week_2026].[def_pat_blocks].[All]" allUniqueName="[stats_team_week_2026].[def_pat_blocks].[All]" dimensionUniqueName="[stats_team_week_2026]" displayFolder="" count="0" memberValueDatatype="20" unbalanced="0"/>
    <cacheHierarchy uniqueName="[stats_team_week_2026].[def_fg_blocks]" caption="def_fg_blocks" attribute="1" defaultMemberUniqueName="[stats_team_week_2026].[def_fg_blocks].[All]" allUniqueName="[stats_team_week_2026].[def_fg_blocks].[All]" dimensionUniqueName="[stats_team_week_2026]" displayFolder="" count="0" memberValueDatatype="20" unbalanced="0"/>
    <cacheHierarchy uniqueName="[stats_team_week_2026].[def_2pt_atts]" caption="def_2pt_atts" attribute="1" defaultMemberUniqueName="[stats_team_week_2026].[def_2pt_atts].[All]" allUniqueName="[stats_team_week_2026].[def_2pt_atts].[All]" dimensionUniqueName="[stats_team_week_2026]" displayFolder="" count="0" memberValueDatatype="20" unbalanced="0"/>
    <cacheHierarchy uniqueName="[stats_team_week_2026].[def_2pt_made]" caption="def_2pt_made" attribute="1" defaultMemberUniqueName="[stats_team_week_2026].[def_2pt_made].[All]" allUniqueName="[stats_team_week_2026].[def_2pt_made].[All]" dimensionUniqueName="[stats_team_week_2026]" displayFolder="" count="0" memberValueDatatype="20" unbalanced="0"/>
    <cacheHierarchy uniqueName="[stats_team_week_2026].[misc_yards]" caption="misc_yards" attribute="1" defaultMemberUniqueName="[stats_team_week_2026].[misc_yards].[All]" allUniqueName="[stats_team_week_2026].[misc_yards].[All]" dimensionUniqueName="[stats_team_week_2026]" displayFolder="" count="0" memberValueDatatype="20" unbalanced="0"/>
    <cacheHierarchy uniqueName="[stats_team_week_2026].[fumble_recovery_own]" caption="fumble_recovery_own" attribute="1" defaultMemberUniqueName="[stats_team_week_2026].[fumble_recovery_own].[All]" allUniqueName="[stats_team_week_2026].[fumble_recovery_own].[All]" dimensionUniqueName="[stats_team_week_2026]" displayFolder="" count="0" memberValueDatatype="20" unbalanced="0"/>
    <cacheHierarchy uniqueName="[stats_team_week_2026].[fumble_recovery_yards_own]" caption="fumble_recovery_yards_own" attribute="1" defaultMemberUniqueName="[stats_team_week_2026].[fumble_recovery_yards_own].[All]" allUniqueName="[stats_team_week_2026].[fumble_recovery_yards_own].[All]" dimensionUniqueName="[stats_team_week_2026]" displayFolder="" count="0" memberValueDatatype="20" unbalanced="0"/>
    <cacheHierarchy uniqueName="[stats_team_week_2026].[fumble_recovery_opp]" caption="fumble_recovery_opp" attribute="1" defaultMemberUniqueName="[stats_team_week_2026].[fumble_recovery_opp].[All]" allUniqueName="[stats_team_week_2026].[fumble_recovery_opp].[All]" dimensionUniqueName="[stats_team_week_2026]" displayFolder="" count="0" memberValueDatatype="20" unbalanced="0"/>
    <cacheHierarchy uniqueName="[stats_team_week_2026].[fumble_recovery_yards_opp]" caption="fumble_recovery_yards_opp" attribute="1" defaultMemberUniqueName="[stats_team_week_2026].[fumble_recovery_yards_opp].[All]" allUniqueName="[stats_team_week_2026].[fumble_recovery_yards_opp].[All]" dimensionUniqueName="[stats_team_week_2026]" displayFolder="" count="0" memberValueDatatype="20" unbalanced="0"/>
    <cacheHierarchy uniqueName="[stats_team_week_2026].[fumble_recovery_tds]" caption="fumble_recovery_tds" attribute="1" defaultMemberUniqueName="[stats_team_week_2026].[fumble_recovery_tds].[All]" allUniqueName="[stats_team_week_2026].[fumble_recovery_tds].[All]" dimensionUniqueName="[stats_team_week_2026]" displayFolder="" count="0" memberValueDatatype="20" unbalanced="0"/>
    <cacheHierarchy uniqueName="[stats_team_week_2026].[penalties]" caption="penalties" attribute="1" defaultMemberUniqueName="[stats_team_week_2026].[penalties].[All]" allUniqueName="[stats_team_week_2026].[penalties].[All]" dimensionUniqueName="[stats_team_week_2026]" displayFolder="" count="0" memberValueDatatype="20" unbalanced="0"/>
    <cacheHierarchy uniqueName="[stats_team_week_2026].[penalty_yards]" caption="penalty_yards" attribute="1" defaultMemberUniqueName="[stats_team_week_2026].[penalty_yards].[All]" allUniqueName="[stats_team_week_2026].[penalty_yards].[All]" dimensionUniqueName="[stats_team_week_2026]" displayFolder="" count="0" memberValueDatatype="20" unbalanced="0"/>
    <cacheHierarchy uniqueName="[stats_team_week_2026].[timeouts]" caption="timeouts" attribute="1" defaultMemberUniqueName="[stats_team_week_2026].[timeouts].[All]" allUniqueName="[stats_team_week_2026].[timeouts].[All]" dimensionUniqueName="[stats_team_week_2026]" displayFolder="" count="0" memberValueDatatype="20" unbalanced="0"/>
    <cacheHierarchy uniqueName="[stats_team_week_2026].[fumbles_forced_by_opp]" caption="fumbles_forced_by_opp" attribute="1" defaultMemberUniqueName="[stats_team_week_2026].[fumbles_forced_by_opp].[All]" allUniqueName="[stats_team_week_2026].[fumbles_forced_by_opp].[All]" dimensionUniqueName="[stats_team_week_2026]" displayFolder="" count="0" memberValueDatatype="20" unbalanced="0"/>
    <cacheHierarchy uniqueName="[stats_team_week_2026].[fumbles_not_forced]" caption="fumbles_not_forced" attribute="1" defaultMemberUniqueName="[stats_team_week_2026].[fumbles_not_forced].[All]" allUniqueName="[stats_team_week_2026].[fumbles_not_forced].[All]" dimensionUniqueName="[stats_team_week_2026]" displayFolder="" count="0" memberValueDatatype="20" unbalanced="0"/>
    <cacheHierarchy uniqueName="[stats_team_week_2026].[fumbles_out_of_bounds]" caption="fumbles_out_of_bounds" attribute="1" defaultMemberUniqueName="[stats_team_week_2026].[fumbles_out_of_bounds].[All]" allUniqueName="[stats_team_week_2026].[fumbles_out_of_bounds].[All]" dimensionUniqueName="[stats_team_week_2026]" displayFolder="" count="0" memberValueDatatype="20" unbalanced="0"/>
    <cacheHierarchy uniqueName="[stats_team_week_2026].[fumbles_total]" caption="fumbles_total" attribute="1" defaultMemberUniqueName="[stats_team_week_2026].[fumbles_total].[All]" allUniqueName="[stats_team_week_2026].[fumbles_total].[All]" dimensionUniqueName="[stats_team_week_2026]" displayFolder="" count="0" memberValueDatatype="20" unbalanced="0"/>
    <cacheHierarchy uniqueName="[stats_team_week_2026].[fumbles_lost_total]" caption="fumbles_lost_total" attribute="1" defaultMemberUniqueName="[stats_team_week_2026].[fumbles_lost_total].[All]" allUniqueName="[stats_team_week_2026].[fumbles_lost_total].[All]" dimensionUniqueName="[stats_team_week_2026]" displayFolder="" count="0" memberValueDatatype="20" unbalanced="0"/>
    <cacheHierarchy uniqueName="[stats_team_week_2026].[punt_returns]" caption="punt_returns" attribute="1" defaultMemberUniqueName="[stats_team_week_2026].[punt_returns].[All]" allUniqueName="[stats_team_week_2026].[punt_returns].[All]" dimensionUniqueName="[stats_team_week_2026]" displayFolder="" count="0" memberValueDatatype="20" unbalanced="0"/>
    <cacheHierarchy uniqueName="[stats_team_week_2026].[punt_return_yards]" caption="punt_return_yards" attribute="1" defaultMemberUniqueName="[stats_team_week_2026].[punt_return_yards].[All]" allUniqueName="[stats_team_week_2026].[punt_return_yards].[All]" dimensionUniqueName="[stats_team_week_2026]" displayFolder="" count="0" memberValueDatatype="20" unbalanced="0"/>
    <cacheHierarchy uniqueName="[stats_team_week_2026].[kickoff_returns]" caption="kickoff_returns" attribute="1" defaultMemberUniqueName="[stats_team_week_2026].[kickoff_returns].[All]" allUniqueName="[stats_team_week_2026].[kickoff_returns].[All]" dimensionUniqueName="[stats_team_week_2026]" displayFolder="" count="0" memberValueDatatype="20" unbalanced="0"/>
    <cacheHierarchy uniqueName="[stats_team_week_2026].[kickoff_return_yards]" caption="kickoff_return_yards" attribute="1" defaultMemberUniqueName="[stats_team_week_2026].[kickoff_return_yards].[All]" allUniqueName="[stats_team_week_2026].[kickoff_return_yards].[All]" dimensionUniqueName="[stats_team_week_2026]" displayFolder="" count="0" memberValueDatatype="20" unbalanced="0"/>
    <cacheHierarchy uniqueName="[stats_team_week_2026].[fg_made]" caption="fg_made" attribute="1" defaultMemberUniqueName="[stats_team_week_2026].[fg_made].[All]" allUniqueName="[stats_team_week_2026].[fg_made].[All]" dimensionUniqueName="[stats_team_week_2026]" displayFolder="" count="0" memberValueDatatype="20" unbalanced="0"/>
    <cacheHierarchy uniqueName="[stats_team_week_2026].[fg_att]" caption="fg_att" attribute="1" defaultMemberUniqueName="[stats_team_week_2026].[fg_att].[All]" allUniqueName="[stats_team_week_2026].[fg_att].[All]" dimensionUniqueName="[stats_team_week_2026]" displayFolder="" count="0" memberValueDatatype="20" unbalanced="0"/>
    <cacheHierarchy uniqueName="[stats_team_week_2026].[fg_missed]" caption="fg_missed" attribute="1" defaultMemberUniqueName="[stats_team_week_2026].[fg_missed].[All]" allUniqueName="[stats_team_week_2026].[fg_missed].[All]" dimensionUniqueName="[stats_team_week_2026]" displayFolder="" count="0" memberValueDatatype="20" unbalanced="0"/>
    <cacheHierarchy uniqueName="[stats_team_week_2026].[fg_blocked]" caption="fg_blocked" attribute="1" defaultMemberUniqueName="[stats_team_week_2026].[fg_blocked].[All]" allUniqueName="[stats_team_week_2026].[fg_blocked].[All]" dimensionUniqueName="[stats_team_week_2026]" displayFolder="" count="0" memberValueDatatype="20" unbalanced="0"/>
    <cacheHierarchy uniqueName="[stats_team_week_2026].[fg_long]" caption="fg_long" attribute="1" defaultMemberUniqueName="[stats_team_week_2026].[fg_long].[All]" allUniqueName="[stats_team_week_2026].[fg_long].[All]" dimensionUniqueName="[stats_team_week_2026]" displayFolder="" count="0" memberValueDatatype="20" unbalanced="0"/>
    <cacheHierarchy uniqueName="[stats_team_week_2026].[fg_pct]" caption="fg_pct" attribute="1" defaultMemberUniqueName="[stats_team_week_2026].[fg_pct].[All]" allUniqueName="[stats_team_week_2026].[fg_pct].[All]" dimensionUniqueName="[stats_team_week_2026]" displayFolder="" count="0" memberValueDatatype="5" unbalanced="0"/>
    <cacheHierarchy uniqueName="[stats_team_week_2026].[fg_made_0_19]" caption="fg_made_0_19" attribute="1" defaultMemberUniqueName="[stats_team_week_2026].[fg_made_0_19].[All]" allUniqueName="[stats_team_week_2026].[fg_made_0_19].[All]" dimensionUniqueName="[stats_team_week_2026]" displayFolder="" count="0" memberValueDatatype="20" unbalanced="0"/>
    <cacheHierarchy uniqueName="[stats_team_week_2026].[fg_made_20_29]" caption="fg_made_20_29" attribute="1" defaultMemberUniqueName="[stats_team_week_2026].[fg_made_20_29].[All]" allUniqueName="[stats_team_week_2026].[fg_made_20_29].[All]" dimensionUniqueName="[stats_team_week_2026]" displayFolder="" count="0" memberValueDatatype="20" unbalanced="0"/>
    <cacheHierarchy uniqueName="[stats_team_week_2026].[fg_made_30_39]" caption="fg_made_30_39" attribute="1" defaultMemberUniqueName="[stats_team_week_2026].[fg_made_30_39].[All]" allUniqueName="[stats_team_week_2026].[fg_made_30_39].[All]" dimensionUniqueName="[stats_team_week_2026]" displayFolder="" count="0" memberValueDatatype="20" unbalanced="0"/>
    <cacheHierarchy uniqueName="[stats_team_week_2026].[fg_made_40_49]" caption="fg_made_40_49" attribute="1" defaultMemberUniqueName="[stats_team_week_2026].[fg_made_40_49].[All]" allUniqueName="[stats_team_week_2026].[fg_made_40_49].[All]" dimensionUniqueName="[stats_team_week_2026]" displayFolder="" count="0" memberValueDatatype="20" unbalanced="0"/>
    <cacheHierarchy uniqueName="[stats_team_week_2026].[fg_made_50_59]" caption="fg_made_50_59" attribute="1" defaultMemberUniqueName="[stats_team_week_2026].[fg_made_50_59].[All]" allUniqueName="[stats_team_week_2026].[fg_made_50_59].[All]" dimensionUniqueName="[stats_team_week_2026]" displayFolder="" count="0" memberValueDatatype="20" unbalanced="0"/>
    <cacheHierarchy uniqueName="[stats_team_week_2026].[fg_made_60_]" caption="fg_made_60_" attribute="1" defaultMemberUniqueName="[stats_team_week_2026].[fg_made_60_].[All]" allUniqueName="[stats_team_week_2026].[fg_made_60_].[All]" dimensionUniqueName="[stats_team_week_2026]" displayFolder="" count="0" memberValueDatatype="20" unbalanced="0"/>
    <cacheHierarchy uniqueName="[stats_team_week_2026].[fg_missed_0_19]" caption="fg_missed_0_19" attribute="1" defaultMemberUniqueName="[stats_team_week_2026].[fg_missed_0_19].[All]" allUniqueName="[stats_team_week_2026].[fg_missed_0_19].[All]" dimensionUniqueName="[stats_team_week_2026]" displayFolder="" count="0" memberValueDatatype="20" unbalanced="0"/>
    <cacheHierarchy uniqueName="[stats_team_week_2026].[fg_missed_20_29]" caption="fg_missed_20_29" attribute="1" defaultMemberUniqueName="[stats_team_week_2026].[fg_missed_20_29].[All]" allUniqueName="[stats_team_week_2026].[fg_missed_20_29].[All]" dimensionUniqueName="[stats_team_week_2026]" displayFolder="" count="0" memberValueDatatype="20" unbalanced="0"/>
    <cacheHierarchy uniqueName="[stats_team_week_2026].[fg_missed_30_39]" caption="fg_missed_30_39" attribute="1" defaultMemberUniqueName="[stats_team_week_2026].[fg_missed_30_39].[All]" allUniqueName="[stats_team_week_2026].[fg_missed_30_39].[All]" dimensionUniqueName="[stats_team_week_2026]" displayFolder="" count="0" memberValueDatatype="20" unbalanced="0"/>
    <cacheHierarchy uniqueName="[stats_team_week_2026].[fg_missed_40_49]" caption="fg_missed_40_49" attribute="1" defaultMemberUniqueName="[stats_team_week_2026].[fg_missed_40_49].[All]" allUniqueName="[stats_team_week_2026].[fg_missed_40_49].[All]" dimensionUniqueName="[stats_team_week_2026]" displayFolder="" count="0" memberValueDatatype="20" unbalanced="0"/>
    <cacheHierarchy uniqueName="[stats_team_week_2026].[fg_missed_50_59]" caption="fg_missed_50_59" attribute="1" defaultMemberUniqueName="[stats_team_week_2026].[fg_missed_50_59].[All]" allUniqueName="[stats_team_week_2026].[fg_missed_50_59].[All]" dimensionUniqueName="[stats_team_week_2026]" displayFolder="" count="0" memberValueDatatype="20" unbalanced="0"/>
    <cacheHierarchy uniqueName="[stats_team_week_2026].[fg_missed_60_]" caption="fg_missed_60_" attribute="1" defaultMemberUniqueName="[stats_team_week_2026].[fg_missed_60_].[All]" allUniqueName="[stats_team_week_2026].[fg_missed_60_].[All]" dimensionUniqueName="[stats_team_week_2026]" displayFolder="" count="0" memberValueDatatype="20" unbalanced="0"/>
    <cacheHierarchy uniqueName="[stats_team_week_2026].[fg_made_list]" caption="fg_made_list" attribute="1" defaultMemberUniqueName="[stats_team_week_2026].[fg_made_list].[All]" allUniqueName="[stats_team_week_2026].[fg_made_list].[All]" dimensionUniqueName="[stats_team_week_2026]" displayFolder="" count="0" memberValueDatatype="130" unbalanced="0"/>
    <cacheHierarchy uniqueName="[stats_team_week_2026].[fg_missed_list]" caption="fg_missed_list" attribute="1" defaultMemberUniqueName="[stats_team_week_2026].[fg_missed_list].[All]" allUniqueName="[stats_team_week_2026].[fg_missed_list].[All]" dimensionUniqueName="[stats_team_week_2026]" displayFolder="" count="0" memberValueDatatype="130" unbalanced="0"/>
    <cacheHierarchy uniqueName="[stats_team_week_2026].[fg_blocked_list]" caption="fg_blocked_list" attribute="1" defaultMemberUniqueName="[stats_team_week_2026].[fg_blocked_list].[All]" allUniqueName="[stats_team_week_2026].[fg_blocked_list].[All]" dimensionUniqueName="[stats_team_week_2026]" displayFolder="" count="0" memberValueDatatype="20" unbalanced="0"/>
    <cacheHierarchy uniqueName="[stats_team_week_2026].[fg_made_distance]" caption="fg_made_distance" attribute="1" defaultMemberUniqueName="[stats_team_week_2026].[fg_made_distance].[All]" allUniqueName="[stats_team_week_2026].[fg_made_distance].[All]" dimensionUniqueName="[stats_team_week_2026]" displayFolder="" count="0" memberValueDatatype="20" unbalanced="0"/>
    <cacheHierarchy uniqueName="[stats_team_week_2026].[fg_missed_distance]" caption="fg_missed_distance" attribute="1" defaultMemberUniqueName="[stats_team_week_2026].[fg_missed_distance].[All]" allUniqueName="[stats_team_week_2026].[fg_missed_distance].[All]" dimensionUniqueName="[stats_team_week_2026]" displayFolder="" count="0" memberValueDatatype="20" unbalanced="0"/>
    <cacheHierarchy uniqueName="[stats_team_week_2026].[fg_blocked_distance]" caption="fg_blocked_distance" attribute="1" defaultMemberUniqueName="[stats_team_week_2026].[fg_blocked_distance].[All]" allUniqueName="[stats_team_week_2026].[fg_blocked_distance].[All]" dimensionUniqueName="[stats_team_week_2026]" displayFolder="" count="0" memberValueDatatype="20" unbalanced="0"/>
    <cacheHierarchy uniqueName="[stats_team_week_2026].[pat_made]" caption="pat_made" attribute="1" defaultMemberUniqueName="[stats_team_week_2026].[pat_made].[All]" allUniqueName="[stats_team_week_2026].[pat_made].[All]" dimensionUniqueName="[stats_team_week_2026]" displayFolder="" count="0" memberValueDatatype="20" unbalanced="0"/>
    <cacheHierarchy uniqueName="[stats_team_week_2026].[pat_att]" caption="pat_att" attribute="1" defaultMemberUniqueName="[stats_team_week_2026].[pat_att].[All]" allUniqueName="[stats_team_week_2026].[pat_att].[All]" dimensionUniqueName="[stats_team_week_2026]" displayFolder="" count="0" memberValueDatatype="20" unbalanced="0"/>
    <cacheHierarchy uniqueName="[stats_team_week_2026].[pat_missed]" caption="pat_missed" attribute="1" defaultMemberUniqueName="[stats_team_week_2026].[pat_missed].[All]" allUniqueName="[stats_team_week_2026].[pat_missed].[All]" dimensionUniqueName="[stats_team_week_2026]" displayFolder="" count="0" memberValueDatatype="20" unbalanced="0"/>
    <cacheHierarchy uniqueName="[stats_team_week_2026].[pat_blocked]" caption="pat_blocked" attribute="1" defaultMemberUniqueName="[stats_team_week_2026].[pat_blocked].[All]" allUniqueName="[stats_team_week_2026].[pat_blocked].[All]" dimensionUniqueName="[stats_team_week_2026]" displayFolder="" count="0" memberValueDatatype="20" unbalanced="0"/>
    <cacheHierarchy uniqueName="[stats_team_week_2026].[pat_pct]" caption="pat_pct" attribute="1" defaultMemberUniqueName="[stats_team_week_2026].[pat_pct].[All]" allUniqueName="[stats_team_week_2026].[pat_pct].[All]" dimensionUniqueName="[stats_team_week_2026]" displayFolder="" count="0" memberValueDatatype="5" unbalanced="0"/>
    <cacheHierarchy uniqueName="[stats_team_week_2026].[gwfg_made]" caption="gwfg_made" attribute="1" defaultMemberUniqueName="[stats_team_week_2026].[gwfg_made].[All]" allUniqueName="[stats_team_week_2026].[gwfg_made].[All]" dimensionUniqueName="[stats_team_week_2026]" displayFolder="" count="0" memberValueDatatype="20" unbalanced="0"/>
    <cacheHierarchy uniqueName="[stats_team_week_2026].[gwfg_att]" caption="gwfg_att" attribute="1" defaultMemberUniqueName="[stats_team_week_2026].[gwfg_att].[All]" allUniqueName="[stats_team_week_2026].[gwfg_att].[All]" dimensionUniqueName="[stats_team_week_2026]" displayFolder="" count="0" memberValueDatatype="20" unbalanced="0"/>
    <cacheHierarchy uniqueName="[stats_team_week_2026].[gwfg_missed]" caption="gwfg_missed" attribute="1" defaultMemberUniqueName="[stats_team_week_2026].[gwfg_missed].[All]" allUniqueName="[stats_team_week_2026].[gwfg_missed].[All]" dimensionUniqueName="[stats_team_week_2026]" displayFolder="" count="0" memberValueDatatype="20" unbalanced="0"/>
    <cacheHierarchy uniqueName="[stats_team_week_2026].[gwfg_blocked]" caption="gwfg_blocked" attribute="1" defaultMemberUniqueName="[stats_team_week_2026].[gwfg_blocked].[All]" allUniqueName="[stats_team_week_2026].[gwfg_blocked].[All]" dimensionUniqueName="[stats_team_week_2026]" displayFolder="" count="0" memberValueDatatype="20" unbalanced="0"/>
    <cacheHierarchy uniqueName="[stats_team_week_2026].[gwfg_distance]" caption="gwfg_distance" attribute="1" defaultMemberUniqueName="[stats_team_week_2026].[gwfg_distance].[All]" allUniqueName="[stats_team_week_2026].[gwfg_distance].[All]" dimensionUniqueName="[stats_team_week_2026]" displayFolder="" count="0" memberValueDatatype="20" unbalanced="0"/>
    <cacheHierarchy uniqueName="[stats_team_week_2026].[pt_att]" caption="pt_att" attribute="1" defaultMemberUniqueName="[stats_team_week_2026].[pt_att].[All]" allUniqueName="[stats_team_week_2026].[pt_att].[All]" dimensionUniqueName="[stats_team_week_2026]" displayFolder="" count="0" memberValueDatatype="20" unbalanced="0"/>
    <cacheHierarchy uniqueName="[stats_team_week_2026].[pt_blocked]" caption="pt_blocked" attribute="1" defaultMemberUniqueName="[stats_team_week_2026].[pt_blocked].[All]" allUniqueName="[stats_team_week_2026].[pt_blocked].[All]" dimensionUniqueName="[stats_team_week_2026]" displayFolder="" count="0" memberValueDatatype="20" unbalanced="0"/>
    <cacheHierarchy uniqueName="[stats_team_week_2026].[pt_long]" caption="pt_long" attribute="1" defaultMemberUniqueName="[stats_team_week_2026].[pt_long].[All]" allUniqueName="[stats_team_week_2026].[pt_long].[All]" dimensionUniqueName="[stats_team_week_2026]" displayFolder="" count="0" memberValueDatatype="20" unbalanced="0"/>
    <cacheHierarchy uniqueName="[stats_team_week_2026].[pt_yards]" caption="pt_yards" attribute="1" defaultMemberUniqueName="[stats_team_week_2026].[pt_yards].[All]" allUniqueName="[stats_team_week_2026].[pt_yards].[All]" dimensionUniqueName="[stats_team_week_2026]" displayFolder="" count="0" memberValueDatatype="20" unbalanced="0"/>
    <cacheHierarchy uniqueName="[stats_team_week_2026].[pt_inside_20]" caption="pt_inside_20" attribute="1" defaultMemberUniqueName="[stats_team_week_2026].[pt_inside_20].[All]" allUniqueName="[stats_team_week_2026].[pt_inside_20].[All]" dimensionUniqueName="[stats_team_week_2026]" displayFolder="" count="0" memberValueDatatype="20" unbalanced="0"/>
    <cacheHierarchy uniqueName="[stats_team_week_2026].[pt_out_of_bounds]" caption="pt_out_of_bounds" attribute="1" defaultMemberUniqueName="[stats_team_week_2026].[pt_out_of_bounds].[All]" allUniqueName="[stats_team_week_2026].[pt_out_of_bounds].[All]" dimensionUniqueName="[stats_team_week_2026]" displayFolder="" count="0" memberValueDatatype="20" unbalanced="0"/>
    <cacheHierarchy uniqueName="[stats_team_week_2026].[pt_downed]" caption="pt_downed" attribute="1" defaultMemberUniqueName="[stats_team_week_2026].[pt_downed].[All]" allUniqueName="[stats_team_week_2026].[pt_downed].[All]" dimensionUniqueName="[stats_team_week_2026]" displayFolder="" count="0" memberValueDatatype="20" unbalanced="0"/>
    <cacheHierarchy uniqueName="[stats_team_week_2026].[pt_touchback]" caption="pt_touchback" attribute="1" defaultMemberUniqueName="[stats_team_week_2026].[pt_touchback].[All]" allUniqueName="[stats_team_week_2026].[pt_touchback].[All]" dimensionUniqueName="[stats_team_week_2026]" displayFolder="" count="0" memberValueDatatype="20" unbalanced="0"/>
    <cacheHierarchy uniqueName="[stats_team_week_2026].[pt_fair_caught]" caption="pt_fair_caught" attribute="1" defaultMemberUniqueName="[stats_team_week_2026].[pt_fair_caught].[All]" allUniqueName="[stats_team_week_2026].[pt_fair_caught].[All]" dimensionUniqueName="[stats_team_week_2026]" displayFolder="" count="0" memberValueDatatype="20" unbalanced="0"/>
    <cacheHierarchy uniqueName="[stats_team_week_2026].[pt_returned]" caption="pt_returned" attribute="1" defaultMemberUniqueName="[stats_team_week_2026].[pt_returned].[All]" allUniqueName="[stats_team_week_2026].[pt_returned].[All]" dimensionUniqueName="[stats_team_week_2026]" displayFolder="" count="0" memberValueDatatype="20" unbalanced="0"/>
    <cacheHierarchy uniqueName="[stats_team_week_2026].[pt_return_yards]" caption="pt_return_yards" attribute="1" defaultMemberUniqueName="[stats_team_week_2026].[pt_return_yards].[All]" allUniqueName="[stats_team_week_2026].[pt_return_yards].[All]" dimensionUniqueName="[stats_team_week_2026]" displayFolder="" count="0" memberValueDatatype="20" unbalanced="0"/>
    <cacheHierarchy uniqueName="[stats_team_week_2026].[pt_return_tds]" caption="pt_return_tds" attribute="1" defaultMemberUniqueName="[stats_team_week_2026].[pt_return_tds].[All]" allUniqueName="[stats_team_week_2026].[pt_return_tds].[All]" dimensionUniqueName="[stats_team_week_2026]" displayFolder="" count="0" memberValueDatatype="20" unbalanced="0"/>
    <cacheHierarchy uniqueName="[stats_team_week_2026].[pt_net_yards]" caption="pt_net_yards" attribute="1" defaultMemberUniqueName="[stats_team_week_2026].[pt_net_yards].[All]" allUniqueName="[stats_team_week_2026].[pt_net_yards].[All]" dimensionUniqueName="[stats_team_week_2026]" displayFolder="" count="0" memberValueDatatype="20" unbalanced="0"/>
    <cacheHierarchy uniqueName="[TeamGames].[game_id]" caption="game_id" attribute="1" defaultMemberUniqueName="[TeamGames].[game_id].[All]" allUniqueName="[TeamGames].[game_id].[All]" dimensionUniqueName="[TeamGames]" displayFolder="" count="0" memberValueDatatype="130" unbalanced="0"/>
    <cacheHierarchy uniqueName="[TeamGames].[week]" caption="week" attribute="1" defaultMemberUniqueName="[TeamGames].[week].[All]" allUniqueName="[TeamGames].[week].[All]" dimensionUniqueName="[TeamGames]" displayFolder="" count="0" memberValueDatatype="20" unbalanced="0"/>
    <cacheHierarchy uniqueName="[TeamGames].[gameday]" caption="gameday" attribute="1" time="1" defaultMemberUniqueName="[TeamGames].[gameday].[All]" allUniqueName="[TeamGames].[gameday].[All]" dimensionUniqueName="[TeamGames]" displayFolder="" count="0" memberValueDatatype="7" unbalanced="0"/>
    <cacheHierarchy uniqueName="[TeamGames].[opponent]" caption="opponent" attribute="1" defaultMemberUniqueName="[TeamGames].[opponent].[All]" allUniqueName="[TeamGames].[opponent].[All]" dimensionUniqueName="[TeamGames]" displayFolder="" count="0" memberValueDatatype="130" unbalanced="0"/>
    <cacheHierarchy uniqueName="[TeamGames].[points_against]" caption="points_against" attribute="1" defaultMemberUniqueName="[TeamGames].[points_against].[All]" allUniqueName="[TeamGames].[points_against].[All]" dimensionUniqueName="[TeamGames]" displayFolder="" count="0" memberValueDatatype="20" unbalanced="0"/>
    <cacheHierarchy uniqueName="[TeamGames].[team]" caption="team" attribute="1" defaultMemberUniqueName="[TeamGames].[team].[All]" allUniqueName="[TeamGames].[team].[All]" dimensionUniqueName="[TeamGames]" displayFolder="" count="0" memberValueDatatype="130" unbalanced="0"/>
    <cacheHierarchy uniqueName="[TeamGames].[points_for]" caption="points_for" attribute="1" defaultMemberUniqueName="[TeamGames].[points_for].[All]" allUniqueName="[TeamGames].[points_for].[All]" dimensionUniqueName="[TeamGames]" displayFolder="" count="0" memberValueDatatype="20" unbalanced="0"/>
    <cacheHierarchy uniqueName="[TeamGames].[site]" caption="site" attribute="1" defaultMemberUniqueName="[TeamGames].[site].[All]" allUniqueName="[TeamGames].[site].[All]" dimensionUniqueName="[TeamGames]" displayFolder="" count="0" memberValueDatatype="130" unbalanced="0"/>
    <cacheHierarchy uniqueName="[TeamGames].[div_game]" caption="div_game" attribute="1" defaultMemberUniqueName="[TeamGames].[div_game].[All]" allUniqueName="[TeamGames].[div_game].[All]" dimensionUniqueName="[TeamGames]" displayFolder="" count="0" memberValueDatatype="20" unbalanced="0"/>
    <cacheHierarchy uniqueName="[TeamGames].[roof]" caption="roof" attribute="1" defaultMemberUniqueName="[TeamGames].[roof].[All]" allUniqueName="[TeamGames].[roof].[All]" dimensionUniqueName="[TeamGames]" displayFolder="" count="0" memberValueDatatype="130" unbalanced="0"/>
    <cacheHierarchy uniqueName="[TeamGames].[home_away]" caption="home_away" attribute="1" defaultMemberUniqueName="[TeamGames].[home_away].[All]" allUniqueName="[TeamGames].[home_away].[All]" dimensionUniqueName="[TeamGames]" displayFolder="" count="0" memberValueDatatype="130" unbalanced="0"/>
    <cacheHierarchy uniqueName="[TeamGames].[location]" caption="location" attribute="1" defaultMemberUniqueName="[TeamGames].[location].[All]" allUniqueName="[TeamGames].[location].[All]" dimensionUniqueName="[TeamGames]" displayFolder="" count="0" memberValueDatatype="130" unbalanced="0"/>
    <cacheHierarchy uniqueName="[TeamGames].[diff]" caption="diff" attribute="1" defaultMemberUniqueName="[TeamGames].[diff].[All]" allUniqueName="[TeamGames].[diff].[All]" dimensionUniqueName="[TeamGames]" displayFolder="" count="0" memberValueDatatype="20" unbalanced="0"/>
    <cacheHierarchy uniqueName="[TeamGames].[win]" caption="win" attribute="1" defaultMemberUniqueName="[TeamGames].[win].[All]" allUniqueName="[TeamGames].[win].[All]" dimensionUniqueName="[TeamGames]" displayFolder="" count="0" memberValueDatatype="20" unbalanced="0"/>
    <cacheHierarchy uniqueName="[TeamGames].[loss]" caption="loss" attribute="1" defaultMemberUniqueName="[TeamGames].[loss].[All]" allUniqueName="[TeamGames].[loss].[All]" dimensionUniqueName="[TeamGames]" displayFolder="" count="0" memberValueDatatype="20" unbalanced="0"/>
    <cacheHierarchy uniqueName="[TeamGames].[tie]" caption="tie" attribute="1" defaultMemberUniqueName="[TeamGames].[tie].[All]" allUniqueName="[TeamGames].[tie].[All]" dimensionUniqueName="[TeamGames]" displayFolder="" count="0" memberValueDatatype="20" unbalanced="0"/>
    <cacheHierarchy uniqueName="[TeamGames].[passing_yards]" caption="passing_yards" attribute="1" defaultMemberUniqueName="[TeamGames].[passing_yards].[All]" allUniqueName="[TeamGames].[passing_yards].[All]" dimensionUniqueName="[TeamGames]" displayFolder="" count="0" memberValueDatatype="20" unbalanced="0"/>
    <cacheHierarchy uniqueName="[TeamGames].[passing_interceptions]" caption="passing_interceptions" attribute="1" defaultMemberUniqueName="[TeamGames].[passing_interceptions].[All]" allUniqueName="[TeamGames].[passing_interceptions].[All]" dimensionUniqueName="[TeamGames]" displayFolder="" count="0" memberValueDatatype="20" unbalanced="0"/>
    <cacheHierarchy uniqueName="[TeamGames].[rushing_yards]" caption="rushing_yards" attribute="1" defaultMemberUniqueName="[TeamGames].[rushing_yards].[All]" allUniqueName="[TeamGames].[rushing_yards].[All]" dimensionUniqueName="[TeamGames]" displayFolder="" count="0" memberValueDatatype="20" unbalanced="0"/>
    <cacheHierarchy uniqueName="[TeamGames].[fumbles_lost_total]" caption="fumbles_lost_total" attribute="1" defaultMemberUniqueName="[TeamGames].[fumbles_lost_total].[All]" allUniqueName="[TeamGames].[fumbles_lost_total].[All]" dimensionUniqueName="[TeamGames]" displayFolder="" count="0" memberValueDatatype="20" unbalanced="0"/>
    <cacheHierarchy uniqueName="[TeamGames].[opp.passing_yards]" caption="opp.passing_yards" attribute="1" defaultMemberUniqueName="[TeamGames].[opp.passing_yards].[All]" allUniqueName="[TeamGames].[opp.passing_yards].[All]" dimensionUniqueName="[TeamGames]" displayFolder="" count="0" memberValueDatatype="20" unbalanced="0"/>
    <cacheHierarchy uniqueName="[TeamGames].[opp.passing_interceptions]" caption="opp.passing_interceptions" attribute="1" defaultMemberUniqueName="[TeamGames].[opp.passing_interceptions].[All]" allUniqueName="[TeamGames].[opp.passing_interceptions].[All]" dimensionUniqueName="[TeamGames]" displayFolder="" count="0" memberValueDatatype="20" unbalanced="0"/>
    <cacheHierarchy uniqueName="[TeamGames].[opp.rushing_yards]" caption="opp.rushing_yards" attribute="1" defaultMemberUniqueName="[TeamGames].[opp.rushing_yards].[All]" allUniqueName="[TeamGames].[opp.rushing_yards].[All]" dimensionUniqueName="[TeamGames]" displayFolder="" count="0" memberValueDatatype="20" unbalanced="0"/>
    <cacheHierarchy uniqueName="[TeamGames].[opp.fumbles_lost_total]" caption="opp.fumbles_lost_total" attribute="1" defaultMemberUniqueName="[TeamGames].[opp.fumbles_lost_total].[All]" allUniqueName="[TeamGames].[opp.fumbles_lost_total].[All]" dimensionUniqueName="[TeamGames]" displayFolder="" count="0" memberValueDatatype="20" unbalanced="0"/>
    <cacheHierarchy uniqueName="[TeamGames].[yards]" caption="yards" attribute="1" defaultMemberUniqueName="[TeamGames].[yards].[All]" allUniqueName="[TeamGames].[yards].[All]" dimensionUniqueName="[TeamGames]" displayFolder="" count="0" memberValueDatatype="20" unbalanced="0"/>
    <cacheHierarchy uniqueName="[TeamGames].[yards_allowed]" caption="yards_allowed" attribute="1" defaultMemberUniqueName="[TeamGames].[yards_allowed].[All]" allUniqueName="[TeamGames].[yards_allowed].[All]" dimensionUniqueName="[TeamGames]" displayFolder="" count="0" memberValueDatatype="20" unbalanced="0"/>
    <cacheHierarchy uniqueName="[TeamGames].[to_margin]" caption="to_margin" attribute="1" defaultMemberUniqueName="[TeamGames].[to_margin].[All]" allUniqueName="[TeamGames].[to_margin].[All]" dimensionUniqueName="[TeamGames]" displayFolder="" count="0" memberValueDatatype="20" unbalanced="0"/>
    <cacheHierarchy uniqueName="[Measures].[Sum of passing_yards]" caption="Sum of passing_yards" measure="1" displayFolder="" measureGroup="stats_player_week_2026" count="0">
      <extLst>
        <ext xmlns:x15="http://schemas.microsoft.com/office/spreadsheetml/2010/11/main" uri="{B97F6D7D-B522-45F9-BDA1-12C45D357490}">
          <x15:cacheHierarchy aggregatedColumn="724"/>
        </ext>
      </extLst>
    </cacheHierarchy>
    <cacheHierarchy uniqueName="[Measures].[Sum of fantasy_points_ppr]" caption="Sum of fantasy_points_ppr" measure="1" displayFolder="" measureGroup="stats_player_week_2026" count="0">
      <extLst>
        <ext xmlns:x15="http://schemas.microsoft.com/office/spreadsheetml/2010/11/main" uri="{B97F6D7D-B522-45F9-BDA1-12C45D357490}">
          <x15:cacheHierarchy aggregatedColumn="859"/>
        </ext>
      </extLst>
    </cacheHierarchy>
    <cacheHierarchy uniqueName="[Measures].[Sum of attempts]" caption="Sum of attempts" measure="1" displayFolder="" measureGroup="stats_player_week_2026" count="0">
      <extLst>
        <ext xmlns:x15="http://schemas.microsoft.com/office/spreadsheetml/2010/11/main" uri="{B97F6D7D-B522-45F9-BDA1-12C45D357490}">
          <x15:cacheHierarchy aggregatedColumn="723"/>
        </ext>
      </extLst>
    </cacheHierarchy>
    <cacheHierarchy uniqueName="[Measures].[Sum of completions]" caption="Sum of completions" measure="1" displayFolder="" measureGroup="stats_player_week_2026" count="0">
      <extLst>
        <ext xmlns:x15="http://schemas.microsoft.com/office/spreadsheetml/2010/11/main" uri="{B97F6D7D-B522-45F9-BDA1-12C45D357490}">
          <x15:cacheHierarchy aggregatedColumn="722"/>
        </ext>
      </extLst>
    </cacheHierarchy>
    <cacheHierarchy uniqueName="[Measures].[Sum of avg_time_to_throw]" caption="Sum of avg_time_to_throw" measure="1" displayFolder="" measureGroup="ngs_passing" count="0">
      <extLst>
        <ext xmlns:x15="http://schemas.microsoft.com/office/spreadsheetml/2010/11/main" uri="{B97F6D7D-B522-45F9-BDA1-12C45D357490}">
          <x15:cacheHierarchy aggregatedColumn="237"/>
        </ext>
      </extLst>
    </cacheHierarchy>
    <cacheHierarchy uniqueName="[Measures].[Sum of completion_percentage]" caption="Sum of completion_percentage" measure="1" displayFolder="" measureGroup="ngs_passing" count="0">
      <extLst>
        <ext xmlns:x15="http://schemas.microsoft.com/office/spreadsheetml/2010/11/main" uri="{B97F6D7D-B522-45F9-BDA1-12C45D357490}">
          <x15:cacheHierarchy aggregatedColumn="250"/>
        </ext>
      </extLst>
    </cacheHierarchy>
    <cacheHierarchy uniqueName="[Measures].[Sum of passing_tds]" caption="Sum of passing_tds" measure="1" displayFolder="" measureGroup="stats_player_week_2026" count="0">
      <extLst>
        <ext xmlns:x15="http://schemas.microsoft.com/office/spreadsheetml/2010/11/main" uri="{B97F6D7D-B522-45F9-BDA1-12C45D357490}">
          <x15:cacheHierarchy aggregatedColumn="725"/>
        </ext>
      </extLst>
    </cacheHierarchy>
    <cacheHierarchy uniqueName="[Measures].[Sum of interception]" caption="Sum of interception" measure="1" displayFolder="" measureGroup="play_by_play_2026" count="0">
      <extLst>
        <ext xmlns:x15="http://schemas.microsoft.com/office/spreadsheetml/2010/11/main" uri="{B97F6D7D-B522-45F9-BDA1-12C45D357490}">
          <x15:cacheHierarchy aggregatedColumn="437"/>
        </ext>
      </extLst>
    </cacheHierarchy>
    <cacheHierarchy uniqueName="[Measures].[Sum of passing_interceptions]" caption="Sum of passing_interceptions" measure="1" displayFolder="" measureGroup="stats_player_week_2026" count="0">
      <extLst>
        <ext xmlns:x15="http://schemas.microsoft.com/office/spreadsheetml/2010/11/main" uri="{B97F6D7D-B522-45F9-BDA1-12C45D357490}">
          <x15:cacheHierarchy aggregatedColumn="726"/>
        </ext>
      </extLst>
    </cacheHierarchy>
    <cacheHierarchy uniqueName="[Measures].[Sum of carries]" caption="Sum of carries" measure="1" displayFolder="" measureGroup="stats_player_week_2026" count="0">
      <extLst>
        <ext xmlns:x15="http://schemas.microsoft.com/office/spreadsheetml/2010/11/main" uri="{B97F6D7D-B522-45F9-BDA1-12C45D357490}">
          <x15:cacheHierarchy aggregatedColumn="742"/>
        </ext>
      </extLst>
    </cacheHierarchy>
    <cacheHierarchy uniqueName="[Measures].[Sum of rushing_yards]" caption="Sum of rushing_yards" measure="1" displayFolder="" measureGroup="stats_player_week_2026" count="0">
      <extLst>
        <ext xmlns:x15="http://schemas.microsoft.com/office/spreadsheetml/2010/11/main" uri="{B97F6D7D-B522-45F9-BDA1-12C45D357490}">
          <x15:cacheHierarchy aggregatedColumn="743"/>
        </ext>
      </extLst>
    </cacheHierarchy>
    <cacheHierarchy uniqueName="[Measures].[Sum of rushing_tds]" caption="Sum of rushing_tds" measure="1" displayFolder="" measureGroup="stats_player_week_2026" count="0">
      <extLst>
        <ext xmlns:x15="http://schemas.microsoft.com/office/spreadsheetml/2010/11/main" uri="{B97F6D7D-B522-45F9-BDA1-12C45D357490}">
          <x15:cacheHierarchy aggregatedColumn="744"/>
        </ext>
      </extLst>
    </cacheHierarchy>
    <cacheHierarchy uniqueName="[Measures].[Sum of fantasy_points]" caption="Sum of fantasy_points" measure="1" displayFolder="" measureGroup="stats_player_week_2026" count="0">
      <extLst>
        <ext xmlns:x15="http://schemas.microsoft.com/office/spreadsheetml/2010/11/main" uri="{B97F6D7D-B522-45F9-BDA1-12C45D357490}">
          <x15:cacheHierarchy aggregatedColumn="858"/>
        </ext>
      </extLst>
    </cacheHierarchy>
    <cacheHierarchy uniqueName="[Measures].[Sum of targets]" caption="Sum of targets" measure="1" displayFolder="" measureGroup="stats_player_week_2026" count="0">
      <extLst>
        <ext xmlns:x15="http://schemas.microsoft.com/office/spreadsheetml/2010/11/main" uri="{B97F6D7D-B522-45F9-BDA1-12C45D357490}">
          <x15:cacheHierarchy aggregatedColumn="755"/>
        </ext>
      </extLst>
    </cacheHierarchy>
    <cacheHierarchy uniqueName="[Measures].[Sum of receptions]" caption="Sum of receptions" measure="1" displayFolder="" measureGroup="stats_player_week_2026" count="0">
      <extLst>
        <ext xmlns:x15="http://schemas.microsoft.com/office/spreadsheetml/2010/11/main" uri="{B97F6D7D-B522-45F9-BDA1-12C45D357490}">
          <x15:cacheHierarchy aggregatedColumn="754"/>
        </ext>
      </extLst>
    </cacheHierarchy>
    <cacheHierarchy uniqueName="[Measures].[Sum of receiving_yards]" caption="Sum of receiving_yards" measure="1" displayFolder="" measureGroup="stats_player_week_2026" count="0">
      <extLst>
        <ext xmlns:x15="http://schemas.microsoft.com/office/spreadsheetml/2010/11/main" uri="{B97F6D7D-B522-45F9-BDA1-12C45D357490}">
          <x15:cacheHierarchy aggregatedColumn="756"/>
        </ext>
      </extLst>
    </cacheHierarchy>
    <cacheHierarchy uniqueName="[Measures].[Sum of receiving_tds]" caption="Sum of receiving_tds" measure="1" displayFolder="" measureGroup="stats_player_week_2026" count="0">
      <extLst>
        <ext xmlns:x15="http://schemas.microsoft.com/office/spreadsheetml/2010/11/main" uri="{B97F6D7D-B522-45F9-BDA1-12C45D357490}">
          <x15:cacheHierarchy aggregatedColumn="757"/>
        </ext>
      </extLst>
    </cacheHierarchy>
    <cacheHierarchy uniqueName="[Measures].[Sum of passing_yards 2]" caption="Sum of passing_yards 2" measure="1" displayFolder="" measureGroup="stats_team_reg_2026" count="0">
      <extLst>
        <ext xmlns:x15="http://schemas.microsoft.com/office/spreadsheetml/2010/11/main" uri="{B97F6D7D-B522-45F9-BDA1-12C45D357490}">
          <x15:cacheHierarchy aggregatedColumn="867"/>
        </ext>
      </extLst>
    </cacheHierarchy>
    <cacheHierarchy uniqueName="[Measures].[Sum of rushing_yards 2]" caption="Sum of rushing_yards 2" measure="1" displayFolder="" measureGroup="stats_team_reg_2026" count="0">
      <extLst>
        <ext xmlns:x15="http://schemas.microsoft.com/office/spreadsheetml/2010/11/main" uri="{B97F6D7D-B522-45F9-BDA1-12C45D357490}">
          <x15:cacheHierarchy aggregatedColumn="885"/>
        </ext>
      </extLst>
    </cacheHierarchy>
    <cacheHierarchy uniqueName="[Measures].[Sum of passing_epa]" caption="Sum of passing_epa" measure="1" displayFolder="" measureGroup="stats_team_reg_2026" count="0">
      <extLst>
        <ext xmlns:x15="http://schemas.microsoft.com/office/spreadsheetml/2010/11/main" uri="{B97F6D7D-B522-45F9-BDA1-12C45D357490}">
          <x15:cacheHierarchy aggregatedColumn="877"/>
        </ext>
      </extLst>
    </cacheHierarchy>
    <cacheHierarchy uniqueName="[Measures].[Sum of rushing_epa]" caption="Sum of rushing_epa" measure="1" displayFolder="" measureGroup="stats_team_reg_2026" count="0">
      <extLst>
        <ext xmlns:x15="http://schemas.microsoft.com/office/spreadsheetml/2010/11/main" uri="{B97F6D7D-B522-45F9-BDA1-12C45D357490}">
          <x15:cacheHierarchy aggregatedColumn="890"/>
        </ext>
      </extLst>
    </cacheHierarchy>
    <cacheHierarchy uniqueName="[Measures].[Sum of passing_yards 3]" caption="Sum of passing_yards 3" measure="1" displayFolder="" measureGroup="stats_team_week_2026" count="0">
      <extLst>
        <ext xmlns:x15="http://schemas.microsoft.com/office/spreadsheetml/2010/11/main" uri="{B97F6D7D-B522-45F9-BDA1-12C45D357490}">
          <x15:cacheHierarchy aggregatedColumn="1005"/>
        </ext>
      </extLst>
    </cacheHierarchy>
    <cacheHierarchy uniqueName="[Measures].[Sum of passing_tds 2]" caption="Sum of passing_tds 2" measure="1" displayFolder="" measureGroup="stats_team_week_2026" count="0">
      <extLst>
        <ext xmlns:x15="http://schemas.microsoft.com/office/spreadsheetml/2010/11/main" uri="{B97F6D7D-B522-45F9-BDA1-12C45D357490}">
          <x15:cacheHierarchy aggregatedColumn="1006"/>
        </ext>
      </extLst>
    </cacheHierarchy>
    <cacheHierarchy uniqueName="[Measures].[Sum of receiving_yards 2]" caption="Sum of receiving_yards 2" measure="1" displayFolder="" measureGroup="stats_team_week_2026" count="0">
      <extLst>
        <ext xmlns:x15="http://schemas.microsoft.com/office/spreadsheetml/2010/11/main" uri="{B97F6D7D-B522-45F9-BDA1-12C45D357490}">
          <x15:cacheHierarchy aggregatedColumn="1036"/>
        </ext>
      </extLst>
    </cacheHierarchy>
    <cacheHierarchy uniqueName="[Measures].[Sum of rushing_yards 3]" caption="Sum of rushing_yards 3" measure="1" displayFolder="" measureGroup="stats_team_week_2026" count="0">
      <extLst>
        <ext xmlns:x15="http://schemas.microsoft.com/office/spreadsheetml/2010/11/main" uri="{B97F6D7D-B522-45F9-BDA1-12C45D357490}">
          <x15:cacheHierarchy aggregatedColumn="1023"/>
        </ext>
      </extLst>
    </cacheHierarchy>
    <cacheHierarchy uniqueName="[Measures].[Sum of rushing_epa 2]" caption="Sum of rushing_epa 2"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epa 2]" caption="Sum of passing_epa 2"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passing_epa]" caption="Average of passing_epa" measure="1" displayFolder="" measureGroup="stats_team_week_2026" count="0">
      <extLst>
        <ext xmlns:x15="http://schemas.microsoft.com/office/spreadsheetml/2010/11/main" uri="{B97F6D7D-B522-45F9-BDA1-12C45D357490}">
          <x15:cacheHierarchy aggregatedColumn="1015"/>
        </ext>
      </extLst>
    </cacheHierarchy>
    <cacheHierarchy uniqueName="[Measures].[Average of rushing_epa]" caption="Average of rushing_epa" measure="1" displayFolder="" measureGroup="stats_team_week_2026" count="0">
      <extLst>
        <ext xmlns:x15="http://schemas.microsoft.com/office/spreadsheetml/2010/11/main" uri="{B97F6D7D-B522-45F9-BDA1-12C45D357490}">
          <x15:cacheHierarchy aggregatedColumn="1028"/>
        </ext>
      </extLst>
    </cacheHierarchy>
    <cacheHierarchy uniqueName="[Measures].[Sum of passing_yards_allowed]" caption="Sum of passing_yards_allowed" measure="1" displayFolder="" measureGroup="Defense_Weekly" count="0">
      <extLst>
        <ext xmlns:x15="http://schemas.microsoft.com/office/spreadsheetml/2010/11/main" uri="{B97F6D7D-B522-45F9-BDA1-12C45D357490}">
          <x15:cacheHierarchy aggregatedColumn="8"/>
        </ext>
      </extLst>
    </cacheHierarchy>
    <cacheHierarchy uniqueName="[Measures].[Sum of passing_epa_allowed]" caption="Sum of passing_epa_allowed" measure="1" displayFolder="" measureGroup="Defense_Weekly" count="0">
      <extLst>
        <ext xmlns:x15="http://schemas.microsoft.com/office/spreadsheetml/2010/11/main" uri="{B97F6D7D-B522-45F9-BDA1-12C45D357490}">
          <x15:cacheHierarchy aggregatedColumn="18"/>
        </ext>
      </extLst>
    </cacheHierarchy>
    <cacheHierarchy uniqueName="[Measures].[Sum of rushing_yards_allowed]" caption="Sum of rushing_yards_allowed" measure="1" displayFolder="" measureGroup="Defense_Weekly" count="0">
      <extLst>
        <ext xmlns:x15="http://schemas.microsoft.com/office/spreadsheetml/2010/11/main" uri="{B97F6D7D-B522-45F9-BDA1-12C45D357490}">
          <x15:cacheHierarchy aggregatedColumn="26"/>
        </ext>
      </extLst>
    </cacheHierarchy>
    <cacheHierarchy uniqueName="[Measures].[Sum of rushing_epa_allowed]" caption="Sum of rushing_epa_allowed" measure="1" displayFolder="" measureGroup="Defense_Weekly" count="0">
      <extLst>
        <ext xmlns:x15="http://schemas.microsoft.com/office/spreadsheetml/2010/11/main" uri="{B97F6D7D-B522-45F9-BDA1-12C45D357490}">
          <x15:cacheHierarchy aggregatedColumn="31"/>
        </ext>
      </extLst>
    </cacheHierarchy>
    <cacheHierarchy uniqueName="[Measures].[Completion %]" caption="Completion %" measure="1" displayFolder="" measureGroup="stats_player_week_2026" count="0"/>
    <cacheHierarchy uniqueName="[Measures].[Yards Per Attempt]" caption="Yards Per Attempt" measure="1" displayFolder="" measureGroup="stats_player_week_2026" count="0"/>
    <cacheHierarchy uniqueName="[Measures].[Games Played]" caption="Games Played" measure="1" displayFolder="" measureGroup="stats_player_week_2026" count="0"/>
    <cacheHierarchy uniqueName="[Measures].[Fantasy Points Per Game]" caption="Fantasy Points Per Game" measure="1" displayFolder="" measureGroup="stats_player_week_2026" count="0"/>
    <cacheHierarchy uniqueName="[Measures].[Yards Per Carry]" caption="Yards Per Carry" measure="1" displayFolder="" measureGroup="stats_player_week_2026" count="0"/>
    <cacheHierarchy uniqueName="[Measures].[Catch Percentage]" caption="Catch Percentage" measure="1" displayFolder="" measureGroup="stats_player_week_2026" count="0"/>
    <cacheHierarchy uniqueName="[Measures].[Yards Per Reception]" caption="Yards Per Reception" measure="1" displayFolder="" measureGroup="stats_player_week_2026" count="0"/>
    <cacheHierarchy uniqueName="[Measures].[Total Offensive Yards]" caption="Total Offensive Yards" measure="1" displayFolder="" measureGroup="stats_team_week_2026" count="0"/>
    <cacheHierarchy uniqueName="[Measures].[Total Yards Allowed]" caption="Total Yards Allowed" measure="1" displayFolder="" measureGroup="Defense_Weekly" count="0"/>
    <cacheHierarchy uniqueName="[Measures].[EPA per Play]" caption="EPA per Play" measure="1" displayFolder="" measureGroup="play_by_play_2026" count="0"/>
    <cacheHierarchy uniqueName="[Measures].[Success Rate]" caption="Success Rate" measure="1" displayFolder="" measureGroup="play_by_play_2026" count="0"/>
    <cacheHierarchy uniqueName="[Measures].[EPA Allowed per Play]" caption="EPA Allowed per Play" measure="1" displayFolder="" measureGroup="play_by_play_2026" count="0"/>
    <cacheHierarchy uniqueName="[Measures].[Success Rate Allowed]" caption="Success Rate Allowed" measure="1" displayFolder="" measureGroup="play_by_play_2026" count="0"/>
    <cacheHierarchy uniqueName="[Measures].[Latest Week]" caption="Latest Week" measure="1" displayFolder="" measureGroup="play_by_play_2026" count="0"/>
    <cacheHierarchy uniqueName="[Measures].[Team Games]" caption="Team Games" measure="1" displayFolder="" measureGroup="TeamGames" count="0"/>
    <cacheHierarchy uniqueName="[Measures].[W-L]" caption="W-L" measure="1" displayFolder="" measureGroup="TeamGames" count="0"/>
    <cacheHierarchy uniqueName="[Measures].[Wins]" caption="Wins" measure="1" displayFolder="" measureGroup="TeamGames" count="0"/>
    <cacheHierarchy uniqueName="[Measures].[Losses]" caption="Losses" measure="1" displayFolder="" measureGroup="TeamGames" count="0"/>
    <cacheHierarchy uniqueName="[Measures].[Ties]" caption="Ties" measure="1" displayFolder="" measureGroup="TeamGames" count="0"/>
    <cacheHierarchy uniqueName="[Measures].[Pts/G]" caption="Pts/G" measure="1" displayFolder="" measureGroup="TeamGames" count="0"/>
    <cacheHierarchy uniqueName="[Measures].[Pts Allowed/G]" caption="Pts Allowed/G" measure="1" displayFolder="" measureGroup="TeamGames" count="0"/>
    <cacheHierarchy uniqueName="[Measures].[Diff/G]" caption="Diff/G" measure="1" displayFolder="" measureGroup="TeamGames" count="0"/>
    <cacheHierarchy uniqueName="[Measures].[Yds/G]" caption="Yds/G" measure="1" displayFolder="" measureGroup="TeamGames" count="0"/>
    <cacheHierarchy uniqueName="[Measures].[Yds Allowed/G]" caption="Yds Allowed/G" measure="1" displayFolder="" measureGroup="TeamGames" count="0"/>
    <cacheHierarchy uniqueName="[Measures].[TO Margin]" caption="TO Margin" measure="1" displayFolder="" measureGroup="TeamGames" count="0"/>
    <cacheHierarchy uniqueName="[Measures].[Lead Diff Team]" caption="Lead Diff Team" measure="1" displayFolder="" measureGroup="TeamGames" count="0"/>
    <cacheHierarchy uniqueName="[Measures].[Lead Diff Value]" caption="Lead Diff Value" measure="1" displayFolder="" measureGroup="TeamGames" count="0"/>
    <cacheHierarchy uniqueName="[Measures].[Lead Diff W-L]" caption="Lead Diff W-L" measure="1" displayFolder="" measureGroup="TeamGames" count="0"/>
    <cacheHierarchy uniqueName="[Measures].[Lead Off Team]" caption="Lead Off Team" measure="1" displayFolder="" measureGroup="TeamGames" count="0"/>
    <cacheHierarchy uniqueName="[Measures].[Lead Off Value]" caption="Lead Off Value" measure="1" displayFolder="" measureGroup="TeamGames" count="0"/>
    <cacheHierarchy uniqueName="[Measures].[Lead Def Team]" caption="Lead Def Team" measure="1" displayFolder="" measureGroup="TeamGames" count="0"/>
    <cacheHierarchy uniqueName="[Measures].[Lead Def Value]" caption="Lead Def Value" measure="1" displayFolder="" measureGroup="TeamGames" count="0"/>
    <cacheHierarchy uniqueName="[Measures].[Lead TO Team]" caption="Lead TO Team" measure="1" displayFolder="" measureGroup="TeamGames" count="0"/>
    <cacheHierarchy uniqueName="[Measures].[Lead TO Value]" caption="Lead TO Value" measure="1" displayFolder="" measureGroup="TeamGames" count="0"/>
    <cacheHierarchy uniqueName="[Measures].[Diff Pos]" caption="Diff Pos" measure="1" displayFolder="" measureGroup="TeamGames" count="0"/>
    <cacheHierarchy uniqueName="[Measures].[Diff Neg]" caption="Diff Neg" measure="1" displayFolder="" measureGroup="TeamGames" count="0"/>
    <cacheHierarchy uniqueName="[Measures].[__XL_Count DimPlayer]" caption="__XL_Count DimPlayer" measure="1" displayFolder="" measureGroup="DimPlayer" count="0" hidden="1"/>
    <cacheHierarchy uniqueName="[Measures].[__XL_Count stats_player_week_2026]" caption="__XL_Count stats_player_week_2026" measure="1" displayFolder="" measureGroup="stats_player_week_2026" count="0" hidden="1"/>
    <cacheHierarchy uniqueName="[Measures].[__XL_Count DimTeam]" caption="__XL_Count DimTeam" measure="1" displayFolder="" measureGroup="DimTeam" count="0" hidden="1"/>
    <cacheHierarchy uniqueName="[Measures].[__XL_Count ngs_passing]" caption="__XL_Count ngs_passing" measure="1" displayFolder="" measureGroup="ngs_passing" count="0" hidden="1"/>
    <cacheHierarchy uniqueName="[Measures].[__XL_Count ngs_receiving]" caption="__XL_Count ngs_receiving" measure="1" displayFolder="" measureGroup="ngs_receiving" count="0" hidden="1"/>
    <cacheHierarchy uniqueName="[Measures].[__XL_Count ngs_rushing]" caption="__XL_Count ngs_rushing" measure="1" displayFolder="" measureGroup="ngs_rushing" count="0" hidden="1"/>
    <cacheHierarchy uniqueName="[Measures].[__XL_Count injuries_2026]" caption="__XL_Count injuries_2026" measure="1" displayFolder="" measureGroup="injuries_2026" count="0" hidden="1"/>
    <cacheHierarchy uniqueName="[Measures].[__XL_Count snap_counts_2026]" caption="__XL_Count snap_counts_2026" measure="1" displayFolder="" measureGroup="snap_counts_2026" count="0" hidden="1"/>
    <cacheHierarchy uniqueName="[Measures].[__XL_Count depth_charts_2026]" caption="__XL_Count depth_charts_2026" measure="1" displayFolder="" measureGroup="depth_charts_2026" count="0" hidden="1"/>
    <cacheHierarchy uniqueName="[Measures].[__XL_Count ftn_charting_2026]" caption="__XL_Count ftn_charting_2026" measure="1" displayFolder="" measureGroup="ftn_charting_2026" count="0" hidden="1"/>
    <cacheHierarchy uniqueName="[Measures].[__XL_Count play_by_play_2026]" caption="__XL_Count play_by_play_2026" measure="1" displayFolder="" measureGroup="play_by_play_2026" count="0" hidden="1"/>
    <cacheHierarchy uniqueName="[Measures].[__XL_Count stats_team_reg_2026]" caption="__XL_Count stats_team_reg_2026" measure="1" displayFolder="" measureGroup="stats_team_reg_2026" count="0" hidden="1"/>
    <cacheHierarchy uniqueName="[Measures].[__XL_Count DimWeek]" caption="__XL_Count DimWeek" measure="1" displayFolder="" measureGroup="DimWeek" count="0" hidden="1"/>
    <cacheHierarchy uniqueName="[Measures].[__XL_Count schedules]" caption="__XL_Count schedules" measure="1" displayFolder="" measureGroup="schedules" count="0" hidden="1"/>
    <cacheHierarchy uniqueName="[Measures].[__XL_Count stats_team_week_2026]" caption="__XL_Count stats_team_week_2026" measure="1" displayFolder="" measureGroup="stats_team_week_2026" count="0" hidden="1"/>
    <cacheHierarchy uniqueName="[Measures].[__XL_Count Defense_Weekly]" caption="__XL_Count Defense_Weekly" measure="1" displayFolder="" measureGroup="Defense_Weekly" count="0" hidden="1"/>
    <cacheHierarchy uniqueName="[Measures].[__XL_Count TeamGames]" caption="__XL_Count TeamGames" measure="1" displayFolder="" measureGroup="TeamGam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197435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823318-B973-4A39-A47C-582E1EC699C3}" name="PivotTable6" cacheId="3" applyNumberFormats="0" applyBorderFormats="0" applyFontFormats="0" applyPatternFormats="0" applyAlignmentFormats="0" applyWidthHeightFormats="1" dataCaption="Values" tag="54a7a6c2-5dd2-4032-add2-461fd4ac0033" updatedVersion="8" minRefreshableVersion="3" itemPrintTitles="1" createdVersion="8" indent="0" compact="0" compactData="0" multipleFieldFilters="0">
  <location ref="L8:N10" firstHeaderRow="1" firstDataRow="1" firstDataCol="2" rowPageCount="1" colPageCount="1"/>
  <pivotFields count="4">
    <pivotField axis="axisRow"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 axis="axisPage" compact="0" allDrilled="1" outline="0" subtotalTop="0" showAll="0" dataSourceSort="1" defaultSubtotal="0" defaultAttributeDrillState="1"/>
  </pivotFields>
  <rowFields count="2">
    <field x="0"/>
    <field x="1"/>
  </rowFields>
  <rowItems count="2">
    <i>
      <x/>
      <x/>
    </i>
    <i t="grand">
      <x/>
    </i>
  </rowItems>
  <colItems count="1">
    <i/>
  </colItems>
  <pageFields count="1">
    <pageField fld="3" hier="154" name="[DimPlayer].[position].&amp;[TE]" cap="TE"/>
  </pageFields>
  <dataFields count="1">
    <dataField name="Sum of receiving_yards" fld="2" baseField="0" baseItem="0"/>
  </dataField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Player].[position].&amp;[T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177">
      <autoFilter ref="A1">
        <filterColumn colId="0">
          <top10 val="1" filterVal="1"/>
        </filterColumn>
      </autoFilter>
    </filter>
  </filters>
  <rowHierarchiesUsage count="2">
    <rowHierarchyUsage hierarchyUsage="151"/>
    <rowHierarchyUsage hierarchyUsage="1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7035E4-8AA3-408B-A695-B14141DE3DBE}" name="Chart_Offense" cacheId="12"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
  <location ref="H50:I76" firstHeaderRow="1" firstDataRow="1" firstDataCol="1"/>
  <pivotFields count="3">
    <pivotField axis="axisRow" allDrilled="1" subtotalTop="0" showAll="0" sortType="ascending"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v="12"/>
    </i>
    <i>
      <x v="10"/>
    </i>
    <i>
      <x v="11"/>
    </i>
    <i>
      <x v="16"/>
    </i>
    <i>
      <x v="1"/>
    </i>
    <i>
      <x v="18"/>
    </i>
    <i>
      <x v="3"/>
    </i>
    <i>
      <x v="25"/>
    </i>
    <i>
      <x v="24"/>
    </i>
    <i>
      <x v="9"/>
    </i>
    <i>
      <x v="14"/>
    </i>
    <i>
      <x v="21"/>
    </i>
    <i>
      <x v="15"/>
    </i>
    <i>
      <x v="5"/>
    </i>
    <i>
      <x/>
    </i>
    <i>
      <x v="7"/>
    </i>
    <i>
      <x v="2"/>
    </i>
    <i>
      <x v="17"/>
    </i>
    <i>
      <x v="13"/>
    </i>
    <i>
      <x v="20"/>
    </i>
    <i>
      <x v="22"/>
    </i>
    <i>
      <x v="23"/>
    </i>
    <i>
      <x v="8"/>
    </i>
    <i>
      <x v="4"/>
    </i>
    <i>
      <x v="19"/>
    </i>
    <i>
      <x v="6"/>
    </i>
  </rowItems>
  <colItems count="1">
    <i/>
  </colItems>
  <dataFields count="1">
    <dataField fld="1" subtotal="count" baseField="0" baseItem="0"/>
  </dataFields>
  <chartFormats count="1">
    <chartFormat chart="1" format="9" series="1">
      <pivotArea type="data" outline="0" fieldPosition="0">
        <references count="1">
          <reference field="4294967294" count="1" selected="0">
            <x v="0"/>
          </reference>
        </references>
      </pivotArea>
    </chartFormat>
  </chartFormat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Week].[week].&amp;[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7F6272-6EC3-473A-9245-AC192ED7DA67}" name="Chart_Efficiency" cacheId="1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
  <location ref="D50:E76" firstHeaderRow="1" firstDataRow="1" firstDataCol="1"/>
  <pivotFields count="3">
    <pivotField axis="axisRow" allDrilled="1" subtotalTop="0" showAll="0" sortType="ascending"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v="3"/>
    </i>
    <i>
      <x v="2"/>
    </i>
    <i>
      <x v="14"/>
    </i>
    <i>
      <x/>
    </i>
    <i>
      <x v="10"/>
    </i>
    <i>
      <x v="12"/>
    </i>
    <i>
      <x v="25"/>
    </i>
    <i>
      <x v="8"/>
    </i>
    <i>
      <x v="18"/>
    </i>
    <i>
      <x v="23"/>
    </i>
    <i>
      <x v="11"/>
    </i>
    <i>
      <x v="20"/>
    </i>
    <i>
      <x v="17"/>
    </i>
    <i>
      <x v="4"/>
    </i>
    <i>
      <x v="15"/>
    </i>
    <i>
      <x v="16"/>
    </i>
    <i>
      <x v="1"/>
    </i>
    <i>
      <x v="21"/>
    </i>
    <i>
      <x v="9"/>
    </i>
    <i>
      <x v="6"/>
    </i>
    <i>
      <x v="22"/>
    </i>
    <i>
      <x v="19"/>
    </i>
    <i>
      <x v="7"/>
    </i>
    <i>
      <x v="13"/>
    </i>
    <i>
      <x v="5"/>
    </i>
    <i>
      <x v="24"/>
    </i>
  </rowItems>
  <colItems count="1">
    <i/>
  </colItems>
  <dataFields count="1">
    <dataField fld="1" subtotal="count" baseField="0" baseItem="0"/>
  </dataFields>
  <chartFormats count="1">
    <chartFormat chart="1" format="9" series="1">
      <pivotArea type="data" outline="0" fieldPosition="0">
        <references count="1">
          <reference field="4294967294" count="1" selected="0">
            <x v="0"/>
          </reference>
        </references>
      </pivotArea>
    </chartFormat>
  </chartFormat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Week].[week].&amp;[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E836394-BCEC-4126-AF4E-A6DCF51B0717}" name="PosNeg_Pivot" cacheId="0" applyNumberFormats="0" applyBorderFormats="0" applyFontFormats="0" applyPatternFormats="0" applyAlignmentFormats="0" applyWidthHeightFormats="1" dataCaption="Values" tag="2984af50-0da1-464f-9e91-b606b4152e0a" updatedVersion="8" minRefreshableVersion="3" useAutoFormatting="1" itemPrintTitles="1" createdVersion="8" indent="0" outline="1" outlineData="1" multipleFieldFilters="0" chartFormat="21">
  <location ref="D12:E45" firstHeaderRow="1" firstDataRow="1" firstDataCol="1"/>
  <pivotFields count="3">
    <pivotField axis="axisRow" allDrilled="1" subtotalTop="0" showAll="0" sortType="a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33">
    <i>
      <x v="17"/>
    </i>
    <i>
      <x v="19"/>
    </i>
    <i>
      <x/>
    </i>
    <i>
      <x v="30"/>
    </i>
    <i>
      <x v="31"/>
    </i>
    <i>
      <x v="25"/>
    </i>
    <i>
      <x v="22"/>
    </i>
    <i>
      <x v="13"/>
    </i>
    <i>
      <x v="18"/>
    </i>
    <i>
      <x v="7"/>
    </i>
    <i>
      <x v="24"/>
    </i>
    <i>
      <x v="8"/>
    </i>
    <i>
      <x v="4"/>
    </i>
    <i>
      <x v="12"/>
    </i>
    <i>
      <x v="1"/>
    </i>
    <i>
      <x v="11"/>
    </i>
    <i>
      <x v="2"/>
    </i>
    <i>
      <x v="23"/>
    </i>
    <i>
      <x v="9"/>
    </i>
    <i>
      <x v="16"/>
    </i>
    <i>
      <x v="29"/>
    </i>
    <i>
      <x v="26"/>
    </i>
    <i>
      <x v="21"/>
    </i>
    <i>
      <x v="10"/>
    </i>
    <i>
      <x v="3"/>
    </i>
    <i>
      <x v="5"/>
    </i>
    <i>
      <x v="27"/>
    </i>
    <i>
      <x v="15"/>
    </i>
    <i>
      <x v="6"/>
    </i>
    <i>
      <x v="28"/>
    </i>
    <i>
      <x v="14"/>
    </i>
    <i>
      <x v="20"/>
    </i>
    <i t="grand">
      <x/>
    </i>
  </rowItems>
  <colItems count="1">
    <i/>
  </colItems>
  <dataFields count="1">
    <dataField fld="1" subtotal="count" baseField="0" baseItem="0"/>
  </dataFields>
  <chartFormats count="8">
    <chartFormat chart="3"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0"/>
          </reference>
        </references>
      </pivotArea>
    </chartFormat>
    <chartFormat chart="10" format="8" series="1">
      <pivotArea type="data" outline="0" fieldPosition="0">
        <references count="1">
          <reference field="4294967294" count="1" selected="0">
            <x v="0"/>
          </reference>
        </references>
      </pivotArea>
    </chartFormat>
    <chartFormat chart="14" format="7" series="1">
      <pivotArea type="data" outline="0" fieldPosition="0">
        <references count="1">
          <reference field="4294967294" count="1" selected="0">
            <x v="0"/>
          </reference>
        </references>
      </pivotArea>
    </chartFormat>
    <chartFormat chart="15" format="8" series="1">
      <pivotArea type="data" outline="0" fieldPosition="0">
        <references count="1">
          <reference field="4294967294" count="1" selected="0">
            <x v="0"/>
          </reference>
        </references>
      </pivotArea>
    </chartFormat>
    <chartFormat chart="19" format="7" series="1">
      <pivotArea type="data" outline="0" fieldPosition="0">
        <references count="1">
          <reference field="4294967294" count="1" selected="0">
            <x v="0"/>
          </reference>
        </references>
      </pivotArea>
    </chartFormat>
    <chartFormat chart="20" format="8" series="1">
      <pivotArea type="data" outline="0" fieldPosition="0">
        <references count="1">
          <reference field="4294967294" count="1" selected="0">
            <x v="0"/>
          </reference>
        </references>
      </pivotArea>
    </chartFormat>
  </chartFormat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Team]"/>
        <x15:activeTabTopLevelEntity name="[TeamGames]"/>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9393AD5-AA2F-4FAC-B53C-923A073A718A}" name="PivotTable4" cacheId="1" applyNumberFormats="0" applyBorderFormats="0" applyFontFormats="0" applyPatternFormats="0" applyAlignmentFormats="0" applyWidthHeightFormats="1" dataCaption="Values" tag="d4e7e418-a764-4f3d-b86c-4fc52befbb09" updatedVersion="8" minRefreshableVersion="3" useAutoFormatting="1" itemPrintTitles="1" createdVersion="8" indent="0" compact="0" compactData="0" multipleFieldFilters="0">
  <location ref="D2:F4" firstHeaderRow="1" firstDataRow="1" firstDataCol="2"/>
  <pivotFields count="3">
    <pivotField axis="axisRow"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s>
  <rowFields count="2">
    <field x="0"/>
    <field x="1"/>
  </rowFields>
  <rowItems count="2">
    <i>
      <x/>
      <x/>
    </i>
    <i t="grand">
      <x/>
    </i>
  </rowItems>
  <colItems count="1">
    <i/>
  </colItems>
  <dataFields count="1">
    <dataField name="Sum of passing_yards" fld="2" baseField="0" baseItem="0"/>
  </dataField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1162">
      <autoFilter ref="A1">
        <filterColumn colId="0">
          <top10 val="1" filterVal="1"/>
        </filterColumn>
      </autoFilter>
    </filter>
  </filters>
  <rowHierarchiesUsage count="2">
    <rowHierarchyUsage hierarchyUsage="151"/>
    <rowHierarchyUsage hierarchyUsage="1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A59660-768D-43BA-9FED-F2C78E8B6D45}" name="PivotTable7" cacheId="2" applyNumberFormats="0" applyBorderFormats="0" applyFontFormats="0" applyPatternFormats="0" applyAlignmentFormats="0" applyWidthHeightFormats="1" dataCaption="Values" tag="e1da87b7-826a-4711-94f1-f2aba638e107" updatedVersion="8" minRefreshableVersion="3" useAutoFormatting="1" itemPrintTitles="1" createdVersion="8" indent="0" compact="0" compactData="0" multipleFieldFilters="0">
  <location ref="D6:F8" firstHeaderRow="1" firstDataRow="1" firstDataCol="2"/>
  <pivotFields count="3">
    <pivotField axis="axisRow"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s>
  <rowFields count="2">
    <field x="0"/>
    <field x="1"/>
  </rowFields>
  <rowItems count="2">
    <i>
      <x/>
      <x/>
    </i>
    <i t="grand">
      <x/>
    </i>
  </rowItems>
  <colItems count="1">
    <i/>
  </colItems>
  <dataFields count="1">
    <dataField name="Sum of receiving_yards" fld="2" baseField="0" baseItem="0"/>
  </dataField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177">
      <autoFilter ref="A1">
        <filterColumn colId="0">
          <top10 val="1" filterVal="1"/>
        </filterColumn>
      </autoFilter>
    </filter>
  </filters>
  <rowHierarchiesUsage count="2">
    <rowHierarchyUsage hierarchyUsage="151"/>
    <rowHierarchyUsage hierarchyUsage="1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C44A59D-CA29-4EB3-A140-801A39A64144}" name="Chart_Defense" cacheId="8"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
  <location ref="L50:M82" firstHeaderRow="1" firstDataRow="1" firstDataCol="1"/>
  <pivotFields count="3">
    <pivotField axis="axisRow" allDrilled="1" subtotalTop="0" showAll="0" sortType="descending" dataSourceSort="1"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32">
    <i>
      <x v="10"/>
    </i>
    <i>
      <x v="3"/>
    </i>
    <i>
      <x v="22"/>
    </i>
    <i>
      <x v="8"/>
    </i>
    <i>
      <x v="18"/>
    </i>
    <i>
      <x v="30"/>
    </i>
    <i>
      <x v="25"/>
    </i>
    <i>
      <x v="6"/>
    </i>
    <i>
      <x/>
    </i>
    <i>
      <x v="9"/>
    </i>
    <i>
      <x v="31"/>
    </i>
    <i>
      <x v="4"/>
    </i>
    <i>
      <x v="12"/>
    </i>
    <i>
      <x v="1"/>
    </i>
    <i>
      <x v="14"/>
    </i>
    <i>
      <x v="13"/>
    </i>
    <i>
      <x v="19"/>
    </i>
    <i>
      <x v="17"/>
    </i>
    <i>
      <x v="11"/>
    </i>
    <i>
      <x v="7"/>
    </i>
    <i>
      <x v="21"/>
    </i>
    <i>
      <x v="2"/>
    </i>
    <i>
      <x v="24"/>
    </i>
    <i>
      <x v="15"/>
    </i>
    <i>
      <x v="5"/>
    </i>
    <i>
      <x v="26"/>
    </i>
    <i>
      <x v="23"/>
    </i>
    <i>
      <x v="28"/>
    </i>
    <i>
      <x v="29"/>
    </i>
    <i>
      <x v="16"/>
    </i>
    <i>
      <x v="20"/>
    </i>
    <i>
      <x v="27"/>
    </i>
  </rowItems>
  <colItems count="1">
    <i/>
  </colItems>
  <dataFields count="1">
    <dataField fld="1" subtotal="count" baseField="0" baseItem="0"/>
  </dataFields>
  <chartFormats count="1">
    <chartFormat chart="1" format="9" series="1">
      <pivotArea type="data" outline="0" fieldPosition="0">
        <references count="1">
          <reference field="4294967294" count="1" selected="0">
            <x v="0"/>
          </reference>
        </references>
      </pivotArea>
    </chartFormat>
  </chartFormat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FF57952-1C9E-4D45-93C5-83ABDD305CA0}" name="PivotTable5" cacheId="4" applyNumberFormats="0" applyBorderFormats="0" applyFontFormats="0" applyPatternFormats="0" applyAlignmentFormats="0" applyWidthHeightFormats="1" dataCaption="Values" tag="3146ee6d-b4d0-4c82-83e5-fe009eda00be" updatedVersion="8" minRefreshableVersion="3" subtotalHiddenItems="1" itemPrintTitles="1" createdVersion="8" indent="0" compact="0" compactData="0" multipleFieldFilters="0">
  <location ref="H2:J4" firstHeaderRow="1" firstDataRow="1" firstDataCol="2"/>
  <pivotFields count="3">
    <pivotField axis="axisRow"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s>
  <rowFields count="2">
    <field x="0"/>
    <field x="1"/>
  </rowFields>
  <rowItems count="2">
    <i>
      <x/>
      <x/>
    </i>
    <i t="grand">
      <x/>
    </i>
  </rowItems>
  <colItems count="1">
    <i/>
  </colItems>
  <dataFields count="1">
    <dataField name="Sum of rushing_yards" fld="2" baseField="0" baseItem="0"/>
  </dataField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172">
      <autoFilter ref="A1">
        <filterColumn colId="0">
          <top10 val="1" filterVal="1"/>
        </filterColumn>
      </autoFilter>
    </filter>
  </filters>
  <rowHierarchiesUsage count="2">
    <rowHierarchyUsage hierarchyUsage="151"/>
    <rowHierarchyUsage hierarchyUsage="1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99CC710-230E-45B4-8D38-49D7DC1CA6ED}" name="PivotTable1" cacheId="5" applyNumberFormats="0" applyBorderFormats="0" applyFontFormats="0" applyPatternFormats="0" applyAlignmentFormats="0" applyWidthHeightFormats="1" dataCaption="Values" tag="8fe469d2-5488-4985-ba70-7cb2dca18a3b" updatedVersion="8" minRefreshableVersion="3" subtotalHiddenItems="1" rowGrandTotals="0" colGrandTotals="0" itemPrintTitles="1" createdVersion="8" indent="0" compact="0" compactData="0" multipleFieldFilters="0">
  <location ref="C20:J52" firstHeaderRow="0" firstDataRow="1" firstDataCol="1"/>
  <pivotFields count="9">
    <pivotField name="TEAM" axis="axisRow" compact="0" allDrilled="1" outline="0"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3"/>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32">
    <i>
      <x v="20"/>
    </i>
    <i>
      <x v="14"/>
    </i>
    <i>
      <x v="28"/>
    </i>
    <i>
      <x v="6"/>
    </i>
    <i>
      <x v="15"/>
    </i>
    <i>
      <x v="27"/>
    </i>
    <i>
      <x v="5"/>
    </i>
    <i>
      <x v="3"/>
    </i>
    <i>
      <x v="10"/>
    </i>
    <i>
      <x v="21"/>
    </i>
    <i>
      <x v="26"/>
    </i>
    <i>
      <x v="29"/>
    </i>
    <i>
      <x v="16"/>
    </i>
    <i>
      <x v="9"/>
    </i>
    <i>
      <x v="23"/>
    </i>
    <i>
      <x v="2"/>
    </i>
    <i>
      <x v="11"/>
    </i>
    <i>
      <x v="1"/>
    </i>
    <i>
      <x v="12"/>
    </i>
    <i>
      <x v="4"/>
    </i>
    <i>
      <x v="8"/>
    </i>
    <i>
      <x v="7"/>
    </i>
    <i>
      <x v="24"/>
    </i>
    <i>
      <x v="18"/>
    </i>
    <i>
      <x v="13"/>
    </i>
    <i>
      <x v="22"/>
    </i>
    <i>
      <x v="25"/>
    </i>
    <i>
      <x v="31"/>
    </i>
    <i>
      <x v="30"/>
    </i>
    <i>
      <x/>
    </i>
    <i>
      <x v="19"/>
    </i>
    <i>
      <x v="17"/>
    </i>
  </rowItems>
  <colFields count="1">
    <field x="-2"/>
  </colFields>
  <colItems count="7">
    <i>
      <x/>
    </i>
    <i i="1">
      <x v="1"/>
    </i>
    <i i="2">
      <x v="2"/>
    </i>
    <i i="3">
      <x v="3"/>
    </i>
    <i i="4">
      <x v="4"/>
    </i>
    <i i="5">
      <x v="5"/>
    </i>
    <i i="6">
      <x v="6"/>
    </i>
  </colItems>
  <dataFields count="7">
    <dataField fld="1" subtotal="count" baseField="0" baseItem="0"/>
    <dataField fld="2" subtotal="count" baseField="0" baseItem="0"/>
    <dataField fld="5" subtotal="count" baseField="0" baseItem="0"/>
    <dataField fld="4" subtotal="count" baseField="0" baseItem="0" numFmtId="168"/>
    <dataField fld="6" subtotal="count" baseField="0" baseItem="0"/>
    <dataField fld="3" subtotal="count" baseField="0" baseItem="0"/>
    <dataField fld="7" subtotal="count" baseField="0" baseItem="0" numFmtId="167"/>
  </dataFields>
  <formats count="3">
    <format dxfId="81">
      <pivotArea dataOnly="0" labelOnly="1" outline="0" fieldPosition="0">
        <references count="1">
          <reference field="4294967294" count="7">
            <x v="0"/>
            <x v="1"/>
            <x v="2"/>
            <x v="3"/>
            <x v="4"/>
            <x v="5"/>
            <x v="6"/>
          </reference>
        </references>
      </pivotArea>
    </format>
    <format dxfId="80">
      <pivotArea outline="0" fieldPosition="0">
        <references count="1">
          <reference field="4294967294" count="1">
            <x v="6"/>
          </reference>
        </references>
      </pivotArea>
    </format>
    <format dxfId="79">
      <pivotArea outline="0" fieldPosition="0">
        <references count="1">
          <reference field="4294967294" count="1">
            <x v="3"/>
          </reference>
        </references>
      </pivotArea>
    </format>
  </formats>
  <conditionalFormats count="4">
    <conditionalFormat scope="field" priority="4">
      <pivotAreas count="1">
        <pivotArea outline="0" collapsedLevelsAreSubtotals="1" fieldPosition="0">
          <references count="2">
            <reference field="4294967294" count="1" selected="0">
              <x v="3"/>
            </reference>
            <reference field="0" count="0" selected="0"/>
          </references>
        </pivotArea>
      </pivotAreas>
    </conditionalFormat>
    <conditionalFormat scope="field" priority="3">
      <pivotAreas count="1">
        <pivotArea outline="0" collapsedLevelsAreSubtotals="1" fieldPosition="0">
          <references count="2">
            <reference field="4294967294" count="1" selected="0">
              <x v="3"/>
            </reference>
            <reference field="0" count="0" selected="0"/>
          </references>
        </pivotArea>
      </pivotAreas>
    </conditionalFormat>
    <conditionalFormat scope="field" priority="2">
      <pivotAreas count="1">
        <pivotArea outline="0" collapsedLevelsAreSubtotals="1" fieldPosition="0">
          <references count="2">
            <reference field="4294967294" count="1" selected="0">
              <x v="6"/>
            </reference>
            <reference field="0" count="0" selected="0"/>
          </references>
        </pivotArea>
      </pivotAreas>
    </conditionalFormat>
    <conditionalFormat scope="field" priority="1">
      <pivotAreas count="1">
        <pivotArea outline="0" collapsedLevelsAreSubtotals="1" fieldPosition="0">
          <references count="2">
            <reference field="4294967294" count="1" selected="0">
              <x v="6"/>
            </reference>
            <reference field="0" count="0" selected="0"/>
          </references>
        </pivotArea>
      </pivotAreas>
    </conditionalFormat>
  </conditionalFormat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NFL Dark" showRowHeaders="0" showColHeaders="1" showRowStripes="0" showColStripes="0" showLastColumn="1"/>
  <rowHierarchiesUsage count="1">
    <rowHierarchyUsage hierarchyUsage="16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Team]"/>
        <x15:activeTabTopLevelEntity name="[TeamGames]"/>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211416B-9B36-40C3-9B65-40E78A30123E}" name="Pivot_Efficiency" cacheId="9" applyNumberFormats="0" applyBorderFormats="0" applyFontFormats="0" applyPatternFormats="0" applyAlignmentFormats="0" applyWidthHeightFormats="1" dataCaption="Values" tag="8fe469d2-5488-4985-ba70-7cb2dca18a3b" updatedVersion="8" minRefreshableVersion="3" subtotalHiddenItems="1" rowGrandTotals="0" colGrandTotals="0" itemPrintTitles="1" createdVersion="8" indent="0" compact="0" compactData="0" multipleFieldFilters="0">
  <location ref="C20:J46" firstHeaderRow="0" firstDataRow="1" firstDataCol="1"/>
  <pivotFields count="9">
    <pivotField name="TEAM" axis="axisRow" compact="0" allDrilled="1" outline="0" subtotalTop="0" showAll="0" sortType="descending"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26">
    <i>
      <x v="24"/>
    </i>
    <i>
      <x v="5"/>
    </i>
    <i>
      <x v="13"/>
    </i>
    <i>
      <x v="7"/>
    </i>
    <i>
      <x v="19"/>
    </i>
    <i>
      <x v="22"/>
    </i>
    <i>
      <x v="6"/>
    </i>
    <i>
      <x v="9"/>
    </i>
    <i>
      <x v="21"/>
    </i>
    <i>
      <x v="1"/>
    </i>
    <i>
      <x v="16"/>
    </i>
    <i>
      <x v="15"/>
    </i>
    <i>
      <x v="4"/>
    </i>
    <i>
      <x v="17"/>
    </i>
    <i>
      <x v="20"/>
    </i>
    <i>
      <x v="11"/>
    </i>
    <i>
      <x v="23"/>
    </i>
    <i>
      <x v="18"/>
    </i>
    <i>
      <x v="8"/>
    </i>
    <i>
      <x v="25"/>
    </i>
    <i>
      <x v="12"/>
    </i>
    <i>
      <x v="10"/>
    </i>
    <i>
      <x/>
    </i>
    <i>
      <x v="14"/>
    </i>
    <i>
      <x v="2"/>
    </i>
    <i>
      <x v="3"/>
    </i>
  </rowItems>
  <colFields count="1">
    <field x="-2"/>
  </colFields>
  <colItems count="7">
    <i>
      <x/>
    </i>
    <i i="1">
      <x v="1"/>
    </i>
    <i i="2">
      <x v="2"/>
    </i>
    <i i="3">
      <x v="3"/>
    </i>
    <i i="4">
      <x v="4"/>
    </i>
    <i i="5">
      <x v="5"/>
    </i>
    <i i="6">
      <x v="6"/>
    </i>
  </colItems>
  <dataFields count="7">
    <dataField name="Net EPA" fld="1" subtotal="count" baseField="0" baseItem="0" numFmtId="170"/>
    <dataField name="Off EPA/Play" fld="2" subtotal="count" baseField="0" baseItem="0" numFmtId="170"/>
    <dataField name="Def EPA/Play" fld="3" subtotal="count" baseField="0" baseItem="0" numFmtId="170"/>
    <dataField name="Success %" fld="4" subtotal="count" baseField="0" baseItem="0" numFmtId="171"/>
    <dataField name="Success Allowed %" fld="5" subtotal="count" baseField="0" baseItem="0" numFmtId="171"/>
    <dataField name="Pass EPA" fld="6" subtotal="count" baseField="0" baseItem="0" numFmtId="170"/>
    <dataField name="Rush EPA" fld="7" subtotal="count" baseField="0" baseItem="0" numFmtId="170"/>
  </dataFields>
  <formats count="7">
    <format dxfId="72">
      <pivotArea dataOnly="0" labelOnly="1" outline="0" fieldPosition="0">
        <references count="1">
          <reference field="4294967294" count="1">
            <x v="0"/>
          </reference>
        </references>
      </pivotArea>
    </format>
    <format dxfId="71">
      <pivotArea dataOnly="0" labelOnly="1" outline="0" fieldPosition="0">
        <references count="1">
          <reference field="4294967294" count="1">
            <x v="1"/>
          </reference>
        </references>
      </pivotArea>
    </format>
    <format dxfId="70">
      <pivotArea dataOnly="0" labelOnly="1" outline="0" fieldPosition="0">
        <references count="1">
          <reference field="4294967294" count="1">
            <x v="2"/>
          </reference>
        </references>
      </pivotArea>
    </format>
    <format dxfId="69">
      <pivotArea dataOnly="0" labelOnly="1" outline="0" fieldPosition="0">
        <references count="1">
          <reference field="4294967294" count="1">
            <x v="3"/>
          </reference>
        </references>
      </pivotArea>
    </format>
    <format dxfId="68">
      <pivotArea dataOnly="0" labelOnly="1" outline="0" fieldPosition="0">
        <references count="1">
          <reference field="4294967294" count="1">
            <x v="4"/>
          </reference>
        </references>
      </pivotArea>
    </format>
    <format dxfId="67">
      <pivotArea dataOnly="0" labelOnly="1" outline="0" fieldPosition="0">
        <references count="1">
          <reference field="4294967294" count="1">
            <x v="5"/>
          </reference>
        </references>
      </pivotArea>
    </format>
    <format dxfId="66">
      <pivotArea dataOnly="0" labelOnly="1" outline="0" fieldPosition="0">
        <references count="1">
          <reference field="4294967294" count="1">
            <x v="6"/>
          </reference>
        </references>
      </pivotArea>
    </format>
  </formats>
  <conditionalFormats count="4">
    <conditionalFormat scope="field" priority="10">
      <pivotAreas count="1">
        <pivotArea outline="0" collapsedLevelsAreSubtotals="1" fieldPosition="0">
          <references count="2">
            <reference field="4294967294" count="1" selected="0">
              <x v="2"/>
            </reference>
            <reference field="0" count="0" selected="0"/>
          </references>
        </pivotArea>
      </pivotAreas>
    </conditionalFormat>
    <conditionalFormat scope="field" priority="9">
      <pivotAreas count="1">
        <pivotArea outline="0" collapsedLevelsAreSubtotals="1" fieldPosition="0">
          <references count="2">
            <reference field="4294967294" count="1" selected="0">
              <x v="2"/>
            </reference>
            <reference field="0" count="0" selected="0"/>
          </references>
        </pivotArea>
      </pivotAreas>
    </conditionalFormat>
    <conditionalFormat scope="field" priority="8">
      <pivotAreas count="1">
        <pivotArea outline="0" collapsedLevelsAreSubtotals="1" fieldPosition="0">
          <references count="2">
            <reference field="4294967294" count="1" selected="0">
              <x v="1"/>
            </reference>
            <reference field="0" count="0" selected="0"/>
          </references>
        </pivotArea>
      </pivotAreas>
    </conditionalFormat>
    <conditionalFormat scope="field" priority="7">
      <pivotAreas count="1">
        <pivotArea outline="0" collapsedLevelsAreSubtotals="1" fieldPosition="0">
          <references count="2">
            <reference field="4294967294" count="1" selected="0">
              <x v="1"/>
            </reference>
            <reference field="0" count="0" selected="0"/>
          </references>
        </pivotArea>
      </pivotAreas>
    </conditionalFormat>
  </conditionalFormat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Week].[week].&amp;[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Off EPA/Play"/>
    <pivotHierarchy dragToRow="0" dragToCol="0" dragToPage="0" dragToData="1" caption="Success %"/>
    <pivotHierarchy dragToRow="0" dragToCol="0" dragToPage="0" dragToData="1" caption="Def EPA/Play"/>
    <pivotHierarchy dragToRow="0" dragToCol="0" dragToPage="0" dragToData="1" caption="Success Allowed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Net EPA"/>
    <pivotHierarchy dragToRow="0" dragToCol="0" dragToPage="0" dragToData="1" caption="Pass EPA"/>
    <pivotHierarchy dragToRow="0" dragToCol="0" dragToPage="0" dragToData="1" caption="Rush EP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NFL Dark" showRowHeaders="0" showColHeaders="1" showRowStripes="0" showColStripes="0" showLastColumn="1"/>
  <rowHierarchiesUsage count="1">
    <rowHierarchyUsage hierarchyUsage="16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Team]"/>
        <x15:activeTabTopLevelEntity name="[TeamGames]"/>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D83BD29-0B76-4677-9315-E1C4C1F43F88}" name="Pivot_Offense" cacheId="11" applyNumberFormats="0" applyBorderFormats="0" applyFontFormats="0" applyPatternFormats="0" applyAlignmentFormats="0" applyWidthHeightFormats="1" dataCaption="Values" tag="8fe469d2-5488-4985-ba70-7cb2dca18a3b" updatedVersion="8" minRefreshableVersion="3" subtotalHiddenItems="1" rowGrandTotals="0" colGrandTotals="0" itemPrintTitles="1" createdVersion="8" indent="0" compact="0" compactData="0" multipleFieldFilters="0">
  <location ref="C20:L46" firstHeaderRow="0" firstDataRow="1" firstDataCol="1"/>
  <pivotFields count="11">
    <pivotField name="TEAM" axis="axisRow" compact="0" allDrilled="1" outline="0" subtotalTop="0" showAll="0" sortType="descending"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autoSortScope>
        <pivotArea dataOnly="0" outline="0" fieldPosition="0">
          <references count="1">
            <reference field="4294967294" count="1" selected="0">
              <x v="1"/>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26">
    <i>
      <x v="6"/>
    </i>
    <i>
      <x v="19"/>
    </i>
    <i>
      <x v="4"/>
    </i>
    <i>
      <x v="8"/>
    </i>
    <i>
      <x v="23"/>
    </i>
    <i>
      <x v="22"/>
    </i>
    <i>
      <x v="20"/>
    </i>
    <i>
      <x v="13"/>
    </i>
    <i>
      <x v="17"/>
    </i>
    <i>
      <x v="2"/>
    </i>
    <i>
      <x v="7"/>
    </i>
    <i>
      <x/>
    </i>
    <i>
      <x v="5"/>
    </i>
    <i>
      <x v="15"/>
    </i>
    <i>
      <x v="21"/>
    </i>
    <i>
      <x v="14"/>
    </i>
    <i>
      <x v="9"/>
    </i>
    <i>
      <x v="24"/>
    </i>
    <i>
      <x v="25"/>
    </i>
    <i>
      <x v="3"/>
    </i>
    <i>
      <x v="18"/>
    </i>
    <i>
      <x v="1"/>
    </i>
    <i>
      <x v="16"/>
    </i>
    <i>
      <x v="11"/>
    </i>
    <i>
      <x v="10"/>
    </i>
    <i>
      <x v="12"/>
    </i>
  </rowItems>
  <colFields count="1">
    <field x="-2"/>
  </colFields>
  <colItems count="9">
    <i>
      <x/>
    </i>
    <i i="1">
      <x v="1"/>
    </i>
    <i i="2">
      <x v="2"/>
    </i>
    <i i="3">
      <x v="3"/>
    </i>
    <i i="4">
      <x v="4"/>
    </i>
    <i i="5">
      <x v="5"/>
    </i>
    <i i="6">
      <x v="6"/>
    </i>
    <i i="7">
      <x v="7"/>
    </i>
    <i i="8">
      <x v="8"/>
    </i>
  </colItems>
  <dataFields count="9">
    <dataField fld="1" subtotal="count" baseField="0" baseItem="0" numFmtId="165"/>
    <dataField fld="2" subtotal="count" baseField="0" baseItem="0" numFmtId="1"/>
    <dataField fld="3" subtotal="count" baseField="0" baseItem="0" numFmtId="1"/>
    <dataField fld="4" subtotal="count" baseField="0" baseItem="0" numFmtId="1"/>
    <dataField fld="5" subtotal="count" baseField="0" baseItem="0" numFmtId="9"/>
    <dataField fld="6" subtotal="count" baseField="0" baseItem="0" numFmtId="165"/>
    <dataField name="3rd Down" fld="7" subtotal="count" baseField="0" baseItem="0" numFmtId="9"/>
    <dataField name="Red Zone TD" fld="8" subtotal="count" baseField="0" baseItem="0" numFmtId="9"/>
    <dataField fld="9" subtotal="count" baseField="0" baseItem="0" numFmtId="1"/>
  </dataFields>
  <formats count="9">
    <format dxfId="65">
      <pivotArea dataOnly="0" labelOnly="1" outline="0" fieldPosition="0">
        <references count="1">
          <reference field="4294967294" count="1">
            <x v="0"/>
          </reference>
        </references>
      </pivotArea>
    </format>
    <format dxfId="64">
      <pivotArea dataOnly="0" labelOnly="1" outline="0" fieldPosition="0">
        <references count="1">
          <reference field="4294967294" count="1">
            <x v="1"/>
          </reference>
        </references>
      </pivotArea>
    </format>
    <format dxfId="63">
      <pivotArea dataOnly="0" labelOnly="1" outline="0" fieldPosition="0">
        <references count="1">
          <reference field="4294967294" count="1">
            <x v="2"/>
          </reference>
        </references>
      </pivotArea>
    </format>
    <format dxfId="62">
      <pivotArea dataOnly="0" labelOnly="1" outline="0" fieldPosition="0">
        <references count="1">
          <reference field="4294967294" count="1">
            <x v="3"/>
          </reference>
        </references>
      </pivotArea>
    </format>
    <format dxfId="61">
      <pivotArea dataOnly="0" labelOnly="1" outline="0" fieldPosition="0">
        <references count="1">
          <reference field="4294967294" count="1">
            <x v="4"/>
          </reference>
        </references>
      </pivotArea>
    </format>
    <format dxfId="60">
      <pivotArea dataOnly="0" labelOnly="1" outline="0" fieldPosition="0">
        <references count="1">
          <reference field="4294967294" count="1">
            <x v="5"/>
          </reference>
        </references>
      </pivotArea>
    </format>
    <format dxfId="59">
      <pivotArea dataOnly="0" labelOnly="1" outline="0" fieldPosition="0">
        <references count="1">
          <reference field="4294967294" count="1">
            <x v="6"/>
          </reference>
        </references>
      </pivotArea>
    </format>
    <format dxfId="58">
      <pivotArea dataOnly="0" labelOnly="1" outline="0" fieldPosition="0">
        <references count="1">
          <reference field="4294967294" count="1">
            <x v="7"/>
          </reference>
        </references>
      </pivotArea>
    </format>
    <format dxfId="57">
      <pivotArea dataOnly="0" labelOnly="1" outline="0" fieldPosition="0">
        <references count="1">
          <reference field="4294967294" count="1">
            <x v="8"/>
          </reference>
        </references>
      </pivotArea>
    </format>
  </format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Week].[week].&amp;[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3rd Down"/>
    <pivotHierarchy dragToRow="0" dragToCol="0" dragToPage="0" dragToData="1"/>
    <pivotHierarchy dragToRow="0" dragToCol="0" dragToPage="0" dragToData="1"/>
    <pivotHierarchy dragToRow="0" dragToCol="0" dragToPage="0" dragToData="1" caption="Red Zone T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NFL Dark" showRowHeaders="0" showColHeaders="1" showRowStripes="0" showColStripes="0" showLastColumn="1"/>
  <rowHierarchiesUsage count="1">
    <rowHierarchyUsage hierarchyUsage="16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Team]"/>
        <x15:activeTabTopLevelEntity name="[TeamGames]"/>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5A9C1B2-C432-4D8A-AAD6-92E8707024B4}" name="Pivot_Defense" cacheId="7" applyNumberFormats="0" applyBorderFormats="0" applyFontFormats="0" applyPatternFormats="0" applyAlignmentFormats="0" applyWidthHeightFormats="1" dataCaption="Values" tag="8fe469d2-5488-4985-ba70-7cb2dca18a3b" updatedVersion="8" minRefreshableVersion="3" subtotalHiddenItems="1" rowGrandTotals="0" colGrandTotals="0" itemPrintTitles="1" createdVersion="8" indent="0" compact="0" compactData="0" multipleFieldFilters="0">
  <location ref="C20:L52" firstHeaderRow="0" firstDataRow="1" firstDataCol="1"/>
  <pivotFields count="11">
    <pivotField name="TEAM" axis="axisRow" compact="0" allDrilled="1" outline="0" subtotalTop="0" showAll="0" sortType="a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1"/>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32">
    <i>
      <x v="27"/>
    </i>
    <i>
      <x v="20"/>
    </i>
    <i>
      <x v="16"/>
    </i>
    <i>
      <x v="29"/>
    </i>
    <i>
      <x v="28"/>
    </i>
    <i>
      <x v="23"/>
    </i>
    <i>
      <x v="26"/>
    </i>
    <i>
      <x v="5"/>
    </i>
    <i>
      <x v="15"/>
    </i>
    <i>
      <x v="24"/>
    </i>
    <i>
      <x v="2"/>
    </i>
    <i>
      <x v="21"/>
    </i>
    <i>
      <x v="7"/>
    </i>
    <i>
      <x v="11"/>
    </i>
    <i>
      <x v="17"/>
    </i>
    <i>
      <x v="19"/>
    </i>
    <i>
      <x v="13"/>
    </i>
    <i>
      <x v="14"/>
    </i>
    <i>
      <x v="1"/>
    </i>
    <i>
      <x v="12"/>
    </i>
    <i>
      <x v="4"/>
    </i>
    <i>
      <x v="31"/>
    </i>
    <i>
      <x v="9"/>
    </i>
    <i>
      <x/>
    </i>
    <i>
      <x v="6"/>
    </i>
    <i>
      <x v="25"/>
    </i>
    <i>
      <x v="30"/>
    </i>
    <i>
      <x v="18"/>
    </i>
    <i>
      <x v="8"/>
    </i>
    <i>
      <x v="22"/>
    </i>
    <i>
      <x v="3"/>
    </i>
    <i>
      <x v="10"/>
    </i>
  </rowItems>
  <colFields count="1">
    <field x="-2"/>
  </colFields>
  <colItems count="9">
    <i>
      <x/>
    </i>
    <i i="1">
      <x v="1"/>
    </i>
    <i i="2">
      <x v="2"/>
    </i>
    <i i="3">
      <x v="3"/>
    </i>
    <i i="4">
      <x v="4"/>
    </i>
    <i i="5">
      <x v="5"/>
    </i>
    <i i="6">
      <x v="6"/>
    </i>
    <i i="7">
      <x v="7"/>
    </i>
    <i i="8">
      <x v="8"/>
    </i>
  </colItems>
  <dataFields count="9">
    <dataField fld="1" subtotal="count" baseField="0" baseItem="0" numFmtId="165"/>
    <dataField fld="2" subtotal="count" baseField="0" baseItem="0" numFmtId="1"/>
    <dataField name="Pass Allowed/G" fld="3" subtotal="count" baseField="0" baseItem="0" numFmtId="1"/>
    <dataField name="Rush Allowed/G" fld="4" subtotal="count" baseField="0" baseItem="0" numFmtId="1"/>
    <dataField name="Explosive/G" fld="5" subtotal="count" baseField="0" baseItem="0" numFmtId="165"/>
    <dataField name="3rd Down" fld="6" subtotal="count" baseField="0" baseItem="0" numFmtId="9"/>
    <dataField name="Red Zone TD" fld="7" subtotal="count" baseField="0" baseItem="0" numFmtId="9"/>
    <dataField fld="8" subtotal="count" baseField="0" baseItem="0" numFmtId="1"/>
    <dataField fld="9" subtotal="count" baseField="0" baseItem="0" numFmtId="1"/>
  </dataFields>
  <formats count="9">
    <format dxfId="56">
      <pivotArea dataOnly="0" labelOnly="1" outline="0" fieldPosition="0">
        <references count="1">
          <reference field="4294967294" count="1">
            <x v="0"/>
          </reference>
        </references>
      </pivotArea>
    </format>
    <format dxfId="55">
      <pivotArea dataOnly="0" labelOnly="1" outline="0" fieldPosition="0">
        <references count="1">
          <reference field="4294967294" count="1">
            <x v="1"/>
          </reference>
        </references>
      </pivotArea>
    </format>
    <format dxfId="54">
      <pivotArea dataOnly="0" labelOnly="1" outline="0" fieldPosition="0">
        <references count="1">
          <reference field="4294967294" count="1">
            <x v="2"/>
          </reference>
        </references>
      </pivotArea>
    </format>
    <format dxfId="53">
      <pivotArea dataOnly="0" labelOnly="1" outline="0" fieldPosition="0">
        <references count="1">
          <reference field="4294967294" count="1">
            <x v="3"/>
          </reference>
        </references>
      </pivotArea>
    </format>
    <format dxfId="52">
      <pivotArea dataOnly="0" labelOnly="1" outline="0" fieldPosition="0">
        <references count="1">
          <reference field="4294967294" count="1">
            <x v="4"/>
          </reference>
        </references>
      </pivotArea>
    </format>
    <format dxfId="51">
      <pivotArea dataOnly="0" labelOnly="1" outline="0" fieldPosition="0">
        <references count="1">
          <reference field="4294967294" count="1">
            <x v="5"/>
          </reference>
        </references>
      </pivotArea>
    </format>
    <format dxfId="50">
      <pivotArea dataOnly="0" labelOnly="1" outline="0" fieldPosition="0">
        <references count="1">
          <reference field="4294967294" count="1">
            <x v="6"/>
          </reference>
        </references>
      </pivotArea>
    </format>
    <format dxfId="49">
      <pivotArea dataOnly="0" labelOnly="1" outline="0" fieldPosition="0">
        <references count="1">
          <reference field="4294967294" count="1">
            <x v="7"/>
          </reference>
        </references>
      </pivotArea>
    </format>
    <format dxfId="48">
      <pivotArea dataOnly="0" labelOnly="1" outline="0" fieldPosition="0">
        <references count="1">
          <reference field="4294967294" count="1">
            <x v="8"/>
          </reference>
        </references>
      </pivotArea>
    </format>
  </format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Explosive/G"/>
    <pivotHierarchy dragToRow="0" dragToCol="0" dragToPage="0" dragToData="1" caption="3rd Down"/>
    <pivotHierarchy dragToRow="0" dragToCol="0" dragToPage="0" dragToData="1" caption="Red Zone TD"/>
    <pivotHierarchy dragToRow="0" dragToCol="0" dragToPage="0" dragToData="1"/>
    <pivotHierarchy dragToRow="0" dragToCol="0" dragToPage="0" dragToData="1"/>
    <pivotHierarchy dragToRow="0" dragToCol="0" dragToPage="0" dragToData="1"/>
    <pivotHierarchy dragToRow="0" dragToCol="0" dragToPage="0" dragToData="1" caption="Pass Allowed/G"/>
    <pivotHierarchy dragToRow="0" dragToCol="0" dragToPage="0" dragToData="1" caption="Rush Allowed/G"/>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NFL Dark" showRowHeaders="0" showColHeaders="1" showRowStripes="0" showColStripes="0" showLastColumn="1"/>
  <rowHierarchiesUsage count="1">
    <rowHierarchyUsage hierarchyUsage="16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Team]"/>
        <x15:activeTabTopLevelEntity name="[TeamGames]"/>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BC7DC8C-C4A4-4342-B9DB-651069D68BEF}" name="Pivot_QB" cacheId="13" applyNumberFormats="0" applyBorderFormats="0" applyFontFormats="0" applyPatternFormats="0" applyAlignmentFormats="0" applyWidthHeightFormats="1" dataCaption="Values" tag="0150b329-b4e9-4c6f-b682-ccc6d7efc05f" updatedVersion="8" minRefreshableVersion="3" showDrill="0" itemPrintTitles="1" createdVersion="8" indent="0" compact="0" compactData="0" multipleFieldFilters="0">
  <location ref="B19:P76" firstHeaderRow="0" firstDataRow="1" firstDataCol="2" rowPageCount="1" colPageCount="1"/>
  <pivotFields count="16">
    <pivotField name="PLAYER" axis="axisRow" compact="0" allDrilled="1" outline="0" subtotalTop="0" showAll="0" sortType="descending" defaultSubtotal="0" defaultAttributeDrillState="1">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s>
      <autoSortScope>
        <pivotArea dataOnly="0" outline="0" fieldPosition="0">
          <references count="1">
            <reference field="4294967294" count="1" selected="0">
              <x v="3"/>
            </reference>
          </references>
        </pivotArea>
      </autoSortScope>
    </pivotField>
    <pivotField name="TEAM" axis="axisRow" compact="0" allDrilled="1" outline="0"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3"/>
            </reference>
          </references>
        </pivotArea>
      </autoSortScope>
    </pivotField>
    <pivotField dataField="1" compact="0" outline="0" subtotalTop="0" showAll="0" defaultSubtotal="0"/>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2">
    <field x="0"/>
    <field x="1"/>
  </rowFields>
  <rowItems count="57">
    <i>
      <x v="41"/>
      <x v="28"/>
    </i>
    <i>
      <x v="30"/>
      <x v="23"/>
    </i>
    <i>
      <x v="34"/>
      <x v="17"/>
    </i>
    <i>
      <x v="7"/>
      <x v="7"/>
    </i>
    <i>
      <x v="26"/>
      <x v="21"/>
    </i>
    <i>
      <x v="16"/>
      <x v="15"/>
    </i>
    <i>
      <x v="5"/>
      <x v="5"/>
    </i>
    <i>
      <x v="53"/>
      <x v="31"/>
    </i>
    <i>
      <x v="6"/>
      <x v="6"/>
    </i>
    <i>
      <x/>
      <x/>
    </i>
    <i>
      <x v="29"/>
      <x v="22"/>
    </i>
    <i>
      <x v="13"/>
      <x v="12"/>
    </i>
    <i>
      <x v="19"/>
      <x v="18"/>
    </i>
    <i>
      <x v="22"/>
      <x v="20"/>
    </i>
    <i>
      <x v="31"/>
      <x v="24"/>
    </i>
    <i>
      <x v="15"/>
      <x v="14"/>
    </i>
    <i>
      <x v="50"/>
      <x v="29"/>
    </i>
    <i>
      <x v="44"/>
      <x v="30"/>
    </i>
    <i>
      <x v="14"/>
      <x v="13"/>
    </i>
    <i>
      <x v="45"/>
      <x v="16"/>
    </i>
    <i>
      <x v="4"/>
      <x v="4"/>
    </i>
    <i>
      <x v="9"/>
      <x v="9"/>
    </i>
    <i>
      <x v="42"/>
      <x v="11"/>
    </i>
    <i>
      <x v="32"/>
      <x v="25"/>
    </i>
    <i>
      <x v="38"/>
      <x v="27"/>
    </i>
    <i>
      <x v="8"/>
      <x v="8"/>
    </i>
    <i>
      <x v="36"/>
      <x v="26"/>
    </i>
    <i>
      <x v="25"/>
      <x v="19"/>
    </i>
    <i>
      <x v="23"/>
      <x v="1"/>
    </i>
    <i>
      <x v="35"/>
      <x v="10"/>
    </i>
    <i>
      <x v="28"/>
      <x v="2"/>
    </i>
    <i>
      <x v="52"/>
      <x v="26"/>
    </i>
    <i>
      <x v="3"/>
      <x v="3"/>
    </i>
    <i>
      <x v="24"/>
      <x v="3"/>
    </i>
    <i>
      <x v="20"/>
      <x v="19"/>
    </i>
    <i>
      <x v="17"/>
      <x v="16"/>
    </i>
    <i>
      <x v="55"/>
      <x v="8"/>
    </i>
    <i>
      <x v="11"/>
      <x v="8"/>
    </i>
    <i>
      <x v="39"/>
      <x v="2"/>
    </i>
    <i>
      <x v="10"/>
      <x v="10"/>
    </i>
    <i>
      <x v="27"/>
      <x v="19"/>
    </i>
    <i>
      <x v="12"/>
      <x v="11"/>
    </i>
    <i>
      <x v="48"/>
      <x v="1"/>
    </i>
    <i>
      <x v="2"/>
      <x v="2"/>
    </i>
    <i>
      <x v="21"/>
      <x v="11"/>
    </i>
    <i>
      <x v="18"/>
      <x v="17"/>
    </i>
    <i>
      <x v="33"/>
      <x v="6"/>
    </i>
    <i>
      <x v="51"/>
      <x v="11"/>
    </i>
    <i>
      <x v="49"/>
      <x v="15"/>
    </i>
    <i>
      <x v="47"/>
      <x v="28"/>
    </i>
    <i>
      <x v="1"/>
      <x v="1"/>
    </i>
    <i>
      <x v="37"/>
      <x v="5"/>
    </i>
    <i>
      <x v="54"/>
      <x v="23"/>
    </i>
    <i>
      <x v="40"/>
      <x/>
    </i>
    <i>
      <x v="43"/>
      <x v="29"/>
    </i>
    <i>
      <x v="46"/>
      <x v="14"/>
    </i>
    <i t="grand">
      <x/>
    </i>
  </rowItems>
  <colFields count="1">
    <field x="-2"/>
  </colFields>
  <colItems count="13">
    <i>
      <x/>
    </i>
    <i i="1">
      <x v="1"/>
    </i>
    <i i="2">
      <x v="2"/>
    </i>
    <i i="3">
      <x v="3"/>
    </i>
    <i i="4">
      <x v="4"/>
    </i>
    <i i="5">
      <x v="5"/>
    </i>
    <i i="6">
      <x v="6"/>
    </i>
    <i i="7">
      <x v="7"/>
    </i>
    <i i="8">
      <x v="8"/>
    </i>
    <i i="9">
      <x v="9"/>
    </i>
    <i i="10">
      <x v="10"/>
    </i>
    <i i="11">
      <x v="11"/>
    </i>
    <i i="12">
      <x v="12"/>
    </i>
  </colItems>
  <pageFields count="1">
    <pageField fld="3" hier="154" name="[DimPlayer].[position].&amp;[QB]" cap="QB"/>
  </pageFields>
  <dataFields count="13">
    <dataField name="CMP" fld="5" baseField="0" baseItem="0"/>
    <dataField name="ATT" fld="4" baseField="0" baseItem="0"/>
    <dataField name="CMP%" fld="6" subtotal="count" baseField="0" baseItem="0"/>
    <dataField name="YDS" fld="2" baseField="0" baseItem="0"/>
    <dataField name="Y/A" fld="7" subtotal="count" baseField="0" baseItem="0"/>
    <dataField name="TD" fld="8" baseField="0" baseItem="0"/>
    <dataField name="INT" fld="9" baseField="0" baseItem="0"/>
    <dataField name="R ATT" fld="11" baseField="0" baseItem="0"/>
    <dataField name="R YDS" fld="12" baseField="0" baseItem="0"/>
    <dataField name="R TD" fld="13" baseField="0" baseItem="0"/>
    <dataField name="G" fld="10" subtotal="count" baseField="0" baseItem="0"/>
    <dataField name="FPTS" fld="14" baseField="0" baseItem="0"/>
    <dataField name="FPTS/G" fld="15" subtotal="count" baseField="0" baseItem="0"/>
  </dataFields>
  <formats count="13">
    <format dxfId="47">
      <pivotArea dataOnly="0" labelOnly="1" outline="0" fieldPosition="0">
        <references count="1">
          <reference field="4294967294" count="1">
            <x v="0"/>
          </reference>
        </references>
      </pivotArea>
    </format>
    <format dxfId="46">
      <pivotArea dataOnly="0" labelOnly="1" outline="0" fieldPosition="0">
        <references count="1">
          <reference field="4294967294" count="1">
            <x v="1"/>
          </reference>
        </references>
      </pivotArea>
    </format>
    <format dxfId="45">
      <pivotArea dataOnly="0" labelOnly="1" outline="0" fieldPosition="0">
        <references count="1">
          <reference field="4294967294" count="1">
            <x v="2"/>
          </reference>
        </references>
      </pivotArea>
    </format>
    <format dxfId="44">
      <pivotArea dataOnly="0" labelOnly="1" outline="0" fieldPosition="0">
        <references count="1">
          <reference field="4294967294" count="1">
            <x v="3"/>
          </reference>
        </references>
      </pivotArea>
    </format>
    <format dxfId="43">
      <pivotArea dataOnly="0" labelOnly="1" outline="0" fieldPosition="0">
        <references count="1">
          <reference field="4294967294" count="1">
            <x v="4"/>
          </reference>
        </references>
      </pivotArea>
    </format>
    <format dxfId="42">
      <pivotArea dataOnly="0" labelOnly="1" outline="0" fieldPosition="0">
        <references count="1">
          <reference field="4294967294" count="1">
            <x v="5"/>
          </reference>
        </references>
      </pivotArea>
    </format>
    <format dxfId="41">
      <pivotArea dataOnly="0" labelOnly="1" outline="0" fieldPosition="0">
        <references count="1">
          <reference field="4294967294" count="1">
            <x v="6"/>
          </reference>
        </references>
      </pivotArea>
    </format>
    <format dxfId="40">
      <pivotArea dataOnly="0" labelOnly="1" outline="0" fieldPosition="0">
        <references count="1">
          <reference field="4294967294" count="1">
            <x v="7"/>
          </reference>
        </references>
      </pivotArea>
    </format>
    <format dxfId="39">
      <pivotArea dataOnly="0" labelOnly="1" outline="0" fieldPosition="0">
        <references count="1">
          <reference field="4294967294" count="1">
            <x v="8"/>
          </reference>
        </references>
      </pivotArea>
    </format>
    <format dxfId="38">
      <pivotArea dataOnly="0" labelOnly="1" outline="0" fieldPosition="0">
        <references count="1">
          <reference field="4294967294" count="1">
            <x v="9"/>
          </reference>
        </references>
      </pivotArea>
    </format>
    <format dxfId="37">
      <pivotArea dataOnly="0" labelOnly="1" outline="0" fieldPosition="0">
        <references count="1">
          <reference field="4294967294" count="1">
            <x v="10"/>
          </reference>
        </references>
      </pivotArea>
    </format>
    <format dxfId="36">
      <pivotArea dataOnly="0" labelOnly="1" outline="0" fieldPosition="0">
        <references count="1">
          <reference field="4294967294" count="1">
            <x v="11"/>
          </reference>
        </references>
      </pivotArea>
    </format>
    <format dxfId="35">
      <pivotArea dataOnly="0" labelOnly="1" outline="0" fieldPosition="0">
        <references count="1">
          <reference field="4294967294" count="1">
            <x v="12"/>
          </reference>
        </references>
      </pivotArea>
    </format>
  </format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ayer"/>
    <pivotHierarchy dragToData="1"/>
    <pivotHierarchy dragToData="1"/>
    <pivotHierarchy multipleItemSelectionAllowed="1" dragToData="1">
      <members count="1" level="1">
        <member name="[DimPlayer].[position].&amp;[QB]"/>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caption="TEA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DS"/>
    <pivotHierarchy dragToData="1"/>
    <pivotHierarchy dragToData="1" caption="ATT"/>
    <pivotHierarchy dragToData="1" caption="CMP"/>
    <pivotHierarchy dragToData="1"/>
    <pivotHierarchy dragToData="1"/>
    <pivotHierarchy dragToData="1" caption="TD"/>
    <pivotHierarchy dragToData="1"/>
    <pivotHierarchy dragToData="1" caption="INT"/>
    <pivotHierarchy dragToData="1" caption="R ATT"/>
    <pivotHierarchy dragToData="1" caption="R YDS"/>
    <pivotHierarchy dragToData="1" caption="R TD"/>
    <pivotHierarchy dragToData="1" caption="FPT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MP%"/>
    <pivotHierarchy dragToRow="0" dragToCol="0" dragToPage="0" dragToData="1" caption="Y/A"/>
    <pivotHierarchy dragToRow="0" dragToCol="0" dragToPage="0" dragToData="1" caption="G"/>
    <pivotHierarchy dragToRow="0" dragToCol="0" dragToPage="0" dragToData="1" caption="FPTS/G"/>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NFL Dark" showRowHeaders="1" showColHeaders="1" showRowStripes="0" showColStripes="0" showLastColumn="1"/>
  <rowHierarchiesUsage count="2">
    <rowHierarchyUsage hierarchyUsage="151"/>
    <rowHierarchyUsage hierarchyUsage="1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activeTabTopLevelEntity name="[ngs_passing]"/>
        <x15:activeTabTopLevelEntity name="[play_by_play_2026]"/>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D19956A-8214-49B9-B0C3-852E4F684F17}" name="Pivot_RB" cacheId="14" applyNumberFormats="0" applyBorderFormats="0" applyFontFormats="0" applyPatternFormats="0" applyAlignmentFormats="0" applyWidthHeightFormats="1" dataCaption="Values" tag="31f8ac2f-9706-4bb8-8c7f-06d6f4395e58" updatedVersion="8" minRefreshableVersion="3" showDrill="0" itemPrintTitles="1" createdVersion="8" indent="0" compact="0" compactData="0" multipleFieldFilters="0">
  <location ref="B19:N152" firstHeaderRow="0" firstDataRow="1" firstDataCol="2" rowPageCount="1" colPageCount="1"/>
  <pivotFields count="14">
    <pivotField name="PLAYER" axis="axisRow" compact="0" allDrilled="1" outline="0" subtotalTop="0" showAll="0" sortType="descending" defaultSubtotal="0" defaultAttributeDrillState="1">
      <items count="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s>
      <autoSortScope>
        <pivotArea dataOnly="0" outline="0" fieldPosition="0">
          <references count="1">
            <reference field="4294967294" count="1" selected="0">
              <x v="1"/>
            </reference>
          </references>
        </pivotArea>
      </autoSortScope>
    </pivotField>
    <pivotField name="TEAM" axis="axisRow" compact="0" allDrilled="1" outline="0" subtotalTop="0" showAll="0" defaultSubtotal="0" defaultAttributeDrillState="1">
      <items count="32">
        <item x="0"/>
        <item x="2"/>
        <item x="3"/>
        <item x="4"/>
        <item x="6"/>
        <item x="7"/>
        <item x="9"/>
        <item x="11"/>
        <item x="12"/>
        <item x="13"/>
        <item x="14"/>
        <item x="15"/>
        <item x="17"/>
        <item x="18"/>
        <item x="19"/>
        <item x="20"/>
        <item x="21"/>
        <item x="22"/>
        <item x="23"/>
        <item x="5"/>
        <item x="24"/>
        <item x="25"/>
        <item x="27"/>
        <item x="28"/>
        <item x="29"/>
        <item x="30"/>
        <item x="31"/>
        <item x="16"/>
        <item x="1"/>
        <item x="8"/>
        <item x="10"/>
        <item x="26"/>
      </items>
    </pivotField>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2">
    <field x="0"/>
    <field x="1"/>
  </rowFields>
  <rowItems count="133">
    <i>
      <x v="11"/>
      <x v="6"/>
    </i>
    <i>
      <x v="80"/>
      <x v="29"/>
    </i>
    <i>
      <x v="57"/>
      <x v="31"/>
    </i>
    <i>
      <x v="55"/>
      <x v="23"/>
    </i>
    <i>
      <x v="65"/>
      <x v="24"/>
    </i>
    <i>
      <x v="37"/>
      <x v="17"/>
    </i>
    <i>
      <x v="60"/>
      <x v="20"/>
    </i>
    <i>
      <x v="19"/>
      <x v="10"/>
    </i>
    <i>
      <x v="85"/>
      <x v="30"/>
    </i>
    <i>
      <x v="117"/>
      <x v="25"/>
    </i>
    <i>
      <x v="31"/>
      <x v="16"/>
    </i>
    <i>
      <x v="26"/>
      <x v="28"/>
    </i>
    <i>
      <x/>
      <x/>
    </i>
    <i>
      <x v="14"/>
      <x v="8"/>
    </i>
    <i>
      <x v="20"/>
      <x v="11"/>
    </i>
    <i>
      <x v="44"/>
      <x v="7"/>
    </i>
    <i>
      <x v="25"/>
      <x v="14"/>
    </i>
    <i>
      <x v="10"/>
      <x v="2"/>
    </i>
    <i>
      <x v="95"/>
      <x v="18"/>
    </i>
    <i>
      <x v="5"/>
      <x v="3"/>
    </i>
    <i>
      <x v="84"/>
      <x v="16"/>
    </i>
    <i>
      <x v="58"/>
      <x v="21"/>
    </i>
    <i>
      <x v="99"/>
      <x v="19"/>
    </i>
    <i>
      <x v="12"/>
      <x v="30"/>
    </i>
    <i>
      <x v="51"/>
      <x v="22"/>
    </i>
    <i>
      <x v="96"/>
      <x v="26"/>
    </i>
    <i>
      <x v="105"/>
      <x v="15"/>
    </i>
    <i>
      <x v="22"/>
      <x v="12"/>
    </i>
    <i>
      <x v="130"/>
      <x v="9"/>
    </i>
    <i>
      <x v="62"/>
      <x v="5"/>
    </i>
    <i>
      <x v="53"/>
      <x v="4"/>
    </i>
    <i>
      <x v="73"/>
      <x v="14"/>
    </i>
    <i>
      <x v="17"/>
      <x v="6"/>
    </i>
    <i>
      <x v="120"/>
      <x v="15"/>
    </i>
    <i>
      <x v="92"/>
      <x v="3"/>
    </i>
    <i>
      <x v="111"/>
      <x v="27"/>
    </i>
    <i>
      <x v="124"/>
      <x v="5"/>
    </i>
    <i>
      <x v="24"/>
      <x v="2"/>
    </i>
    <i>
      <x v="16"/>
      <x v="8"/>
    </i>
    <i>
      <x v="8"/>
      <x v="5"/>
    </i>
    <i>
      <x v="78"/>
      <x v="1"/>
    </i>
    <i>
      <x v="28"/>
      <x v="15"/>
    </i>
    <i>
      <x v="81"/>
      <x v="10"/>
    </i>
    <i>
      <x v="100"/>
      <x v="4"/>
    </i>
    <i>
      <x v="89"/>
      <x v="13"/>
    </i>
    <i>
      <x v="72"/>
      <x v="17"/>
    </i>
    <i>
      <x v="77"/>
      <x v="26"/>
    </i>
    <i>
      <x v="33"/>
      <x v="9"/>
    </i>
    <i>
      <x v="113"/>
      <x v="24"/>
    </i>
    <i>
      <x v="118"/>
      <x v="1"/>
    </i>
    <i>
      <x v="39"/>
      <x v="18"/>
    </i>
    <i>
      <x v="68"/>
      <x/>
    </i>
    <i>
      <x v="110"/>
      <x v="12"/>
    </i>
    <i>
      <x v="2"/>
      <x v="1"/>
    </i>
    <i>
      <x v="54"/>
      <x v="7"/>
    </i>
    <i>
      <x v="106"/>
      <x v="20"/>
    </i>
    <i>
      <x v="83"/>
      <x v="26"/>
    </i>
    <i>
      <x v="48"/>
      <x v="7"/>
    </i>
    <i>
      <x v="74"/>
      <x v="13"/>
    </i>
    <i>
      <x v="93"/>
      <x v="11"/>
    </i>
    <i>
      <x v="64"/>
      <x v="22"/>
    </i>
    <i>
      <x v="116"/>
      <x v="27"/>
    </i>
    <i>
      <x v="107"/>
      <x v="22"/>
    </i>
    <i>
      <x v="109"/>
      <x v="16"/>
    </i>
    <i>
      <x v="27"/>
      <x v="1"/>
    </i>
    <i>
      <x v="38"/>
      <x v="11"/>
    </i>
    <i>
      <x v="112"/>
      <x v="10"/>
    </i>
    <i>
      <x v="56"/>
      <x v="19"/>
    </i>
    <i>
      <x v="23"/>
      <x v="13"/>
    </i>
    <i>
      <x v="123"/>
      <x v="25"/>
    </i>
    <i>
      <x v="46"/>
      <x v="29"/>
    </i>
    <i>
      <x v="129"/>
      <x v="27"/>
    </i>
    <i>
      <x v="114"/>
      <x v="23"/>
    </i>
    <i>
      <x v="127"/>
      <x v="11"/>
    </i>
    <i>
      <x v="30"/>
      <x v="27"/>
    </i>
    <i>
      <x v="42"/>
      <x v="19"/>
    </i>
    <i>
      <x v="3"/>
      <x v="2"/>
    </i>
    <i>
      <x v="101"/>
      <x v="19"/>
    </i>
    <i>
      <x v="1"/>
      <x v="28"/>
    </i>
    <i>
      <x v="59"/>
      <x v="9"/>
    </i>
    <i>
      <x v="76"/>
      <x v="4"/>
    </i>
    <i>
      <x v="61"/>
      <x v="18"/>
    </i>
    <i>
      <x v="69"/>
      <x v="13"/>
    </i>
    <i>
      <x v="98"/>
      <x v="13"/>
    </i>
    <i>
      <x v="126"/>
      <x v="21"/>
    </i>
    <i>
      <x v="7"/>
      <x v="4"/>
    </i>
    <i>
      <x v="66"/>
      <x v="28"/>
    </i>
    <i>
      <x v="50"/>
      <x v="8"/>
    </i>
    <i>
      <x v="128"/>
      <x v="7"/>
    </i>
    <i>
      <x v="4"/>
      <x v="28"/>
    </i>
    <i>
      <x v="125"/>
      <x v="22"/>
    </i>
    <i>
      <x v="67"/>
      <x v="14"/>
    </i>
    <i>
      <x v="102"/>
      <x v="17"/>
    </i>
    <i>
      <x v="6"/>
      <x v="19"/>
    </i>
    <i>
      <x v="108"/>
      <x v="30"/>
    </i>
    <i>
      <x v="119"/>
      <x v="20"/>
    </i>
    <i>
      <x v="45"/>
      <x v="21"/>
    </i>
    <i>
      <x v="49"/>
      <x v="21"/>
    </i>
    <i>
      <x v="36"/>
      <x/>
    </i>
    <i>
      <x v="63"/>
      <x v="4"/>
    </i>
    <i>
      <x v="103"/>
      <x v="31"/>
    </i>
    <i>
      <x v="94"/>
      <x v="25"/>
    </i>
    <i>
      <x v="35"/>
      <x/>
    </i>
    <i>
      <x v="41"/>
      <x v="3"/>
    </i>
    <i>
      <x v="82"/>
      <x v="6"/>
    </i>
    <i>
      <x v="121"/>
      <x v="28"/>
    </i>
    <i>
      <x v="91"/>
      <x v="25"/>
    </i>
    <i>
      <x v="88"/>
      <x v="20"/>
    </i>
    <i>
      <x v="122"/>
      <x v="31"/>
    </i>
    <i>
      <x v="115"/>
      <x v="12"/>
    </i>
    <i>
      <x v="29"/>
      <x v="4"/>
    </i>
    <i>
      <x v="75"/>
      <x v="25"/>
    </i>
    <i>
      <x v="47"/>
      <x v="31"/>
    </i>
    <i>
      <x v="87"/>
      <x v="2"/>
    </i>
    <i>
      <x v="18"/>
      <x v="9"/>
    </i>
    <i>
      <x v="52"/>
      <x v="23"/>
    </i>
    <i>
      <x v="43"/>
      <x v="20"/>
    </i>
    <i>
      <x v="70"/>
      <x v="10"/>
    </i>
    <i>
      <x v="34"/>
      <x v="30"/>
    </i>
    <i>
      <x v="40"/>
      <x v="18"/>
    </i>
    <i>
      <x v="90"/>
      <x/>
    </i>
    <i>
      <x v="86"/>
      <x v="15"/>
    </i>
    <i>
      <x v="32"/>
      <x v="9"/>
    </i>
    <i>
      <x v="15"/>
      <x v="29"/>
    </i>
    <i>
      <x v="9"/>
      <x v="29"/>
    </i>
    <i>
      <x v="104"/>
      <x v="15"/>
    </i>
    <i>
      <x v="21"/>
      <x v="27"/>
    </i>
    <i>
      <x v="13"/>
      <x v="7"/>
    </i>
    <i>
      <x v="71"/>
      <x v="25"/>
    </i>
    <i>
      <x v="131"/>
      <x v="16"/>
    </i>
    <i>
      <x v="79"/>
      <x v="8"/>
    </i>
    <i>
      <x v="97"/>
      <x v="11"/>
    </i>
    <i t="grand">
      <x/>
    </i>
  </rowItems>
  <colFields count="1">
    <field x="-2"/>
  </colFields>
  <colItems count="11">
    <i>
      <x/>
    </i>
    <i i="1">
      <x v="1"/>
    </i>
    <i i="2">
      <x v="2"/>
    </i>
    <i i="3">
      <x v="3"/>
    </i>
    <i i="4">
      <x v="4"/>
    </i>
    <i i="5">
      <x v="5"/>
    </i>
    <i i="6">
      <x v="6"/>
    </i>
    <i i="7">
      <x v="7"/>
    </i>
    <i i="8">
      <x v="8"/>
    </i>
    <i i="9">
      <x v="9"/>
    </i>
    <i i="10">
      <x v="10"/>
    </i>
  </colItems>
  <pageFields count="1">
    <pageField fld="2" hier="154" name="[DimPlayer].[position].&amp;[RB]" cap="RB"/>
  </pageFields>
  <dataFields count="11">
    <dataField name="R ATT" fld="4" baseField="0" baseItem="0"/>
    <dataField name="R YDS" fld="5" baseField="0" baseItem="0"/>
    <dataField name="YPC" fld="13" subtotal="count" baseField="0" baseItem="0"/>
    <dataField name="R TD" fld="6" baseField="0" baseItem="0"/>
    <dataField name="TGT" fld="9" baseField="0" baseItem="0"/>
    <dataField name="REC" fld="10" baseField="0" baseItem="0"/>
    <dataField name="REC YDS" fld="11" baseField="0" baseItem="0"/>
    <dataField name="REC TD" fld="12" baseField="0" baseItem="0"/>
    <dataField name="G" fld="3" subtotal="count" baseField="0" baseItem="0"/>
    <dataField name="FPTS" fld="7" baseField="0" baseItem="0"/>
    <dataField name="FPTS/G" fld="8" subtotal="count" baseField="0" baseItem="0"/>
  </dataFields>
  <formats count="11">
    <format dxfId="34">
      <pivotArea dataOnly="0" labelOnly="1" outline="0" fieldPosition="0">
        <references count="1">
          <reference field="4294967294" count="1">
            <x v="0"/>
          </reference>
        </references>
      </pivotArea>
    </format>
    <format dxfId="33">
      <pivotArea dataOnly="0" labelOnly="1" outline="0" fieldPosition="0">
        <references count="1">
          <reference field="4294967294" count="1">
            <x v="1"/>
          </reference>
        </references>
      </pivotArea>
    </format>
    <format dxfId="32">
      <pivotArea dataOnly="0" labelOnly="1" outline="0" fieldPosition="0">
        <references count="1">
          <reference field="4294967294" count="1">
            <x v="2"/>
          </reference>
        </references>
      </pivotArea>
    </format>
    <format dxfId="31">
      <pivotArea dataOnly="0" labelOnly="1" outline="0" fieldPosition="0">
        <references count="1">
          <reference field="4294967294" count="1">
            <x v="3"/>
          </reference>
        </references>
      </pivotArea>
    </format>
    <format dxfId="30">
      <pivotArea dataOnly="0" labelOnly="1" outline="0" fieldPosition="0">
        <references count="1">
          <reference field="4294967294" count="1">
            <x v="4"/>
          </reference>
        </references>
      </pivotArea>
    </format>
    <format dxfId="29">
      <pivotArea dataOnly="0" labelOnly="1" outline="0" fieldPosition="0">
        <references count="1">
          <reference field="4294967294" count="1">
            <x v="5"/>
          </reference>
        </references>
      </pivotArea>
    </format>
    <format dxfId="28">
      <pivotArea dataOnly="0" labelOnly="1" outline="0" fieldPosition="0">
        <references count="1">
          <reference field="4294967294" count="1">
            <x v="6"/>
          </reference>
        </references>
      </pivotArea>
    </format>
    <format dxfId="27">
      <pivotArea dataOnly="0" labelOnly="1" outline="0" fieldPosition="0">
        <references count="1">
          <reference field="4294967294" count="1">
            <x v="7"/>
          </reference>
        </references>
      </pivotArea>
    </format>
    <format dxfId="26">
      <pivotArea dataOnly="0" labelOnly="1" outline="0" fieldPosition="0">
        <references count="1">
          <reference field="4294967294" count="1">
            <x v="8"/>
          </reference>
        </references>
      </pivotArea>
    </format>
    <format dxfId="25">
      <pivotArea dataOnly="0" labelOnly="1" outline="0" fieldPosition="0">
        <references count="1">
          <reference field="4294967294" count="1">
            <x v="9"/>
          </reference>
        </references>
      </pivotArea>
    </format>
    <format dxfId="24">
      <pivotArea dataOnly="0" labelOnly="1" outline="0" fieldPosition="0">
        <references count="1">
          <reference field="4294967294" count="1">
            <x v="10"/>
          </reference>
        </references>
      </pivotArea>
    </format>
  </format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ayer"/>
    <pivotHierarchy dragToData="1"/>
    <pivotHierarchy dragToData="1"/>
    <pivotHierarchy multipleItemSelectionAllowed="1" dragToData="1">
      <members count="1" level="1">
        <member name="[DimPlayer].[position].&amp;[RB]"/>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caption="TEA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DS"/>
    <pivotHierarchy dragToData="1"/>
    <pivotHierarchy dragToData="1" caption="ATT"/>
    <pivotHierarchy dragToData="1" caption="CMP"/>
    <pivotHierarchy dragToData="1"/>
    <pivotHierarchy dragToData="1"/>
    <pivotHierarchy dragToData="1" caption="TD"/>
    <pivotHierarchy dragToData="1"/>
    <pivotHierarchy dragToData="1" caption="INT"/>
    <pivotHierarchy dragToData="1" caption="R ATT"/>
    <pivotHierarchy dragToData="1" caption="R YDS"/>
    <pivotHierarchy dragToData="1" caption="R TD"/>
    <pivotHierarchy dragToData="1" caption="FPTS"/>
    <pivotHierarchy dragToData="1" caption="TGT"/>
    <pivotHierarchy dragToData="1" caption="REC"/>
    <pivotHierarchy dragToData="1" caption="REC YDS"/>
    <pivotHierarchy dragToData="1" caption="REC T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MP%"/>
    <pivotHierarchy dragToRow="0" dragToCol="0" dragToPage="0" dragToData="1" caption="Y/A"/>
    <pivotHierarchy dragToRow="0" dragToCol="0" dragToPage="0" dragToData="1" caption="G"/>
    <pivotHierarchy dragToRow="0" dragToCol="0" dragToPage="0" dragToData="1" caption="FPTS/G"/>
    <pivotHierarchy dragToRow="0" dragToCol="0" dragToPage="0" dragToData="1" caption="YPC"/>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NFL Dark" showRowHeaders="1" showColHeaders="1" showRowStripes="0" showColStripes="0" showLastColumn="1"/>
  <rowHierarchiesUsage count="2">
    <rowHierarchyUsage hierarchyUsage="151"/>
    <rowHierarchyUsage hierarchyUsage="1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activeTabTopLevelEntity name="[ngs_passing]"/>
        <x15:activeTabTopLevelEntity name="[play_by_play_2026]"/>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CB6BFED-97EF-4B80-A0CC-E14ABFE82064}" name="Pivot_WR" cacheId="15" applyNumberFormats="0" applyBorderFormats="0" applyFontFormats="0" applyPatternFormats="0" applyAlignmentFormats="0" applyWidthHeightFormats="1" dataCaption="Values" tag="bf29fe9f-102e-49d0-8c52-73d84661521e" updatedVersion="8" minRefreshableVersion="3" showDrill="0" itemPrintTitles="1" createdVersion="8" indent="0" compact="0" compactData="0" multipleFieldFilters="0">
  <location ref="B19:O235" firstHeaderRow="0" firstDataRow="1" firstDataCol="2" rowPageCount="1" colPageCount="1"/>
  <pivotFields count="15">
    <pivotField name="PLAYER" axis="axisRow" compact="0" allDrilled="1" outline="0" subtotalTop="0" showAll="0" sortType="descending" defaultSubtotal="0" defaultAttributeDrillState="1">
      <items count="2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s>
      <autoSortScope>
        <pivotArea dataOnly="0" outline="0" fieldPosition="0">
          <references count="1">
            <reference field="4294967294" count="1" selected="0">
              <x v="3"/>
            </reference>
          </references>
        </pivotArea>
      </autoSortScope>
    </pivotField>
    <pivotField name="TEAM" axis="axisRow" compact="0" allDrilled="1" outline="0" subtotalTop="0" showAll="0" defaultSubtotal="0" defaultAttributeDrillState="1">
      <items count="32">
        <item x="31"/>
        <item x="16"/>
        <item x="8"/>
        <item x="14"/>
        <item x="23"/>
        <item x="7"/>
        <item x="27"/>
        <item x="6"/>
        <item x="20"/>
        <item x="3"/>
        <item x="24"/>
        <item x="1"/>
        <item x="30"/>
        <item x="21"/>
        <item x="12"/>
        <item x="5"/>
        <item x="10"/>
        <item x="11"/>
        <item x="0"/>
        <item x="29"/>
        <item x="22"/>
        <item x="17"/>
        <item x="26"/>
        <item x="9"/>
        <item x="19"/>
        <item x="28"/>
        <item x="25"/>
        <item x="4"/>
        <item x="2"/>
        <item x="18"/>
        <item x="13"/>
        <item x="15"/>
      </items>
    </pivotField>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2">
    <field x="0"/>
    <field x="1"/>
  </rowFields>
  <rowItems count="216">
    <i>
      <x v="98"/>
      <x v="10"/>
    </i>
    <i>
      <x v="32"/>
      <x v="2"/>
    </i>
    <i>
      <x v="63"/>
      <x v="8"/>
    </i>
    <i>
      <x v="213"/>
      <x v="20"/>
    </i>
    <i>
      <x v="148"/>
      <x v="14"/>
    </i>
    <i>
      <x v="33"/>
      <x v="16"/>
    </i>
    <i>
      <x v="25"/>
      <x v="24"/>
    </i>
    <i>
      <x v="190"/>
      <x v="15"/>
    </i>
    <i>
      <x v="154"/>
      <x v="16"/>
    </i>
    <i>
      <x v="4"/>
      <x v="27"/>
    </i>
    <i>
      <x v="192"/>
      <x v="1"/>
    </i>
    <i>
      <x v="141"/>
      <x v="19"/>
    </i>
    <i>
      <x v="169"/>
      <x v="9"/>
    </i>
    <i>
      <x v="44"/>
      <x v="9"/>
    </i>
    <i>
      <x v="199"/>
      <x v="4"/>
    </i>
    <i>
      <x v="70"/>
      <x v="11"/>
    </i>
    <i>
      <x v="71"/>
      <x v="24"/>
    </i>
    <i>
      <x v="157"/>
      <x v="17"/>
    </i>
    <i>
      <x v="167"/>
      <x v="3"/>
    </i>
    <i>
      <x v="24"/>
      <x v="29"/>
    </i>
    <i>
      <x v="176"/>
      <x v="19"/>
    </i>
    <i>
      <x v="156"/>
      <x v="6"/>
    </i>
    <i>
      <x v="60"/>
      <x v="23"/>
    </i>
    <i>
      <x v="52"/>
      <x v="22"/>
    </i>
    <i>
      <x v="94"/>
      <x v="27"/>
    </i>
    <i>
      <x v="93"/>
      <x v="15"/>
    </i>
    <i>
      <x v="54"/>
      <x v="2"/>
    </i>
    <i>
      <x v="102"/>
      <x v="12"/>
    </i>
    <i>
      <x v="162"/>
      <x v="12"/>
    </i>
    <i>
      <x v="86"/>
      <x v="1"/>
    </i>
    <i>
      <x v="122"/>
      <x v="22"/>
    </i>
    <i>
      <x v="57"/>
      <x v="31"/>
    </i>
    <i>
      <x v="112"/>
      <x v="28"/>
    </i>
    <i>
      <x v="114"/>
      <x/>
    </i>
    <i>
      <x v="131"/>
      <x v="25"/>
    </i>
    <i>
      <x v="149"/>
      <x v="21"/>
    </i>
    <i>
      <x v="84"/>
      <x v="3"/>
    </i>
    <i>
      <x v="62"/>
      <x v="31"/>
    </i>
    <i>
      <x v="126"/>
      <x v="25"/>
    </i>
    <i>
      <x v="100"/>
      <x v="26"/>
    </i>
    <i>
      <x v="173"/>
      <x v="20"/>
    </i>
    <i>
      <x v="177"/>
      <x v="18"/>
    </i>
    <i>
      <x v="124"/>
      <x v="28"/>
    </i>
    <i>
      <x v="207"/>
      <x v="12"/>
    </i>
    <i>
      <x v="51"/>
      <x v="18"/>
    </i>
    <i>
      <x v="72"/>
      <x v="23"/>
    </i>
    <i>
      <x v="145"/>
      <x v="14"/>
    </i>
    <i>
      <x v="166"/>
      <x v="11"/>
    </i>
    <i>
      <x v="118"/>
      <x v="19"/>
    </i>
    <i>
      <x v="30"/>
      <x v="13"/>
    </i>
    <i>
      <x v="81"/>
      <x v="8"/>
    </i>
    <i>
      <x v="69"/>
      <x v="13"/>
    </i>
    <i>
      <x v="178"/>
      <x v="24"/>
    </i>
    <i>
      <x v="125"/>
      <x v="6"/>
    </i>
    <i>
      <x v="191"/>
      <x v="5"/>
    </i>
    <i>
      <x v="198"/>
      <x v="30"/>
    </i>
    <i>
      <x v="205"/>
      <x v="7"/>
    </i>
    <i>
      <x v="210"/>
      <x v="7"/>
    </i>
    <i>
      <x v="184"/>
      <x v="5"/>
    </i>
    <i>
      <x v="142"/>
      <x v="18"/>
    </i>
    <i>
      <x v="48"/>
      <x v="17"/>
    </i>
    <i>
      <x v="206"/>
      <x v="29"/>
    </i>
    <i>
      <x v="8"/>
      <x v="5"/>
    </i>
    <i>
      <x v="135"/>
      <x v="30"/>
    </i>
    <i>
      <x v="37"/>
      <x v="10"/>
    </i>
    <i>
      <x v="137"/>
      <x v="28"/>
    </i>
    <i>
      <x v="75"/>
      <x v="27"/>
    </i>
    <i>
      <x v="121"/>
      <x v="12"/>
    </i>
    <i>
      <x v="171"/>
      <x v="7"/>
    </i>
    <i>
      <x v="175"/>
      <x v="23"/>
    </i>
    <i>
      <x v="22"/>
      <x v="21"/>
    </i>
    <i>
      <x v="108"/>
      <x/>
    </i>
    <i>
      <x v="59"/>
      <x v="25"/>
    </i>
    <i>
      <x v="193"/>
      <x v="13"/>
    </i>
    <i>
      <x v="66"/>
      <x v="29"/>
    </i>
    <i>
      <x v="103"/>
      <x v="22"/>
    </i>
    <i>
      <x v="189"/>
      <x v="13"/>
    </i>
    <i>
      <x v="38"/>
      <x v="26"/>
    </i>
    <i>
      <x v="170"/>
      <x v="30"/>
    </i>
    <i>
      <x v="172"/>
      <x v="10"/>
    </i>
    <i>
      <x v="201"/>
      <x v="5"/>
    </i>
    <i>
      <x v="77"/>
      <x v="11"/>
    </i>
    <i>
      <x v="134"/>
      <x v="18"/>
    </i>
    <i>
      <x v="133"/>
      <x v="9"/>
    </i>
    <i>
      <x v="61"/>
      <x v="15"/>
    </i>
    <i>
      <x v="42"/>
      <x v="31"/>
    </i>
    <i>
      <x v="109"/>
      <x v="17"/>
    </i>
    <i>
      <x v="168"/>
      <x v="26"/>
    </i>
    <i>
      <x v="143"/>
      <x v="31"/>
    </i>
    <i>
      <x v="152"/>
      <x v="6"/>
    </i>
    <i r="1">
      <x v="12"/>
    </i>
    <i>
      <x v="1"/>
      <x v="11"/>
    </i>
    <i>
      <x v="113"/>
      <x v="25"/>
    </i>
    <i>
      <x v="28"/>
      <x v="21"/>
    </i>
    <i>
      <x v="111"/>
      <x v="3"/>
    </i>
    <i>
      <x v="21"/>
      <x v="1"/>
    </i>
    <i>
      <x v="65"/>
      <x v="18"/>
    </i>
    <i>
      <x v="43"/>
      <x v="14"/>
    </i>
    <i>
      <x v="34"/>
      <x v="4"/>
    </i>
    <i>
      <x v="18"/>
      <x v="3"/>
    </i>
    <i>
      <x/>
      <x v="18"/>
    </i>
    <i>
      <x v="106"/>
      <x v="1"/>
    </i>
    <i>
      <x v="64"/>
      <x v="5"/>
    </i>
    <i>
      <x v="179"/>
      <x v="21"/>
    </i>
    <i>
      <x v="155"/>
      <x v="23"/>
    </i>
    <i>
      <x v="76"/>
      <x v="22"/>
    </i>
    <i>
      <x v="50"/>
      <x v="17"/>
    </i>
    <i>
      <x v="153"/>
      <x v="26"/>
    </i>
    <i>
      <x v="23"/>
      <x v="29"/>
    </i>
    <i>
      <x v="85"/>
      <x v="6"/>
    </i>
    <i>
      <x v="180"/>
      <x v="16"/>
    </i>
    <i>
      <x v="20"/>
      <x v="2"/>
    </i>
    <i>
      <x v="83"/>
      <x v="20"/>
    </i>
    <i>
      <x v="89"/>
      <x v="4"/>
    </i>
    <i>
      <x v="58"/>
      <x v="20"/>
    </i>
    <i>
      <x v="2"/>
      <x v="28"/>
    </i>
    <i>
      <x v="197"/>
      <x v="10"/>
    </i>
    <i>
      <x v="202"/>
      <x v="26"/>
    </i>
    <i>
      <x v="26"/>
      <x v="14"/>
    </i>
    <i>
      <x v="95"/>
      <x v="12"/>
    </i>
    <i>
      <x v="211"/>
      <x v="8"/>
    </i>
    <i>
      <x v="208"/>
      <x v="1"/>
    </i>
    <i>
      <x v="31"/>
      <x v="20"/>
    </i>
    <i>
      <x v="11"/>
      <x v="2"/>
    </i>
    <i>
      <x v="49"/>
      <x v="28"/>
    </i>
    <i>
      <x v="158"/>
      <x v="15"/>
    </i>
    <i>
      <x v="27"/>
      <x v="29"/>
    </i>
    <i>
      <x v="79"/>
      <x v="4"/>
    </i>
    <i>
      <x v="80"/>
      <x v="17"/>
    </i>
    <i>
      <x v="39"/>
      <x v="7"/>
    </i>
    <i>
      <x v="136"/>
      <x v="20"/>
    </i>
    <i>
      <x v="187"/>
      <x v="12"/>
    </i>
    <i>
      <x v="97"/>
      <x/>
    </i>
    <i>
      <x v="90"/>
      <x v="7"/>
    </i>
    <i>
      <x v="186"/>
      <x/>
    </i>
    <i>
      <x v="195"/>
      <x v="11"/>
    </i>
    <i>
      <x v="120"/>
      <x v="24"/>
    </i>
    <i>
      <x v="212"/>
      <x v="19"/>
    </i>
    <i>
      <x v="194"/>
      <x v="30"/>
    </i>
    <i>
      <x v="129"/>
      <x v="21"/>
    </i>
    <i>
      <x v="41"/>
      <x v="4"/>
    </i>
    <i>
      <x v="183"/>
      <x v="16"/>
    </i>
    <i>
      <x v="13"/>
      <x v="16"/>
    </i>
    <i>
      <x v="14"/>
      <x v="17"/>
    </i>
    <i>
      <x v="104"/>
      <x/>
    </i>
    <i>
      <x v="12"/>
      <x v="23"/>
    </i>
    <i>
      <x v="123"/>
      <x v="30"/>
    </i>
    <i>
      <x v="203"/>
      <x v="9"/>
    </i>
    <i>
      <x v="107"/>
      <x v="24"/>
    </i>
    <i>
      <x v="174"/>
      <x v="6"/>
    </i>
    <i>
      <x v="10"/>
      <x v="28"/>
    </i>
    <i>
      <x v="45"/>
      <x v="1"/>
    </i>
    <i>
      <x v="160"/>
      <x/>
    </i>
    <i>
      <x v="101"/>
      <x v="5"/>
    </i>
    <i>
      <x v="15"/>
      <x v="23"/>
    </i>
    <i>
      <x v="99"/>
      <x v="16"/>
    </i>
    <i>
      <x v="91"/>
      <x v="21"/>
    </i>
    <i>
      <x v="150"/>
      <x v="30"/>
    </i>
    <i>
      <x v="78"/>
      <x v="16"/>
    </i>
    <i>
      <x v="5"/>
      <x v="15"/>
    </i>
    <i>
      <x v="130"/>
      <x v="17"/>
    </i>
    <i>
      <x v="165"/>
      <x v="8"/>
    </i>
    <i>
      <x v="6"/>
      <x v="7"/>
    </i>
    <i>
      <x v="68"/>
      <x v="20"/>
    </i>
    <i>
      <x v="139"/>
      <x v="26"/>
    </i>
    <i>
      <x v="17"/>
      <x v="30"/>
    </i>
    <i>
      <x v="110"/>
      <x v="9"/>
    </i>
    <i>
      <x v="204"/>
      <x v="22"/>
    </i>
    <i>
      <x v="146"/>
      <x v="4"/>
    </i>
    <i>
      <x v="35"/>
      <x v="15"/>
    </i>
    <i>
      <x v="55"/>
      <x v="4"/>
    </i>
    <i>
      <x v="128"/>
      <x v="2"/>
    </i>
    <i>
      <x v="115"/>
      <x v="7"/>
    </i>
    <i>
      <x v="53"/>
      <x v="30"/>
    </i>
    <i>
      <x v="29"/>
      <x v="8"/>
    </i>
    <i>
      <x v="67"/>
      <x v="31"/>
    </i>
    <i>
      <x v="185"/>
      <x v="11"/>
    </i>
    <i>
      <x v="119"/>
      <x v="13"/>
    </i>
    <i>
      <x v="82"/>
      <x v="19"/>
    </i>
    <i>
      <x v="92"/>
      <x v="11"/>
    </i>
    <i>
      <x v="9"/>
      <x v="11"/>
    </i>
    <i>
      <x v="40"/>
      <x v="14"/>
    </i>
    <i>
      <x v="105"/>
      <x v="1"/>
    </i>
    <i>
      <x v="138"/>
      <x v="12"/>
    </i>
    <i>
      <x v="151"/>
      <x v="31"/>
    </i>
    <i>
      <x v="56"/>
      <x v="6"/>
    </i>
    <i>
      <x v="181"/>
      <x v="6"/>
    </i>
    <i>
      <x v="200"/>
      <x v="25"/>
    </i>
    <i>
      <x v="182"/>
      <x v="25"/>
    </i>
    <i>
      <x v="117"/>
      <x v="23"/>
    </i>
    <i>
      <x v="127"/>
      <x v="15"/>
    </i>
    <i>
      <x v="159"/>
      <x v="10"/>
    </i>
    <i>
      <x v="87"/>
      <x v="2"/>
    </i>
    <i>
      <x v="132"/>
      <x v="26"/>
    </i>
    <i>
      <x v="3"/>
      <x v="9"/>
    </i>
    <i>
      <x v="196"/>
      <x v="27"/>
    </i>
    <i>
      <x v="163"/>
      <x v="7"/>
    </i>
    <i>
      <x v="46"/>
      <x v="13"/>
    </i>
    <i>
      <x v="164"/>
      <x v="14"/>
    </i>
    <i>
      <x v="19"/>
      <x v="31"/>
    </i>
    <i>
      <x v="116"/>
      <x v="19"/>
    </i>
    <i>
      <x v="209"/>
      <x v="9"/>
    </i>
    <i>
      <x v="147"/>
      <x v="11"/>
    </i>
    <i>
      <x v="140"/>
      <x v="5"/>
    </i>
    <i>
      <x v="96"/>
      <x v="1"/>
    </i>
    <i>
      <x v="161"/>
      <x v="28"/>
    </i>
    <i>
      <x v="16"/>
      <x v="14"/>
    </i>
    <i>
      <x v="7"/>
      <x v="28"/>
    </i>
    <i>
      <x v="144"/>
      <x v="22"/>
    </i>
    <i>
      <x v="74"/>
      <x v="10"/>
    </i>
    <i>
      <x v="188"/>
      <x v="27"/>
    </i>
    <i>
      <x v="36"/>
      <x v="16"/>
    </i>
    <i>
      <x v="88"/>
      <x v="13"/>
    </i>
    <i>
      <x v="47"/>
      <x v="27"/>
    </i>
    <i>
      <x v="73"/>
      <x v="25"/>
    </i>
    <i t="grand">
      <x/>
    </i>
  </rowItems>
  <colFields count="1">
    <field x="-2"/>
  </colFields>
  <colItems count="12">
    <i>
      <x/>
    </i>
    <i i="1">
      <x v="1"/>
    </i>
    <i i="2">
      <x v="2"/>
    </i>
    <i i="3">
      <x v="3"/>
    </i>
    <i i="4">
      <x v="4"/>
    </i>
    <i i="5">
      <x v="5"/>
    </i>
    <i i="6">
      <x v="6"/>
    </i>
    <i i="7">
      <x v="7"/>
    </i>
    <i i="8">
      <x v="8"/>
    </i>
    <i i="9">
      <x v="9"/>
    </i>
    <i i="10">
      <x v="10"/>
    </i>
    <i i="11">
      <x v="11"/>
    </i>
  </colItems>
  <pageFields count="1">
    <pageField fld="2" hier="154" name="[DimPlayer].[position].&amp;[WR]" cap="WR"/>
  </pageFields>
  <dataFields count="12">
    <dataField name="TGT" fld="9" baseField="0" baseItem="0"/>
    <dataField name="REC" fld="10" baseField="0" baseItem="0"/>
    <dataField name="CATCH%" fld="13" subtotal="count" baseField="0" baseItem="0"/>
    <dataField name="REC YDS" fld="11" baseField="0" baseItem="0"/>
    <dataField name="Y/R" fld="14" subtotal="count" baseField="0" baseItem="0"/>
    <dataField name="REC TD" fld="12" baseField="0" baseItem="0"/>
    <dataField name="R ATT" fld="4" baseField="0" baseItem="0"/>
    <dataField name="R YDS" fld="5" baseField="0" baseItem="0"/>
    <dataField name="R TD" fld="6" baseField="0" baseItem="0"/>
    <dataField name="G" fld="3" subtotal="count" baseField="0" baseItem="0"/>
    <dataField name="FPTS" fld="7" baseField="0" baseItem="0"/>
    <dataField name="FPTS/G" fld="8" subtotal="count" baseField="0" baseItem="0"/>
  </dataFields>
  <formats count="12">
    <format dxfId="23">
      <pivotArea dataOnly="0" labelOnly="1" outline="0" fieldPosition="0">
        <references count="1">
          <reference field="4294967294" count="1">
            <x v="0"/>
          </reference>
        </references>
      </pivotArea>
    </format>
    <format dxfId="22">
      <pivotArea dataOnly="0" labelOnly="1" outline="0" fieldPosition="0">
        <references count="1">
          <reference field="4294967294" count="1">
            <x v="1"/>
          </reference>
        </references>
      </pivotArea>
    </format>
    <format dxfId="21">
      <pivotArea dataOnly="0" labelOnly="1" outline="0" fieldPosition="0">
        <references count="1">
          <reference field="4294967294" count="1">
            <x v="2"/>
          </reference>
        </references>
      </pivotArea>
    </format>
    <format dxfId="20">
      <pivotArea dataOnly="0" labelOnly="1" outline="0" fieldPosition="0">
        <references count="1">
          <reference field="4294967294" count="1">
            <x v="3"/>
          </reference>
        </references>
      </pivotArea>
    </format>
    <format dxfId="19">
      <pivotArea dataOnly="0" labelOnly="1" outline="0" fieldPosition="0">
        <references count="1">
          <reference field="4294967294" count="1">
            <x v="4"/>
          </reference>
        </references>
      </pivotArea>
    </format>
    <format dxfId="18">
      <pivotArea dataOnly="0" labelOnly="1" outline="0" fieldPosition="0">
        <references count="1">
          <reference field="4294967294" count="1">
            <x v="5"/>
          </reference>
        </references>
      </pivotArea>
    </format>
    <format dxfId="17">
      <pivotArea dataOnly="0" labelOnly="1" outline="0" fieldPosition="0">
        <references count="1">
          <reference field="4294967294" count="1">
            <x v="6"/>
          </reference>
        </references>
      </pivotArea>
    </format>
    <format dxfId="16">
      <pivotArea dataOnly="0" labelOnly="1" outline="0" fieldPosition="0">
        <references count="1">
          <reference field="4294967294" count="1">
            <x v="7"/>
          </reference>
        </references>
      </pivotArea>
    </format>
    <format dxfId="15">
      <pivotArea dataOnly="0" labelOnly="1" outline="0" fieldPosition="0">
        <references count="1">
          <reference field="4294967294" count="1">
            <x v="8"/>
          </reference>
        </references>
      </pivotArea>
    </format>
    <format dxfId="14">
      <pivotArea dataOnly="0" labelOnly="1" outline="0" fieldPosition="0">
        <references count="1">
          <reference field="4294967294" count="1">
            <x v="9"/>
          </reference>
        </references>
      </pivotArea>
    </format>
    <format dxfId="13">
      <pivotArea dataOnly="0" labelOnly="1" outline="0" fieldPosition="0">
        <references count="1">
          <reference field="4294967294" count="1">
            <x v="10"/>
          </reference>
        </references>
      </pivotArea>
    </format>
    <format dxfId="12">
      <pivotArea dataOnly="0" labelOnly="1" outline="0" fieldPosition="0">
        <references count="1">
          <reference field="4294967294" count="1">
            <x v="11"/>
          </reference>
        </references>
      </pivotArea>
    </format>
  </format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ayer"/>
    <pivotHierarchy dragToData="1"/>
    <pivotHierarchy dragToData="1"/>
    <pivotHierarchy multipleItemSelectionAllowed="1" dragToData="1">
      <members count="1" level="1">
        <member name="[DimPlayer].[position].&amp;[W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caption="TEA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DS"/>
    <pivotHierarchy dragToData="1"/>
    <pivotHierarchy dragToData="1" caption="ATT"/>
    <pivotHierarchy dragToData="1" caption="CMP"/>
    <pivotHierarchy dragToData="1"/>
    <pivotHierarchy dragToData="1"/>
    <pivotHierarchy dragToData="1" caption="TD"/>
    <pivotHierarchy dragToData="1"/>
    <pivotHierarchy dragToData="1" caption="INT"/>
    <pivotHierarchy dragToData="1" caption="R ATT"/>
    <pivotHierarchy dragToData="1" caption="R YDS"/>
    <pivotHierarchy dragToData="1" caption="R TD"/>
    <pivotHierarchy dragToData="1" caption="FPTS"/>
    <pivotHierarchy dragToData="1" caption="TGT"/>
    <pivotHierarchy dragToData="1" caption="REC"/>
    <pivotHierarchy dragToData="1" caption="REC YDS"/>
    <pivotHierarchy dragToData="1" caption="REC T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MP%"/>
    <pivotHierarchy dragToRow="0" dragToCol="0" dragToPage="0" dragToData="1" caption="Y/A"/>
    <pivotHierarchy dragToRow="0" dragToCol="0" dragToPage="0" dragToData="1" caption="G"/>
    <pivotHierarchy dragToRow="0" dragToCol="0" dragToPage="0" dragToData="1" caption="FPTS/G"/>
    <pivotHierarchy dragToRow="0" dragToCol="0" dragToPage="0" dragToData="1" caption="YPC"/>
    <pivotHierarchy dragToRow="0" dragToCol="0" dragToPage="0" dragToData="1" caption="CATCH%"/>
    <pivotHierarchy dragToRow="0" dragToCol="0" dragToPage="0" dragToData="1" caption="Y/R"/>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NFL Dark" showRowHeaders="1" showColHeaders="1" showRowStripes="0" showColStripes="0" showLastColumn="1"/>
  <rowHierarchiesUsage count="2">
    <rowHierarchyUsage hierarchyUsage="151"/>
    <rowHierarchyUsage hierarchyUsage="1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activeTabTopLevelEntity name="[ngs_passing]"/>
        <x15:activeTabTopLevelEntity name="[play_by_play_2026]"/>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1A698F6-645D-4D69-87C6-378C43416F6C}" name="Pivot_TE" cacheId="16" applyNumberFormats="0" applyBorderFormats="0" applyFontFormats="0" applyPatternFormats="0" applyAlignmentFormats="0" applyWidthHeightFormats="1" dataCaption="Values" tag="42be03db-de8f-424c-82fd-1368f554476c" updatedVersion="8" minRefreshableVersion="3" showDrill="0" itemPrintTitles="1" createdVersion="8" indent="0" compact="0" compactData="0" multipleFieldFilters="0">
  <location ref="B19:O138" firstHeaderRow="0" firstDataRow="1" firstDataCol="2" rowPageCount="1" colPageCount="1"/>
  <pivotFields count="15">
    <pivotField name="PLAYER" axis="axisRow" compact="0" allDrilled="1" outline="0" subtotalTop="0" showAll="0" sortType="descending" defaultSubtotal="0" defaultAttributeDrillState="1">
      <items count="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s>
      <autoSortScope>
        <pivotArea dataOnly="0" outline="0" fieldPosition="0">
          <references count="1">
            <reference field="4294967294" count="1" selected="0">
              <x v="3"/>
            </reference>
          </references>
        </pivotArea>
      </autoSortScope>
    </pivotField>
    <pivotField name="TEAM" axis="axisRow" compact="0" allDrilled="1" outline="0" subtotalTop="0" showAll="0" defaultSubtotal="0" defaultAttributeDrillState="1">
      <items count="32">
        <item x="6"/>
        <item x="23"/>
        <item x="31"/>
        <item x="9"/>
        <item x="12"/>
        <item x="5"/>
        <item x="26"/>
        <item x="28"/>
        <item x="3"/>
        <item x="17"/>
        <item x="1"/>
        <item x="29"/>
        <item x="10"/>
        <item x="4"/>
        <item x="16"/>
        <item x="24"/>
        <item x="30"/>
        <item x="8"/>
        <item x="14"/>
        <item x="18"/>
        <item x="25"/>
        <item x="27"/>
        <item x="7"/>
        <item x="22"/>
        <item x="11"/>
        <item x="20"/>
        <item x="0"/>
        <item x="13"/>
        <item x="2"/>
        <item x="21"/>
        <item x="15"/>
        <item x="19"/>
      </items>
    </pivotField>
    <pivotField axis="axisPage"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2">
    <field x="0"/>
    <field x="1"/>
  </rowFields>
  <rowItems count="119">
    <i>
      <x v="109"/>
      <x v="6"/>
    </i>
    <i>
      <x v="12"/>
      <x v="4"/>
    </i>
    <i>
      <x v="47"/>
      <x v="17"/>
    </i>
    <i>
      <x v="55"/>
      <x v="14"/>
    </i>
    <i>
      <x v="108"/>
      <x v="7"/>
    </i>
    <i>
      <x v="97"/>
      <x v="27"/>
    </i>
    <i>
      <x v="28"/>
      <x v="12"/>
    </i>
    <i>
      <x v="27"/>
      <x v="25"/>
    </i>
    <i>
      <x v="80"/>
      <x v="4"/>
    </i>
    <i>
      <x v="111"/>
      <x v="16"/>
    </i>
    <i>
      <x v="52"/>
      <x v="18"/>
    </i>
    <i>
      <x v="9"/>
      <x v="3"/>
    </i>
    <i>
      <x v="113"/>
      <x v="9"/>
    </i>
    <i>
      <x v="50"/>
      <x v="22"/>
    </i>
    <i>
      <x v="67"/>
      <x v="2"/>
    </i>
    <i>
      <x v="25"/>
      <x v="19"/>
    </i>
    <i>
      <x v="100"/>
      <x/>
    </i>
    <i>
      <x v="114"/>
      <x v="28"/>
    </i>
    <i>
      <x v="48"/>
      <x v="21"/>
    </i>
    <i>
      <x v="75"/>
      <x v="20"/>
    </i>
    <i>
      <x v="91"/>
      <x v="23"/>
    </i>
    <i>
      <x v="31"/>
      <x v="1"/>
    </i>
    <i>
      <x v="71"/>
      <x v="8"/>
    </i>
    <i>
      <x v="14"/>
      <x v="13"/>
    </i>
    <i>
      <x v="26"/>
      <x v="31"/>
    </i>
    <i>
      <x v="1"/>
      <x v="10"/>
    </i>
    <i>
      <x v="38"/>
      <x v="18"/>
    </i>
    <i>
      <x v="81"/>
      <x v="15"/>
    </i>
    <i>
      <x v="69"/>
      <x v="11"/>
    </i>
    <i>
      <x v="30"/>
      <x v="23"/>
    </i>
    <i>
      <x v="88"/>
      <x v="7"/>
    </i>
    <i>
      <x v="20"/>
      <x v="5"/>
    </i>
    <i>
      <x v="40"/>
      <x v="6"/>
    </i>
    <i>
      <x v="43"/>
      <x v="26"/>
    </i>
    <i>
      <x v="107"/>
      <x v="1"/>
    </i>
    <i>
      <x v="65"/>
      <x v="20"/>
    </i>
    <i>
      <x v="78"/>
      <x v="11"/>
    </i>
    <i>
      <x v="59"/>
      <x v="24"/>
    </i>
    <i>
      <x v="82"/>
      <x v="1"/>
    </i>
    <i>
      <x v="89"/>
      <x v="30"/>
    </i>
    <i>
      <x v="22"/>
      <x v="9"/>
    </i>
    <i>
      <x v="64"/>
      <x v="16"/>
    </i>
    <i>
      <x v="23"/>
      <x v="19"/>
    </i>
    <i>
      <x v="87"/>
      <x v="2"/>
    </i>
    <i>
      <x v="49"/>
      <x v="29"/>
    </i>
    <i>
      <x v="33"/>
      <x v="9"/>
    </i>
    <i>
      <x v="18"/>
      <x v="30"/>
    </i>
    <i>
      <x v="45"/>
      <x v="12"/>
    </i>
    <i>
      <x v="79"/>
      <x v="20"/>
    </i>
    <i>
      <x v="11"/>
      <x v="24"/>
    </i>
    <i>
      <x v="3"/>
      <x v="8"/>
    </i>
    <i>
      <x v="32"/>
      <x v="30"/>
    </i>
    <i>
      <x v="104"/>
      <x v="9"/>
    </i>
    <i>
      <x v="54"/>
      <x v="4"/>
    </i>
    <i>
      <x v="42"/>
      <x v="15"/>
    </i>
    <i>
      <x v="105"/>
      <x v="14"/>
    </i>
    <i>
      <x v="46"/>
      <x/>
    </i>
    <i>
      <x v="85"/>
      <x v="3"/>
    </i>
    <i>
      <x v="61"/>
      <x v="11"/>
    </i>
    <i>
      <x v="35"/>
      <x v="15"/>
    </i>
    <i>
      <x v="66"/>
      <x/>
    </i>
    <i>
      <x v="84"/>
      <x v="26"/>
    </i>
    <i>
      <x v="7"/>
      <x v="22"/>
    </i>
    <i>
      <x v="60"/>
      <x v="11"/>
    </i>
    <i>
      <x v="34"/>
      <x v="25"/>
    </i>
    <i>
      <x v="29"/>
      <x v="29"/>
    </i>
    <i>
      <x v="102"/>
      <x v="15"/>
    </i>
    <i>
      <x v="73"/>
      <x v="17"/>
    </i>
    <i>
      <x v="98"/>
      <x v="19"/>
    </i>
    <i>
      <x v="13"/>
      <x v="27"/>
    </i>
    <i>
      <x v="83"/>
      <x v="28"/>
    </i>
    <i>
      <x v="74"/>
      <x v="24"/>
    </i>
    <i>
      <x v="106"/>
      <x v="14"/>
    </i>
    <i>
      <x v="76"/>
      <x v="16"/>
    </i>
    <i>
      <x v="62"/>
      <x v="5"/>
    </i>
    <i>
      <x v="115"/>
      <x v="21"/>
    </i>
    <i>
      <x v="117"/>
      <x v="31"/>
    </i>
    <i>
      <x v="19"/>
      <x v="8"/>
    </i>
    <i>
      <x v="4"/>
      <x v="13"/>
    </i>
    <i>
      <x v="41"/>
      <x v="10"/>
    </i>
    <i>
      <x v="116"/>
      <x v="28"/>
    </i>
    <i>
      <x v="90"/>
      <x v="2"/>
    </i>
    <i>
      <x v="15"/>
      <x v="12"/>
    </i>
    <i>
      <x v="39"/>
      <x v="10"/>
    </i>
    <i>
      <x v="63"/>
      <x v="31"/>
    </i>
    <i>
      <x v="2"/>
      <x v="28"/>
    </i>
    <i>
      <x v="77"/>
      <x v="12"/>
    </i>
    <i>
      <x v="24"/>
      <x v="5"/>
    </i>
    <i>
      <x v="103"/>
      <x v="6"/>
    </i>
    <i>
      <x v="53"/>
      <x v="6"/>
    </i>
    <i>
      <x v="10"/>
      <x v="12"/>
    </i>
    <i>
      <x v="6"/>
      <x/>
    </i>
    <i>
      <x/>
      <x v="26"/>
    </i>
    <i>
      <x v="58"/>
      <x v="7"/>
    </i>
    <i>
      <x v="57"/>
      <x v="27"/>
    </i>
    <i>
      <x v="95"/>
      <x v="3"/>
    </i>
    <i>
      <x v="51"/>
      <x v="30"/>
    </i>
    <i>
      <x v="94"/>
      <x v="28"/>
    </i>
    <i>
      <x v="5"/>
      <x v="5"/>
    </i>
    <i>
      <x v="93"/>
      <x v="13"/>
    </i>
    <i>
      <x v="112"/>
      <x v="27"/>
    </i>
    <i>
      <x v="36"/>
      <x v="20"/>
    </i>
    <i>
      <x v="86"/>
      <x v="8"/>
    </i>
    <i>
      <x v="96"/>
      <x v="23"/>
    </i>
    <i>
      <x v="8"/>
      <x v="17"/>
    </i>
    <i>
      <x v="56"/>
      <x v="25"/>
    </i>
    <i>
      <x v="21"/>
      <x v="14"/>
    </i>
    <i>
      <x v="99"/>
      <x v="21"/>
    </i>
    <i>
      <x v="110"/>
      <x v="2"/>
    </i>
    <i>
      <x v="92"/>
      <x v="30"/>
    </i>
    <i>
      <x v="101"/>
      <x v="18"/>
    </i>
    <i>
      <x v="44"/>
      <x v="1"/>
    </i>
    <i>
      <x v="16"/>
      <x v="18"/>
    </i>
    <i>
      <x v="37"/>
      <x v="31"/>
    </i>
    <i>
      <x v="68"/>
      <x v="25"/>
    </i>
    <i>
      <x v="72"/>
      <x v="29"/>
    </i>
    <i>
      <x v="17"/>
      <x v="22"/>
    </i>
    <i>
      <x v="70"/>
      <x v="13"/>
    </i>
    <i t="grand">
      <x/>
    </i>
  </rowItems>
  <colFields count="1">
    <field x="-2"/>
  </colFields>
  <colItems count="12">
    <i>
      <x/>
    </i>
    <i i="1">
      <x v="1"/>
    </i>
    <i i="2">
      <x v="2"/>
    </i>
    <i i="3">
      <x v="3"/>
    </i>
    <i i="4">
      <x v="4"/>
    </i>
    <i i="5">
      <x v="5"/>
    </i>
    <i i="6">
      <x v="6"/>
    </i>
    <i i="7">
      <x v="7"/>
    </i>
    <i i="8">
      <x v="8"/>
    </i>
    <i i="9">
      <x v="9"/>
    </i>
    <i i="10">
      <x v="10"/>
    </i>
    <i i="11">
      <x v="11"/>
    </i>
  </colItems>
  <pageFields count="1">
    <pageField fld="2" hier="154" name="[DimPlayer].[position].&amp;[TE]" cap="TE"/>
  </pageFields>
  <dataFields count="12">
    <dataField name="TGT" fld="9" baseField="0" baseItem="0"/>
    <dataField name="REC" fld="10" baseField="0" baseItem="0"/>
    <dataField name="CATCH%" fld="13" subtotal="count" baseField="0" baseItem="0"/>
    <dataField name="REC YDS" fld="11" baseField="0" baseItem="0"/>
    <dataField name="Y/R" fld="14" subtotal="count" baseField="0" baseItem="0"/>
    <dataField name="REC TD" fld="12" baseField="0" baseItem="0"/>
    <dataField name="R ATT" fld="4" baseField="0" baseItem="0"/>
    <dataField name="R YDS" fld="5" baseField="0" baseItem="0"/>
    <dataField name="R TD" fld="6" baseField="0" baseItem="0"/>
    <dataField name="G" fld="3" subtotal="count" baseField="0" baseItem="0"/>
    <dataField name="FPTS" fld="7" baseField="0" baseItem="0"/>
    <dataField name="FPTS/G" fld="8" subtotal="count" baseField="0" baseItem="0"/>
  </dataFields>
  <formats count="12">
    <format dxfId="11">
      <pivotArea dataOnly="0" labelOnly="1" outline="0" fieldPosition="0">
        <references count="1">
          <reference field="4294967294" count="1">
            <x v="0"/>
          </reference>
        </references>
      </pivotArea>
    </format>
    <format dxfId="10">
      <pivotArea dataOnly="0" labelOnly="1" outline="0" fieldPosition="0">
        <references count="1">
          <reference field="4294967294" count="1">
            <x v="1"/>
          </reference>
        </references>
      </pivotArea>
    </format>
    <format dxfId="9">
      <pivotArea dataOnly="0" labelOnly="1" outline="0" fieldPosition="0">
        <references count="1">
          <reference field="4294967294" count="1">
            <x v="2"/>
          </reference>
        </references>
      </pivotArea>
    </format>
    <format dxfId="8">
      <pivotArea dataOnly="0" labelOnly="1" outline="0" fieldPosition="0">
        <references count="1">
          <reference field="4294967294" count="1">
            <x v="3"/>
          </reference>
        </references>
      </pivotArea>
    </format>
    <format dxfId="7">
      <pivotArea dataOnly="0" labelOnly="1" outline="0" fieldPosition="0">
        <references count="1">
          <reference field="4294967294" count="1">
            <x v="4"/>
          </reference>
        </references>
      </pivotArea>
    </format>
    <format dxfId="6">
      <pivotArea dataOnly="0" labelOnly="1" outline="0" fieldPosition="0">
        <references count="1">
          <reference field="4294967294" count="1">
            <x v="5"/>
          </reference>
        </references>
      </pivotArea>
    </format>
    <format dxfId="5">
      <pivotArea dataOnly="0" labelOnly="1" outline="0" fieldPosition="0">
        <references count="1">
          <reference field="4294967294" count="1">
            <x v="6"/>
          </reference>
        </references>
      </pivotArea>
    </format>
    <format dxfId="4">
      <pivotArea dataOnly="0" labelOnly="1" outline="0" fieldPosition="0">
        <references count="1">
          <reference field="4294967294" count="1">
            <x v="7"/>
          </reference>
        </references>
      </pivotArea>
    </format>
    <format dxfId="3">
      <pivotArea dataOnly="0" labelOnly="1" outline="0" fieldPosition="0">
        <references count="1">
          <reference field="4294967294" count="1">
            <x v="8"/>
          </reference>
        </references>
      </pivotArea>
    </format>
    <format dxfId="2">
      <pivotArea dataOnly="0" labelOnly="1" outline="0" fieldPosition="0">
        <references count="1">
          <reference field="4294967294" count="1">
            <x v="9"/>
          </reference>
        </references>
      </pivotArea>
    </format>
    <format dxfId="1">
      <pivotArea dataOnly="0" labelOnly="1" outline="0" fieldPosition="0">
        <references count="1">
          <reference field="4294967294" count="1">
            <x v="10"/>
          </reference>
        </references>
      </pivotArea>
    </format>
    <format dxfId="0">
      <pivotArea dataOnly="0" labelOnly="1" outline="0" fieldPosition="0">
        <references count="1">
          <reference field="4294967294" count="1">
            <x v="11"/>
          </reference>
        </references>
      </pivotArea>
    </format>
  </formats>
  <pivotHierarchies count="13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layer"/>
    <pivotHierarchy dragToData="1"/>
    <pivotHierarchy dragToData="1"/>
    <pivotHierarchy multipleItemSelectionAllowed="1" dragToData="1">
      <members count="1" level="1">
        <member name="[DimPlayer].[position].&amp;[T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caption="TEA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YDS"/>
    <pivotHierarchy dragToData="1"/>
    <pivotHierarchy dragToData="1" caption="ATT"/>
    <pivotHierarchy dragToData="1" caption="CMP"/>
    <pivotHierarchy dragToData="1"/>
    <pivotHierarchy dragToData="1"/>
    <pivotHierarchy dragToData="1" caption="TD"/>
    <pivotHierarchy dragToData="1"/>
    <pivotHierarchy dragToData="1" caption="INT"/>
    <pivotHierarchy dragToData="1" caption="R ATT"/>
    <pivotHierarchy dragToData="1" caption="R YDS"/>
    <pivotHierarchy dragToData="1" caption="R TD"/>
    <pivotHierarchy dragToData="1" caption="FPTS"/>
    <pivotHierarchy dragToData="1" caption="TGT"/>
    <pivotHierarchy dragToData="1" caption="REC"/>
    <pivotHierarchy dragToData="1" caption="REC YDS"/>
    <pivotHierarchy dragToData="1" caption="REC T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MP%"/>
    <pivotHierarchy dragToRow="0" dragToCol="0" dragToPage="0" dragToData="1" caption="Y/A"/>
    <pivotHierarchy dragToRow="0" dragToCol="0" dragToPage="0" dragToData="1" caption="G"/>
    <pivotHierarchy dragToRow="0" dragToCol="0" dragToPage="0" dragToData="1" caption="FPTS/G"/>
    <pivotHierarchy dragToRow="0" dragToCol="0" dragToPage="0" dragToData="1" caption="YPC"/>
    <pivotHierarchy dragToRow="0" dragToCol="0" dragToPage="0" dragToData="1" caption="CATCH%"/>
    <pivotHierarchy dragToRow="0" dragToCol="0" dragToPage="0" dragToData="1" caption="Y/R"/>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NFL Dark" showRowHeaders="1" showColHeaders="1" showRowStripes="0" showColStripes="0" showLastColumn="1"/>
  <rowHierarchiesUsage count="2">
    <rowHierarchyUsage hierarchyUsage="151"/>
    <rowHierarchyUsage hierarchyUsage="17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layer]"/>
        <x15:activeTabTopLevelEntity name="[DimTeam]"/>
        <x15:activeTabTopLevelEntity name="[stats_player_week_2026]"/>
        <x15:activeTabTopLevelEntity name="[ngs_passing]"/>
        <x15:activeTabTopLevelEntity name="[play_by_play_2026]"/>
        <x15:activeTabTopLevelEntity name="[DimWeek]"/>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CCFA4D04-1D68-43BC-B0EE-464063FE387B}" sourceName="[DimWeek].[week]">
  <pivotTables>
    <pivotTable tabId="1" name="Pivot_QB"/>
  </pivotTables>
  <data>
    <olap pivotCacheId="133195837">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abbr" xr10:uid="{1761DA75-C407-453D-9C53-00E35D6F76BA}" sourceName="[DimTeam].[team_abbr]">
  <pivotTables>
    <pivotTable tabId="1" name="Pivot_QB"/>
  </pivotTables>
  <data>
    <olap pivotCacheId="133195837">
      <levels count="2">
        <level uniqueName="[DimTeam].[team_abbr].[(All)]" sourceCaption="(All)" count="0"/>
        <level uniqueName="[DimTeam].[team_abbr].[team_abbr]" sourceCaption="team_abbr" count="37">
          <ranges>
            <range startItem="0">
              <i n="[DimTeam].[team_abbr].&amp;[ARI]" c="ARI"/>
              <i n="[DimTeam].[team_abbr].&amp;[ATL]" c="ATL"/>
              <i n="[DimTeam].[team_abbr].&amp;[BAL]" c="BAL"/>
              <i n="[DimTeam].[team_abbr].&amp;[BUF]" c="BUF"/>
              <i n="[DimTeam].[team_abbr].&amp;[CAR]" c="CAR"/>
              <i n="[DimTeam].[team_abbr].&amp;[CHI]" c="CHI"/>
              <i n="[DimTeam].[team_abbr].&amp;[CIN]" c="CIN"/>
              <i n="[DimTeam].[team_abbr].&amp;[CLE]" c="CLE"/>
              <i n="[DimTeam].[team_abbr].&amp;[DAL]" c="DAL"/>
              <i n="[DimTeam].[team_abbr].&amp;[DEN]" c="DEN"/>
              <i n="[DimTeam].[team_abbr].&amp;[DET]" c="DET"/>
              <i n="[DimTeam].[team_abbr].&amp;[GB]" c="GB"/>
              <i n="[DimTeam].[team_abbr].&amp;[HOU]" c="HOU"/>
              <i n="[DimTeam].[team_abbr].&amp;[IND]" c="IND"/>
              <i n="[DimTeam].[team_abbr].&amp;[JAX]" c="JAX"/>
              <i n="[DimTeam].[team_abbr].&amp;[KC]" c="KC"/>
              <i n="[DimTeam].[team_abbr].&amp;[LA]" c="LA"/>
              <i n="[DimTeam].[team_abbr].&amp;[LAC]" c="LAC"/>
              <i n="[DimTeam].[team_abbr].&amp;[LV]" c="LV"/>
              <i n="[DimTeam].[team_abbr].&amp;[MIA]" c="MIA"/>
              <i n="[DimTeam].[team_abbr].&amp;[MIN]" c="MIN"/>
              <i n="[DimTeam].[team_abbr].&amp;[NE]" c="NE"/>
              <i n="[DimTeam].[team_abbr].&amp;[NO]" c="NO"/>
              <i n="[DimTeam].[team_abbr].&amp;[NYG]" c="NYG"/>
              <i n="[DimTeam].[team_abbr].&amp;[NYJ]" c="NYJ"/>
              <i n="[DimTeam].[team_abbr].&amp;[PHI]" c="PHI"/>
              <i n="[DimTeam].[team_abbr].&amp;[PIT]" c="PIT"/>
              <i n="[DimTeam].[team_abbr].&amp;[SEA]" c="SEA"/>
              <i n="[DimTeam].[team_abbr].&amp;[SF]" c="SF"/>
              <i n="[DimTeam].[team_abbr].&amp;[TB]" c="TB"/>
              <i n="[DimTeam].[team_abbr].&amp;[TEN]" c="TEN"/>
              <i n="[DimTeam].[team_abbr].&amp;[WAS]" c="WAS"/>
              <i n="[DimTeam].[team_abbr].&amp;[LAR]" c="LAR" nd="1"/>
              <i n="[DimTeam].[team_abbr].&amp;[OAK]" c="OAK" nd="1"/>
              <i n="[DimTeam].[team_abbr].&amp;[SD]" c="SD" nd="1"/>
              <i n="[DimTeam].[team_abbr].&amp;[STL]" c="STL" nd="1"/>
              <i n="[DimTeam].[team_abbr].&amp;" c="(blank)" nd="1"/>
            </range>
          </ranges>
        </level>
      </levels>
      <selections count="1">
        <selection n="[DimTeam].[team_abbr].[All]"/>
      </selections>
    </olap>
  </data>
  <extLst>
    <x:ext xmlns:x15="http://schemas.microsoft.com/office/spreadsheetml/2010/11/main" uri="{470722E0-AACD-4C17-9CDC-17EF765DBC7E}">
      <x15:slicerCacheHideItemsWithNoData count="1">
        <x15:slicerCacheOlapLevelName uniqueName="[DimTeam].[team_abbr].[team_abbr]" count="5"/>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51834B86-F3CE-48AE-8018-670346FD9FB1}" sourceName="[DimWeek].[season]">
  <pivotTables>
    <pivotTable tabId="1" name="Pivot_QB"/>
  </pivotTables>
  <data>
    <olap pivotCacheId="133195837">
      <levels count="2">
        <level uniqueName="[DimWeek].[season].[(All)]" sourceCaption="(All)" count="0"/>
        <level uniqueName="[DimWeek].[season].[season]" sourceCaption="season" count="2">
          <ranges>
            <range startItem="0">
              <i n="[DimWeek].[season].&amp;[2026]" c="2026"/>
              <i n="[DimWeek].[season].&amp;" c="(blank)" nd="1"/>
            </range>
          </ranges>
        </level>
      </levels>
      <selections count="1">
        <selection n="[DimWeek].[season].[All]"/>
      </selections>
    </olap>
  </data>
  <extLst>
    <x:ext xmlns:x15="http://schemas.microsoft.com/office/spreadsheetml/2010/11/main" uri="{470722E0-AACD-4C17-9CDC-17EF765DBC7E}">
      <x15:slicerCacheHideItemsWithNoData count="1">
        <x15:slicerCacheOlapLevelName uniqueName="[DimWeek].[season].[season]" count="1"/>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 xr10:uid="{6BF85DEE-67FE-4012-98DD-CFC9D82AC93F}" sourceName="[DimWeek].[week]">
  <pivotTables>
    <pivotTable tabId="3" name="Pivot_RB"/>
  </pivotTables>
  <data>
    <olap pivotCacheId="1237571244">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abbr1" xr10:uid="{5D74F642-90A9-4885-BD0C-DD22B0B02F23}" sourceName="[DimTeam].[team_abbr]">
  <pivotTables>
    <pivotTable tabId="3" name="Pivot_RB"/>
  </pivotTables>
  <data>
    <olap pivotCacheId="1237571244">
      <levels count="2">
        <level uniqueName="[DimTeam].[team_abbr].[(All)]" sourceCaption="(All)" count="0"/>
        <level uniqueName="[DimTeam].[team_abbr].[team_abbr]" sourceCaption="team_abbr" count="37">
          <ranges>
            <range startItem="0">
              <i n="[DimTeam].[team_abbr].&amp;[ARI]" c="ARI"/>
              <i n="[DimTeam].[team_abbr].&amp;[ATL]" c="ATL"/>
              <i n="[DimTeam].[team_abbr].&amp;[BAL]" c="BAL"/>
              <i n="[DimTeam].[team_abbr].&amp;[BUF]" c="BUF"/>
              <i n="[DimTeam].[team_abbr].&amp;[CAR]" c="CAR"/>
              <i n="[DimTeam].[team_abbr].&amp;[CHI]" c="CHI"/>
              <i n="[DimTeam].[team_abbr].&amp;[CIN]" c="CIN"/>
              <i n="[DimTeam].[team_abbr].&amp;[CLE]" c="CLE"/>
              <i n="[DimTeam].[team_abbr].&amp;[DAL]" c="DAL"/>
              <i n="[DimTeam].[team_abbr].&amp;[DEN]" c="DEN"/>
              <i n="[DimTeam].[team_abbr].&amp;[DET]" c="DET"/>
              <i n="[DimTeam].[team_abbr].&amp;[GB]" c="GB"/>
              <i n="[DimTeam].[team_abbr].&amp;[HOU]" c="HOU"/>
              <i n="[DimTeam].[team_abbr].&amp;[IND]" c="IND"/>
              <i n="[DimTeam].[team_abbr].&amp;[JAX]" c="JAX"/>
              <i n="[DimTeam].[team_abbr].&amp;[KC]" c="KC"/>
              <i n="[DimTeam].[team_abbr].&amp;[LA]" c="LA"/>
              <i n="[DimTeam].[team_abbr].&amp;[LAC]" c="LAC"/>
              <i n="[DimTeam].[team_abbr].&amp;[LV]" c="LV"/>
              <i n="[DimTeam].[team_abbr].&amp;[MIA]" c="MIA"/>
              <i n="[DimTeam].[team_abbr].&amp;[MIN]" c="MIN"/>
              <i n="[DimTeam].[team_abbr].&amp;[NE]" c="NE"/>
              <i n="[DimTeam].[team_abbr].&amp;[NO]" c="NO"/>
              <i n="[DimTeam].[team_abbr].&amp;[NYG]" c="NYG"/>
              <i n="[DimTeam].[team_abbr].&amp;[NYJ]" c="NYJ"/>
              <i n="[DimTeam].[team_abbr].&amp;[PHI]" c="PHI"/>
              <i n="[DimTeam].[team_abbr].&amp;[PIT]" c="PIT"/>
              <i n="[DimTeam].[team_abbr].&amp;[SEA]" c="SEA"/>
              <i n="[DimTeam].[team_abbr].&amp;[SF]" c="SF"/>
              <i n="[DimTeam].[team_abbr].&amp;[TB]" c="TB"/>
              <i n="[DimTeam].[team_abbr].&amp;[TEN]" c="TEN"/>
              <i n="[DimTeam].[team_abbr].&amp;[WAS]" c="WAS"/>
              <i n="[DimTeam].[team_abbr].&amp;[LAR]" c="LAR" nd="1"/>
              <i n="[DimTeam].[team_abbr].&amp;[OAK]" c="OAK" nd="1"/>
              <i n="[DimTeam].[team_abbr].&amp;[SD]" c="SD" nd="1"/>
              <i n="[DimTeam].[team_abbr].&amp;[STL]" c="STL" nd="1"/>
              <i n="[DimTeam].[team_abbr].&amp;" c="(blank)" nd="1"/>
            </range>
          </ranges>
        </level>
      </levels>
      <selections count="1">
        <selection n="[DimTeam].[team_abbr].[All]"/>
      </selections>
    </olap>
  </data>
  <extLst>
    <x:ext xmlns:x15="http://schemas.microsoft.com/office/spreadsheetml/2010/11/main" uri="{470722E0-AACD-4C17-9CDC-17EF765DBC7E}">
      <x15:slicerCacheHideItemsWithNoData count="1">
        <x15:slicerCacheOlapLevelName uniqueName="[DimTeam].[team_abbr].[team_abbr]" count="5"/>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 xr10:uid="{43B7149E-BF0B-4961-9C32-8EE562C466E7}" sourceName="[DimWeek].[season]">
  <pivotTables>
    <pivotTable tabId="3" name="Pivot_RB"/>
  </pivotTables>
  <data>
    <olap pivotCacheId="1237571244">
      <levels count="2">
        <level uniqueName="[DimWeek].[season].[(All)]" sourceCaption="(All)" count="0"/>
        <level uniqueName="[DimWeek].[season].[season]" sourceCaption="season" count="2">
          <ranges>
            <range startItem="0">
              <i n="[DimWeek].[season].&amp;[2026]" c="2026"/>
              <i n="[DimWeek].[season].&amp;" c="(blank)" nd="1"/>
            </range>
          </ranges>
        </level>
      </levels>
      <selections count="1">
        <selection n="[DimWeek].[season].[All]"/>
      </selections>
    </olap>
  </data>
  <extLst>
    <x:ext xmlns:x15="http://schemas.microsoft.com/office/spreadsheetml/2010/11/main" uri="{470722E0-AACD-4C17-9CDC-17EF765DBC7E}">
      <x15:slicerCacheHideItemsWithNoData count="1">
        <x15:slicerCacheOlapLevelName uniqueName="[DimWeek].[season].[season]" count="1"/>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1" xr10:uid="{98C9A231-E440-4C9F-A40C-FF92810D8F77}" sourceName="[DimWeek].[week]">
  <pivotTables>
    <pivotTable tabId="5" name="Pivot_WR"/>
  </pivotTables>
  <data>
    <olap pivotCacheId="1387261726">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abbr11" xr10:uid="{7CC8994D-09D4-41CF-8F21-42D2D73FC866}" sourceName="[DimTeam].[team_abbr]">
  <pivotTables>
    <pivotTable tabId="5" name="Pivot_WR"/>
  </pivotTables>
  <data>
    <olap pivotCacheId="1387261726">
      <levels count="2">
        <level uniqueName="[DimTeam].[team_abbr].[(All)]" sourceCaption="(All)" count="0"/>
        <level uniqueName="[DimTeam].[team_abbr].[team_abbr]" sourceCaption="team_abbr" count="37">
          <ranges>
            <range startItem="0">
              <i n="[DimTeam].[team_abbr].&amp;[ARI]" c="ARI"/>
              <i n="[DimTeam].[team_abbr].&amp;[ATL]" c="ATL"/>
              <i n="[DimTeam].[team_abbr].&amp;[BAL]" c="BAL"/>
              <i n="[DimTeam].[team_abbr].&amp;[BUF]" c="BUF"/>
              <i n="[DimTeam].[team_abbr].&amp;[CAR]" c="CAR"/>
              <i n="[DimTeam].[team_abbr].&amp;[CHI]" c="CHI"/>
              <i n="[DimTeam].[team_abbr].&amp;[CIN]" c="CIN"/>
              <i n="[DimTeam].[team_abbr].&amp;[CLE]" c="CLE"/>
              <i n="[DimTeam].[team_abbr].&amp;[DAL]" c="DAL"/>
              <i n="[DimTeam].[team_abbr].&amp;[DEN]" c="DEN"/>
              <i n="[DimTeam].[team_abbr].&amp;[DET]" c="DET"/>
              <i n="[DimTeam].[team_abbr].&amp;[GB]" c="GB"/>
              <i n="[DimTeam].[team_abbr].&amp;[HOU]" c="HOU"/>
              <i n="[DimTeam].[team_abbr].&amp;[IND]" c="IND"/>
              <i n="[DimTeam].[team_abbr].&amp;[JAX]" c="JAX"/>
              <i n="[DimTeam].[team_abbr].&amp;[KC]" c="KC"/>
              <i n="[DimTeam].[team_abbr].&amp;[LA]" c="LA"/>
              <i n="[DimTeam].[team_abbr].&amp;[LAC]" c="LAC"/>
              <i n="[DimTeam].[team_abbr].&amp;[LV]" c="LV"/>
              <i n="[DimTeam].[team_abbr].&amp;[MIA]" c="MIA"/>
              <i n="[DimTeam].[team_abbr].&amp;[MIN]" c="MIN"/>
              <i n="[DimTeam].[team_abbr].&amp;[NE]" c="NE"/>
              <i n="[DimTeam].[team_abbr].&amp;[NO]" c="NO"/>
              <i n="[DimTeam].[team_abbr].&amp;[NYG]" c="NYG"/>
              <i n="[DimTeam].[team_abbr].&amp;[NYJ]" c="NYJ"/>
              <i n="[DimTeam].[team_abbr].&amp;[PHI]" c="PHI"/>
              <i n="[DimTeam].[team_abbr].&amp;[PIT]" c="PIT"/>
              <i n="[DimTeam].[team_abbr].&amp;[SEA]" c="SEA"/>
              <i n="[DimTeam].[team_abbr].&amp;[SF]" c="SF"/>
              <i n="[DimTeam].[team_abbr].&amp;[TB]" c="TB"/>
              <i n="[DimTeam].[team_abbr].&amp;[TEN]" c="TEN"/>
              <i n="[DimTeam].[team_abbr].&amp;[WAS]" c="WAS"/>
              <i n="[DimTeam].[team_abbr].&amp;[LAR]" c="LAR" nd="1"/>
              <i n="[DimTeam].[team_abbr].&amp;[OAK]" c="OAK" nd="1"/>
              <i n="[DimTeam].[team_abbr].&amp;[SD]" c="SD" nd="1"/>
              <i n="[DimTeam].[team_abbr].&amp;[STL]" c="STL" nd="1"/>
              <i n="[DimTeam].[team_abbr].&amp;" c="(blank)" nd="1"/>
            </range>
          </ranges>
        </level>
      </levels>
      <selections count="1">
        <selection n="[DimTeam].[team_abbr].[All]"/>
      </selections>
    </olap>
  </data>
  <extLst>
    <x:ext xmlns:x15="http://schemas.microsoft.com/office/spreadsheetml/2010/11/main" uri="{470722E0-AACD-4C17-9CDC-17EF765DBC7E}">
      <x15:slicerCacheHideItemsWithNoData count="1">
        <x15:slicerCacheOlapLevelName uniqueName="[DimTeam].[team_abbr].[team_abbr]" count="5"/>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1" xr10:uid="{3CAB1D3E-7D17-4581-A53F-1C174B8FA4B4}" sourceName="[DimWeek].[season]">
  <pivotTables>
    <pivotTable tabId="5" name="Pivot_WR"/>
  </pivotTables>
  <data>
    <olap pivotCacheId="1387261726">
      <levels count="2">
        <level uniqueName="[DimWeek].[season].[(All)]" sourceCaption="(All)" count="0"/>
        <level uniqueName="[DimWeek].[season].[season]" sourceCaption="season" count="2">
          <ranges>
            <range startItem="0">
              <i n="[DimWeek].[season].&amp;[2026]" c="2026"/>
              <i n="[DimWeek].[season].&amp;" c="(blank)" nd="1"/>
            </range>
          </ranges>
        </level>
      </levels>
      <selections count="1">
        <selection n="[DimWeek].[season].[All]"/>
      </selections>
    </olap>
  </data>
  <extLst>
    <x:ext xmlns:x15="http://schemas.microsoft.com/office/spreadsheetml/2010/11/main" uri="{470722E0-AACD-4C17-9CDC-17EF765DBC7E}">
      <x15:slicerCacheHideItemsWithNoData count="1">
        <x15:slicerCacheOlapLevelName uniqueName="[DimWeek].[season].[season]" count="1"/>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11" xr10:uid="{D519CA75-692F-40DC-B60B-00A7F3609D1F}" sourceName="[DimWeek].[week]">
  <pivotTables>
    <pivotTable tabId="6" name="Pivot_TE"/>
  </pivotTables>
  <data>
    <olap pivotCacheId="756677116">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abbr111" xr10:uid="{86C08331-4B33-4CB5-9631-BA8B6BCB29BF}" sourceName="[DimTeam].[team_abbr]">
  <pivotTables>
    <pivotTable tabId="6" name="Pivot_TE"/>
  </pivotTables>
  <data>
    <olap pivotCacheId="756677116">
      <levels count="2">
        <level uniqueName="[DimTeam].[team_abbr].[(All)]" sourceCaption="(All)" count="0"/>
        <level uniqueName="[DimTeam].[team_abbr].[team_abbr]" sourceCaption="team_abbr" count="37">
          <ranges>
            <range startItem="0">
              <i n="[DimTeam].[team_abbr].&amp;[ARI]" c="ARI"/>
              <i n="[DimTeam].[team_abbr].&amp;[ATL]" c="ATL"/>
              <i n="[DimTeam].[team_abbr].&amp;[BAL]" c="BAL"/>
              <i n="[DimTeam].[team_abbr].&amp;[BUF]" c="BUF"/>
              <i n="[DimTeam].[team_abbr].&amp;[CAR]" c="CAR"/>
              <i n="[DimTeam].[team_abbr].&amp;[CHI]" c="CHI"/>
              <i n="[DimTeam].[team_abbr].&amp;[CIN]" c="CIN"/>
              <i n="[DimTeam].[team_abbr].&amp;[CLE]" c="CLE"/>
              <i n="[DimTeam].[team_abbr].&amp;[DAL]" c="DAL"/>
              <i n="[DimTeam].[team_abbr].&amp;[DEN]" c="DEN"/>
              <i n="[DimTeam].[team_abbr].&amp;[DET]" c="DET"/>
              <i n="[DimTeam].[team_abbr].&amp;[GB]" c="GB"/>
              <i n="[DimTeam].[team_abbr].&amp;[HOU]" c="HOU"/>
              <i n="[DimTeam].[team_abbr].&amp;[IND]" c="IND"/>
              <i n="[DimTeam].[team_abbr].&amp;[JAX]" c="JAX"/>
              <i n="[DimTeam].[team_abbr].&amp;[KC]" c="KC"/>
              <i n="[DimTeam].[team_abbr].&amp;[LA]" c="LA"/>
              <i n="[DimTeam].[team_abbr].&amp;[LAC]" c="LAC"/>
              <i n="[DimTeam].[team_abbr].&amp;[LV]" c="LV"/>
              <i n="[DimTeam].[team_abbr].&amp;[MIA]" c="MIA"/>
              <i n="[DimTeam].[team_abbr].&amp;[MIN]" c="MIN"/>
              <i n="[DimTeam].[team_abbr].&amp;[NE]" c="NE"/>
              <i n="[DimTeam].[team_abbr].&amp;[NO]" c="NO"/>
              <i n="[DimTeam].[team_abbr].&amp;[NYG]" c="NYG"/>
              <i n="[DimTeam].[team_abbr].&amp;[NYJ]" c="NYJ"/>
              <i n="[DimTeam].[team_abbr].&amp;[PHI]" c="PHI"/>
              <i n="[DimTeam].[team_abbr].&amp;[PIT]" c="PIT"/>
              <i n="[DimTeam].[team_abbr].&amp;[SEA]" c="SEA"/>
              <i n="[DimTeam].[team_abbr].&amp;[SF]" c="SF"/>
              <i n="[DimTeam].[team_abbr].&amp;[TB]" c="TB"/>
              <i n="[DimTeam].[team_abbr].&amp;[TEN]" c="TEN"/>
              <i n="[DimTeam].[team_abbr].&amp;[WAS]" c="WAS"/>
              <i n="[DimTeam].[team_abbr].&amp;[LAR]" c="LAR" nd="1"/>
              <i n="[DimTeam].[team_abbr].&amp;[OAK]" c="OAK" nd="1"/>
              <i n="[DimTeam].[team_abbr].&amp;[SD]" c="SD" nd="1"/>
              <i n="[DimTeam].[team_abbr].&amp;[STL]" c="STL" nd="1"/>
              <i n="[DimTeam].[team_abbr].&amp;" c="(blank)" nd="1"/>
            </range>
          </ranges>
        </level>
      </levels>
      <selections count="1">
        <selection n="[DimTeam].[team_abbr].[All]"/>
      </selections>
    </olap>
  </data>
  <extLst>
    <x:ext xmlns:x15="http://schemas.microsoft.com/office/spreadsheetml/2010/11/main" uri="{470722E0-AACD-4C17-9CDC-17EF765DBC7E}">
      <x15:slicerCacheHideItemsWithNoData count="1">
        <x15:slicerCacheOlapLevelName uniqueName="[DimTeam].[team_abbr].[team_abbr]" count="5"/>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11" xr10:uid="{471087F7-5A19-4055-89F6-702B456380E8}" sourceName="[DimWeek].[season]">
  <pivotTables>
    <pivotTable tabId="6" name="Pivot_TE"/>
  </pivotTables>
  <data>
    <olap pivotCacheId="756677116">
      <levels count="2">
        <level uniqueName="[DimWeek].[season].[(All)]" sourceCaption="(All)" count="0"/>
        <level uniqueName="[DimWeek].[season].[season]" sourceCaption="season" count="2">
          <ranges>
            <range startItem="0">
              <i n="[DimWeek].[season].&amp;[2026]" c="2026"/>
              <i n="[DimWeek].[season].&amp;" c="(blank)" nd="1"/>
            </range>
          </ranges>
        </level>
      </levels>
      <selections count="1">
        <selection n="[DimWeek].[season].[All]"/>
      </selections>
    </olap>
  </data>
  <extLst>
    <x:ext xmlns:x15="http://schemas.microsoft.com/office/spreadsheetml/2010/11/main" uri="{470722E0-AACD-4C17-9CDC-17EF765DBC7E}">
      <x15:slicerCacheHideItemsWithNoData count="1">
        <x15:slicerCacheOlapLevelName uniqueName="[DimWeek].[season].[season]" count="1"/>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2" xr10:uid="{8FEF4C96-F4AD-40B8-9373-4CB4A609FFC6}" sourceName="[DimWeek].[week]">
  <pivotTables>
    <pivotTable tabId="8" name="PivotTable1"/>
    <pivotTable tabId="12" name="PosNeg_Pivot"/>
  </pivotTables>
  <data>
    <olap pivotCacheId="1819743533">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division" xr10:uid="{121DC342-D864-4947-A308-AB8A6E113224}" sourceName="[DimTeam].[team_division]">
  <pivotTables>
    <pivotTable tabId="8" name="PivotTable1"/>
    <pivotTable tabId="12" name="PosNeg_Pivot"/>
  </pivotTables>
  <data>
    <olap pivotCacheId="1819743533">
      <levels count="2">
        <level uniqueName="[DimTeam].[team_division].[(All)]" sourceCaption="(All)" count="0"/>
        <level uniqueName="[DimTeam].[team_division].[team_division]" sourceCaption="team_division" count="9">
          <ranges>
            <range startItem="0">
              <i n="[DimTeam].[team_division].&amp;[AFC East]" c="AFC East"/>
              <i n="[DimTeam].[team_division].&amp;[AFC North]" c="AFC North"/>
              <i n="[DimTeam].[team_division].&amp;[AFC South]" c="AFC South"/>
              <i n="[DimTeam].[team_division].&amp;[AFC West]" c="AFC West"/>
              <i n="[DimTeam].[team_division].&amp;[NFC East]" c="NFC East"/>
              <i n="[DimTeam].[team_division].&amp;[NFC North]" c="NFC North"/>
              <i n="[DimTeam].[team_division].&amp;[NFC South]" c="NFC South"/>
              <i n="[DimTeam].[team_division].&amp;[NFC West]" c="NFC West"/>
              <i n="[DimTeam].[team_division].&amp;" c="(blank)" nd="1"/>
            </range>
          </ranges>
        </level>
      </levels>
      <selections count="1">
        <selection n="[DimTeam].[team_division].[All]"/>
      </selections>
    </olap>
  </data>
  <extLst>
    <x:ext xmlns:x15="http://schemas.microsoft.com/office/spreadsheetml/2010/11/main" uri="{470722E0-AACD-4C17-9CDC-17EF765DBC7E}">
      <x15:slicerCacheHideItemsWithNoData count="1">
        <x15:slicerCacheOlapLevelName uniqueName="[DimTeam].[team_division].[team_division]" count="1"/>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conf" xr10:uid="{269E5B94-F14A-4DE8-890C-C86907CFF9A2}" sourceName="[DimTeam].[team_conf]">
  <pivotTables>
    <pivotTable tabId="8" name="PivotTable1"/>
    <pivotTable tabId="12" name="PosNeg_Pivot"/>
  </pivotTables>
  <data>
    <olap pivotCacheId="1819743533">
      <levels count="2">
        <level uniqueName="[DimTeam].[team_conf].[(All)]" sourceCaption="(All)" count="0"/>
        <level uniqueName="[DimTeam].[team_conf].[team_conf]" sourceCaption="team_conf" count="3">
          <ranges>
            <range startItem="0">
              <i n="[DimTeam].[team_conf].&amp;[AFC]" c="AFC"/>
              <i n="[DimTeam].[team_conf].&amp;[NFC]" c="NFC"/>
              <i n="[DimTeam].[team_conf].&amp;" c="(blank)" nd="1"/>
            </range>
          </ranges>
        </level>
      </levels>
      <selections count="1">
        <selection n="[DimTeam].[team_conf].[All]"/>
      </selections>
    </olap>
  </data>
  <extLst>
    <x:ext xmlns:x15="http://schemas.microsoft.com/office/spreadsheetml/2010/11/main" uri="{470722E0-AACD-4C17-9CDC-17EF765DBC7E}">
      <x15:slicerCacheHideItemsWithNoData count="1">
        <x15:slicerCacheOlapLevelName uniqueName="[DimTeam].[team_conf].[team_conf]" count="1"/>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21" xr10:uid="{129FC80D-D5F4-40F1-A1A0-F2B6FF34FF6F}" sourceName="[DimWeek].[week]">
  <pivotTables>
    <pivotTable tabId="17" name="Pivot_Efficiency"/>
    <pivotTable tabId="12" name="Chart_Efficiency"/>
  </pivotTables>
  <data>
    <olap pivotCacheId="1819743533">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mp;[7]"/>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division1" xr10:uid="{70808A71-DEE1-4AA1-8D95-1E3C65D88F75}" sourceName="[DimTeam].[team_division]">
  <pivotTables>
    <pivotTable tabId="17" name="Pivot_Efficiency"/>
    <pivotTable tabId="12" name="Chart_Efficiency"/>
  </pivotTables>
  <data>
    <olap pivotCacheId="1819743533">
      <levels count="2">
        <level uniqueName="[DimTeam].[team_division].[(All)]" sourceCaption="(All)" count="0"/>
        <level uniqueName="[DimTeam].[team_division].[team_division]" sourceCaption="team_division" count="9">
          <ranges>
            <range startItem="0">
              <i n="[DimTeam].[team_division].&amp;[AFC East]" c="AFC East"/>
              <i n="[DimTeam].[team_division].&amp;[AFC North]" c="AFC North"/>
              <i n="[DimTeam].[team_division].&amp;[AFC South]" c="AFC South"/>
              <i n="[DimTeam].[team_division].&amp;[AFC West]" c="AFC West"/>
              <i n="[DimTeam].[team_division].&amp;[NFC East]" c="NFC East"/>
              <i n="[DimTeam].[team_division].&amp;[NFC North]" c="NFC North"/>
              <i n="[DimTeam].[team_division].&amp;[NFC South]" c="NFC South"/>
              <i n="[DimTeam].[team_division].&amp;[NFC West]" c="NFC West"/>
              <i n="[DimTeam].[team_division].&amp;" c="(blank)" nd="1"/>
            </range>
          </ranges>
        </level>
      </levels>
      <selections count="1">
        <selection n="[DimTeam].[team_division].[All]"/>
      </selections>
    </olap>
  </data>
  <extLst>
    <x:ext xmlns:x15="http://schemas.microsoft.com/office/spreadsheetml/2010/11/main" uri="{470722E0-AACD-4C17-9CDC-17EF765DBC7E}">
      <x15:slicerCacheHideItemsWithNoData count="1">
        <x15:slicerCacheOlapLevelName uniqueName="[DimTeam].[team_division].[team_division]" count="1"/>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conf1" xr10:uid="{27AD8287-7741-4DCC-A5B8-2219149A643A}" sourceName="[DimTeam].[team_conf]">
  <pivotTables>
    <pivotTable tabId="17" name="Pivot_Efficiency"/>
    <pivotTable tabId="12" name="Chart_Efficiency"/>
  </pivotTables>
  <data>
    <olap pivotCacheId="1819743533">
      <levels count="2">
        <level uniqueName="[DimTeam].[team_conf].[(All)]" sourceCaption="(All)" count="0"/>
        <level uniqueName="[DimTeam].[team_conf].[team_conf]" sourceCaption="team_conf" count="3">
          <ranges>
            <range startItem="0">
              <i n="[DimTeam].[team_conf].&amp;[AFC]" c="AFC"/>
              <i n="[DimTeam].[team_conf].&amp;[NFC]" c="NFC"/>
              <i n="[DimTeam].[team_conf].&amp;" c="(blank)" nd="1"/>
            </range>
          </ranges>
        </level>
      </levels>
      <selections count="1">
        <selection n="[DimTeam].[team_conf].[All]"/>
      </selections>
    </olap>
  </data>
  <extLst>
    <x:ext xmlns:x15="http://schemas.microsoft.com/office/spreadsheetml/2010/11/main" uri="{470722E0-AACD-4C17-9CDC-17EF765DBC7E}">
      <x15:slicerCacheHideItemsWithNoData count="1">
        <x15:slicerCacheOlapLevelName uniqueName="[DimTeam].[team_conf].[team_conf]" count="1"/>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22" xr10:uid="{EA2A73C9-C9BB-4A9E-A803-EB4DD963BE6B}" sourceName="[DimWeek].[week]">
  <pivotTables>
    <pivotTable tabId="18" name="Pivot_Offense"/>
    <pivotTable tabId="12" name="Chart_Offense"/>
  </pivotTables>
  <data>
    <olap pivotCacheId="1819743533">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mp;[7]"/>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division2" xr10:uid="{B0FFF9CE-5054-4CC1-826A-32B12CF0493B}" sourceName="[DimTeam].[team_division]">
  <pivotTables>
    <pivotTable tabId="18" name="Pivot_Offense"/>
    <pivotTable tabId="12" name="Chart_Offense"/>
  </pivotTables>
  <data>
    <olap pivotCacheId="1819743533">
      <levels count="2">
        <level uniqueName="[DimTeam].[team_division].[(All)]" sourceCaption="(All)" count="0"/>
        <level uniqueName="[DimTeam].[team_division].[team_division]" sourceCaption="team_division" count="9">
          <ranges>
            <range startItem="0">
              <i n="[DimTeam].[team_division].&amp;[AFC East]" c="AFC East"/>
              <i n="[DimTeam].[team_division].&amp;[AFC North]" c="AFC North"/>
              <i n="[DimTeam].[team_division].&amp;[AFC South]" c="AFC South"/>
              <i n="[DimTeam].[team_division].&amp;[AFC West]" c="AFC West"/>
              <i n="[DimTeam].[team_division].&amp;[NFC East]" c="NFC East"/>
              <i n="[DimTeam].[team_division].&amp;[NFC North]" c="NFC North"/>
              <i n="[DimTeam].[team_division].&amp;[NFC South]" c="NFC South"/>
              <i n="[DimTeam].[team_division].&amp;[NFC West]" c="NFC West"/>
              <i n="[DimTeam].[team_division].&amp;" c="(blank)" nd="1"/>
            </range>
          </ranges>
        </level>
      </levels>
      <selections count="1">
        <selection n="[DimTeam].[team_division].[All]"/>
      </selections>
    </olap>
  </data>
  <extLst>
    <x:ext xmlns:x15="http://schemas.microsoft.com/office/spreadsheetml/2010/11/main" uri="{470722E0-AACD-4C17-9CDC-17EF765DBC7E}">
      <x15:slicerCacheHideItemsWithNoData count="1">
        <x15:slicerCacheOlapLevelName uniqueName="[DimTeam].[team_division].[team_division]" count="1"/>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conf2" xr10:uid="{C95FF73A-5D8D-4EC3-9C8B-28A6B9FA1D7E}" sourceName="[DimTeam].[team_conf]">
  <pivotTables>
    <pivotTable tabId="18" name="Pivot_Offense"/>
    <pivotTable tabId="12" name="Chart_Offense"/>
  </pivotTables>
  <data>
    <olap pivotCacheId="1819743533">
      <levels count="2">
        <level uniqueName="[DimTeam].[team_conf].[(All)]" sourceCaption="(All)" count="0"/>
        <level uniqueName="[DimTeam].[team_conf].[team_conf]" sourceCaption="team_conf" count="3">
          <ranges>
            <range startItem="0">
              <i n="[DimTeam].[team_conf].&amp;[AFC]" c="AFC"/>
              <i n="[DimTeam].[team_conf].&amp;[NFC]" c="NFC"/>
              <i n="[DimTeam].[team_conf].&amp;" c="(blank)" nd="1"/>
            </range>
          </ranges>
        </level>
      </levels>
      <selections count="1">
        <selection n="[DimTeam].[team_conf].[All]"/>
      </selections>
    </olap>
  </data>
  <extLst>
    <x:ext xmlns:x15="http://schemas.microsoft.com/office/spreadsheetml/2010/11/main" uri="{470722E0-AACD-4C17-9CDC-17EF765DBC7E}">
      <x15:slicerCacheHideItemsWithNoData count="1">
        <x15:slicerCacheOlapLevelName uniqueName="[DimTeam].[team_conf].[team_conf]" count="1"/>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23" xr10:uid="{49755BD2-9E85-4323-AF27-E1D5A257B30C}" sourceName="[DimWeek].[week]">
  <pivotTables>
    <pivotTable tabId="19" name="Pivot_Defense"/>
    <pivotTable tabId="12" name="Chart_Defense"/>
  </pivotTables>
  <data>
    <olap pivotCacheId="1819743533">
      <levels count="2">
        <level uniqueName="[DimWeek].[week].[(All)]" sourceCaption="(All)" count="0"/>
        <level uniqueName="[DimWeek].[week].[week]" sourceCaption="week" count="8">
          <ranges>
            <range startItem="0">
              <i n="[DimWeek].[week].&amp;[1]" c="1"/>
              <i n="[DimWeek].[week].&amp;[2]" c="2"/>
              <i n="[DimWeek].[week].&amp;[3]" c="3"/>
              <i n="[DimWeek].[week].&amp;[4]" c="4"/>
              <i n="[DimWeek].[week].&amp;[5]" c="5"/>
              <i n="[DimWeek].[week].&amp;[6]" c="6"/>
              <i n="[DimWeek].[week].&amp;[7]" c="7"/>
              <i n="[DimWeek].[week].&amp;" c="(blank)" nd="1"/>
            </range>
          </ranges>
        </level>
      </levels>
      <selections count="1">
        <selection n="[DimWeek].[week].[All]"/>
      </selections>
    </olap>
  </data>
  <extLst>
    <x:ext xmlns:x15="http://schemas.microsoft.com/office/spreadsheetml/2010/11/main" uri="{470722E0-AACD-4C17-9CDC-17EF765DBC7E}">
      <x15:slicerCacheHideItemsWithNoData count="1">
        <x15:slicerCacheOlapLevelName uniqueName="[DimWeek].[week].[week]" count="1"/>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division3" xr10:uid="{08E90711-C321-4209-A057-617B1AB0DF6B}" sourceName="[DimTeam].[team_division]">
  <pivotTables>
    <pivotTable tabId="19" name="Pivot_Defense"/>
    <pivotTable tabId="12" name="Chart_Defense"/>
  </pivotTables>
  <data>
    <olap pivotCacheId="1819743533">
      <levels count="2">
        <level uniqueName="[DimTeam].[team_division].[(All)]" sourceCaption="(All)" count="0"/>
        <level uniqueName="[DimTeam].[team_division].[team_division]" sourceCaption="team_division" count="9">
          <ranges>
            <range startItem="0">
              <i n="[DimTeam].[team_division].&amp;[AFC East]" c="AFC East"/>
              <i n="[DimTeam].[team_division].&amp;[AFC North]" c="AFC North"/>
              <i n="[DimTeam].[team_division].&amp;[AFC South]" c="AFC South"/>
              <i n="[DimTeam].[team_division].&amp;[AFC West]" c="AFC West"/>
              <i n="[DimTeam].[team_division].&amp;[NFC East]" c="NFC East"/>
              <i n="[DimTeam].[team_division].&amp;[NFC North]" c="NFC North"/>
              <i n="[DimTeam].[team_division].&amp;[NFC South]" c="NFC South"/>
              <i n="[DimTeam].[team_division].&amp;[NFC West]" c="NFC West"/>
              <i n="[DimTeam].[team_division].&amp;" c="(blank)" nd="1"/>
            </range>
          </ranges>
        </level>
      </levels>
      <selections count="1">
        <selection n="[DimTeam].[team_division].[All]"/>
      </selections>
    </olap>
  </data>
  <extLst>
    <x:ext xmlns:x15="http://schemas.microsoft.com/office/spreadsheetml/2010/11/main" uri="{470722E0-AACD-4C17-9CDC-17EF765DBC7E}">
      <x15:slicerCacheHideItemsWithNoData count="1">
        <x15:slicerCacheOlapLevelName uniqueName="[DimTeam].[team_division].[team_division]" count="1"/>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conf3" xr10:uid="{E9620842-80AD-4CD8-955E-70947135F0E5}" sourceName="[DimTeam].[team_conf]">
  <pivotTables>
    <pivotTable tabId="19" name="Pivot_Defense"/>
    <pivotTable tabId="12" name="Chart_Defense"/>
  </pivotTables>
  <data>
    <olap pivotCacheId="1819743533">
      <levels count="2">
        <level uniqueName="[DimTeam].[team_conf].[(All)]" sourceCaption="(All)" count="0"/>
        <level uniqueName="[DimTeam].[team_conf].[team_conf]" sourceCaption="team_conf" count="3">
          <ranges>
            <range startItem="0">
              <i n="[DimTeam].[team_conf].&amp;[AFC]" c="AFC"/>
              <i n="[DimTeam].[team_conf].&amp;[NFC]" c="NFC"/>
              <i n="[DimTeam].[team_conf].&amp;" c="(blank)" nd="1"/>
            </range>
          </ranges>
        </level>
      </levels>
      <selections count="1">
        <selection n="[DimTeam].[team_conf].[All]"/>
      </selections>
    </olap>
  </data>
  <extLst>
    <x:ext xmlns:x15="http://schemas.microsoft.com/office/spreadsheetml/2010/11/main" uri="{470722E0-AACD-4C17-9CDC-17EF765DBC7E}">
      <x15:slicerCacheHideItemsWithNoData count="1">
        <x15:slicerCacheOlapLevelName uniqueName="[DimTeam].[team_conf].[team_conf]" count="1"/>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Week" xr10:uid="{79204070-3264-4818-9971-A53433E30E2B}" cache="Slicer_week2" caption="Week" columnCount="9" level="1" style="NFL Dark Slicer" rowHeight="228600"/>
  <slicer name="Slicer_Division" xr10:uid="{88B60EA8-6185-42F1-A294-B2BE225272DD}" cache="Slicer_team_division" caption="Division" columnCount="4" level="1" style="NFL Dark Slicer" rowHeight="228600"/>
  <slicer name="Slicer_Conference" xr10:uid="{19389F15-E143-40CD-9223-58C5BF6379D8}" cache="Slicer_team_conf" caption="Conference" columnCount="2" level="1" style="NFL Dark Slicer" rowHeight="2286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Week 1" xr10:uid="{4E262E4F-B3A7-4830-8579-71ACA6264651}" cache="Slicer_week21" caption="Week" columnCount="9" level="1" style="NFL Dark Slicer" rowHeight="228600"/>
  <slicer name="Slicer_Division 1" xr10:uid="{B7BD5DF8-77FB-4864-B363-4497C9F34B90}" cache="Slicer_team_division1" caption="Division" columnCount="4" level="1" style="NFL Dark Slicer" rowHeight="228600"/>
  <slicer name="Slicer_Conference 1" xr10:uid="{7A4F623F-5A21-48C1-B2AD-C674151209E9}" cache="Slicer_team_conf1" caption="Conference" columnCount="2" level="1" style="NFL Dark Slicer" rowHeight="2286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Week 2" xr10:uid="{F29A6C0E-AD59-4E10-A12A-EB23937FACE8}" cache="Slicer_week22" caption="Week" columnCount="9" level="1" style="NFL Dark Slicer" rowHeight="228600"/>
  <slicer name="Slicer_Division 2" xr10:uid="{7470B994-F2FB-4041-AF62-0E9519CA6CA3}" cache="Slicer_team_division2" caption="Division" columnCount="4" level="1" style="NFL Dark Slicer" rowHeight="228600"/>
  <slicer name="Slicer_Conference 2" xr10:uid="{3ACF07E8-D9D6-4931-A511-B93ACA7734A2}" cache="Slicer_team_conf2" caption="Conference" columnCount="2" level="1" style="NFL Dark Slicer" rowHeight="2286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Week 3" xr10:uid="{E0B1EC1E-E696-4B74-B9F2-3616902F196A}" cache="Slicer_week23" caption="Week" columnCount="9" level="1" style="NFL Dark Slicer" rowHeight="228600"/>
  <slicer name="Slicer_Division 3" xr10:uid="{3E730CCD-EF96-40FD-806E-3771010B459D}" cache="Slicer_team_division3" caption="Division" columnCount="4" level="1" style="NFL Dark Slicer" rowHeight="228600"/>
  <slicer name="Slicer_Conference 3" xr10:uid="{6E86D20A-ED6D-4785-819C-7EA1C2C72CE8}" cache="Slicer_team_conf3" caption="Conference" columnCount="2" level="1" style="NFL Dark Slicer" rowHeight="2286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xr10:uid="{2C0398FA-B8FE-4E25-A82A-75D7CB805CED}" cache="Slicer_week" caption="Week" columnCount="7" level="1" style="NFL Dark Slicer" rowHeight="228600"/>
  <slicer name="team_abbr" xr10:uid="{9EB99B11-86F6-4A30-A6F0-947555AAB9A5}" cache="Slicer_team_abbr" caption="Team" columnCount="8" level="1" style="NFL Dark Slicer" rowHeight="228600"/>
  <slicer name="season" xr10:uid="{3D43DB38-4365-4D1C-AFA8-9677EFE5D779}" cache="Slicer_season" caption="Season" level="1" style="NFL Dark Slicer" rowHeight="2286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1" xr10:uid="{D8818000-F45B-43AC-B968-2FB83F0C84F5}" cache="Slicer_week1" caption="Week" columnCount="7" level="1" style="NFL Dark Slicer" rowHeight="228600"/>
  <slicer name="team_abbr 1" xr10:uid="{26F1AEF2-9360-41FE-935F-F6345DDBF5F0}" cache="Slicer_team_abbr1" caption="Team" columnCount="8" level="1" style="NFL Dark Slicer" rowHeight="228600"/>
  <slicer name="season 1" xr10:uid="{23B2DA1A-6A2B-47DE-A40C-3A3D41F99BE4}" cache="Slicer_season1" caption="Season" level="1" style="NFL Dark Slicer" rowHeight="2286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2" xr10:uid="{2A3DEC9C-F54B-455E-8C45-E9D03BC2E7B9}" cache="Slicer_week11" caption="Week" columnCount="7" level="1" style="NFL Dark Slicer" rowHeight="228600"/>
  <slicer name="team_abbr 2" xr10:uid="{7A871C11-B719-4C83-86E7-7CE9F5F0E970}" cache="Slicer_team_abbr11" caption="Team" columnCount="8" level="1" style="NFL Dark Slicer" rowHeight="228600"/>
  <slicer name="season 2" xr10:uid="{53EA091C-4016-416A-9C48-F48375477A41}" cache="Slicer_season11" caption="Season" level="1" style="NFL Dark Slicer" rowHeight="2286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3" xr10:uid="{60C8787B-E6ED-4438-8BA8-3FBC789CDB84}" cache="Slicer_week111" caption="Week" columnCount="7" level="1" style="NFL Dark Slicer" rowHeight="228600"/>
  <slicer name="team_abbr 3" xr10:uid="{75CC39C9-1200-474C-85C8-2EA8F299238B}" cache="Slicer_team_abbr111" caption="Team" columnCount="8" level="1" style="NFL Dark Slicer" rowHeight="228600"/>
  <slicer name="season 3" xr10:uid="{75C4CF43-69F4-400A-8D4F-B7A55F8974F3}" cache="Slicer_season111" caption="Season" level="1" style="NFL Dark Slicer" rowHeight="2286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ivotTable" Target="../pivotTables/pivotTable9.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drawing" Target="../drawings/drawing3.xml"/><Relationship Id="rId1" Type="http://schemas.openxmlformats.org/officeDocument/2006/relationships/pivotTable" Target="../pivotTables/pivotTable10.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drawing" Target="../drawings/drawing4.xml"/><Relationship Id="rId1" Type="http://schemas.openxmlformats.org/officeDocument/2006/relationships/pivotTable" Target="../pivotTables/pivotTable11.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drawing" Target="../drawings/drawing5.xml"/><Relationship Id="rId1" Type="http://schemas.openxmlformats.org/officeDocument/2006/relationships/pivotTable" Target="../pivotTables/pivotTable12.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drawing" Target="../drawings/drawing6.xml"/><Relationship Id="rId1" Type="http://schemas.openxmlformats.org/officeDocument/2006/relationships/pivotTable" Target="../pivotTables/pivotTable13.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drawing" Target="../drawings/drawing7.xml"/><Relationship Id="rId1" Type="http://schemas.openxmlformats.org/officeDocument/2006/relationships/pivotTable" Target="../pivotTables/pivotTable14.xml"/><Relationship Id="rId4" Type="http://schemas.microsoft.com/office/2007/relationships/slicer" Target="../slicers/slicer6.xml"/></Relationships>
</file>

<file path=xl/worksheets/_rels/sheet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drawing" Target="../drawings/drawing8.xml"/><Relationship Id="rId1" Type="http://schemas.openxmlformats.org/officeDocument/2006/relationships/pivotTable" Target="../pivotTables/pivotTable15.xml"/><Relationship Id="rId4" Type="http://schemas.microsoft.com/office/2007/relationships/slicer" Target="../slicers/slicer7.xml"/></Relationships>
</file>

<file path=xl/worksheets/_rels/sheet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drawing" Target="../drawings/drawing9.xml"/><Relationship Id="rId1" Type="http://schemas.openxmlformats.org/officeDocument/2006/relationships/pivotTable" Target="../pivotTables/pivotTable16.xml"/><Relationship Id="rId4" Type="http://schemas.microsoft.com/office/2007/relationships/slicer" Target="../slicers/slicer8.xml"/></Relationships>
</file>

<file path=xl/worksheets/_rels/sheet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96B17-00F9-45AA-AECF-0D7D07248F2E}">
  <dimension ref="B2:BS27"/>
  <sheetViews>
    <sheetView showGridLines="0" tabSelected="1" workbookViewId="0"/>
  </sheetViews>
  <sheetFormatPr defaultColWidth="3.6328125" defaultRowHeight="18" customHeight="1"/>
  <cols>
    <col min="1" max="2" width="3.6328125" style="5"/>
    <col min="3" max="3" width="17.26953125" style="5" bestFit="1" customWidth="1"/>
    <col min="4" max="15" width="3.6328125" style="5"/>
    <col min="16" max="16" width="15" style="5" bestFit="1" customWidth="1"/>
    <col min="17" max="28" width="3.6328125" style="5"/>
    <col min="29" max="29" width="14" style="5" bestFit="1" customWidth="1"/>
    <col min="30" max="41" width="3.6328125" style="5"/>
    <col min="42" max="42" width="14" style="5" bestFit="1" customWidth="1"/>
    <col min="43" max="16384" width="3.6328125" style="5"/>
  </cols>
  <sheetData>
    <row r="2" spans="2:71" ht="40" customHeight="1">
      <c r="B2" s="7" t="s">
        <v>533</v>
      </c>
    </row>
    <row r="3" spans="2:71" ht="18" customHeight="1">
      <c r="B3" s="16" t="str">
        <f>"2026 regular season · Data through Week "&amp;Calc!B2</f>
        <v>2026 regular season · Data through Week 7</v>
      </c>
    </row>
    <row r="4" spans="2:71" ht="18" customHeight="1">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P4" s="6"/>
      <c r="BQ4" s="6"/>
      <c r="BR4" s="6"/>
      <c r="BS4" s="6"/>
    </row>
    <row r="6" spans="2:71" ht="18" customHeight="1" thickBot="1">
      <c r="B6" s="11" t="s">
        <v>574</v>
      </c>
    </row>
    <row r="7" spans="2:71" ht="22" customHeight="1" thickTop="1">
      <c r="B7" s="9"/>
      <c r="C7" s="12" t="s">
        <v>567</v>
      </c>
      <c r="D7" s="10"/>
      <c r="E7" s="10"/>
      <c r="F7" s="10"/>
      <c r="G7" s="10"/>
      <c r="H7" s="9"/>
      <c r="I7" s="10"/>
      <c r="J7" s="10"/>
      <c r="K7" s="10"/>
      <c r="L7" s="10"/>
      <c r="M7" s="10"/>
      <c r="O7" s="9"/>
      <c r="P7" s="12" t="s">
        <v>568</v>
      </c>
      <c r="Q7" s="10"/>
      <c r="R7" s="10"/>
      <c r="S7" s="10"/>
      <c r="T7" s="10"/>
      <c r="U7" s="9"/>
      <c r="V7" s="10"/>
      <c r="W7" s="10"/>
      <c r="X7" s="10"/>
      <c r="Y7" s="10"/>
      <c r="Z7" s="10"/>
      <c r="AB7" s="9"/>
      <c r="AC7" s="12" t="s">
        <v>569</v>
      </c>
      <c r="AD7" s="10"/>
      <c r="AE7" s="10"/>
      <c r="AF7" s="10"/>
      <c r="AG7" s="10"/>
      <c r="AH7" s="9"/>
      <c r="AI7" s="10"/>
      <c r="AJ7" s="10"/>
      <c r="AK7" s="10"/>
      <c r="AL7" s="10"/>
      <c r="AM7" s="10"/>
      <c r="AO7" s="9"/>
      <c r="AP7" s="12" t="s">
        <v>570</v>
      </c>
      <c r="AQ7" s="10"/>
      <c r="AR7" s="10"/>
      <c r="AS7" s="10"/>
      <c r="AT7" s="10"/>
      <c r="AU7" s="9"/>
      <c r="AV7" s="10"/>
      <c r="AW7" s="10"/>
      <c r="AX7" s="10"/>
      <c r="AY7" s="10"/>
      <c r="AZ7" s="10"/>
    </row>
    <row r="8" spans="2:71" ht="4" customHeight="1">
      <c r="B8" s="8"/>
      <c r="C8" s="8"/>
      <c r="D8" s="8"/>
      <c r="E8" s="8"/>
      <c r="F8" s="8"/>
      <c r="G8" s="8"/>
      <c r="H8" s="8"/>
      <c r="I8" s="8"/>
      <c r="J8" s="8"/>
      <c r="K8" s="8"/>
      <c r="L8" s="8"/>
      <c r="M8" s="8"/>
      <c r="O8" s="8"/>
      <c r="P8" s="8"/>
      <c r="Q8" s="8"/>
      <c r="R8" s="8"/>
      <c r="S8" s="8"/>
      <c r="T8" s="8"/>
      <c r="U8" s="8"/>
      <c r="V8" s="8"/>
      <c r="W8" s="8"/>
      <c r="X8" s="8"/>
      <c r="Y8" s="8"/>
      <c r="Z8" s="8"/>
      <c r="AB8" s="8"/>
      <c r="AC8" s="8"/>
      <c r="AD8" s="8"/>
      <c r="AE8" s="8"/>
      <c r="AF8" s="8"/>
      <c r="AG8" s="8"/>
      <c r="AH8" s="8"/>
      <c r="AI8" s="8"/>
      <c r="AJ8" s="8"/>
      <c r="AK8" s="8"/>
      <c r="AL8" s="8"/>
      <c r="AM8" s="8"/>
      <c r="AO8" s="8"/>
      <c r="AP8" s="8"/>
      <c r="AQ8" s="8"/>
      <c r="AR8" s="8"/>
      <c r="AS8" s="8"/>
      <c r="AT8" s="8"/>
      <c r="AU8" s="8"/>
      <c r="AV8" s="8"/>
      <c r="AW8" s="8"/>
      <c r="AX8" s="8"/>
      <c r="AY8" s="8"/>
      <c r="AZ8" s="8"/>
    </row>
    <row r="9" spans="2:71" ht="24" customHeight="1">
      <c r="B9" s="8"/>
      <c r="C9" s="13" t="str">
        <f>Calc!D3</f>
        <v>Matthew Stafford</v>
      </c>
      <c r="D9" s="8"/>
      <c r="E9" s="8"/>
      <c r="F9" s="8"/>
      <c r="G9" s="8"/>
      <c r="H9" s="8"/>
      <c r="I9" s="8"/>
      <c r="J9" s="8"/>
      <c r="K9" s="8"/>
      <c r="L9" s="8"/>
      <c r="M9" s="8"/>
      <c r="O9" s="8"/>
      <c r="P9" s="13" t="str">
        <f>Calc!H3</f>
        <v>Bijan Robinson</v>
      </c>
      <c r="Q9" s="8"/>
      <c r="R9" s="8"/>
      <c r="S9" s="8"/>
      <c r="T9" s="8"/>
      <c r="U9" s="8"/>
      <c r="V9" s="8"/>
      <c r="W9" s="8"/>
      <c r="X9" s="8"/>
      <c r="Y9" s="8"/>
      <c r="Z9" s="8"/>
      <c r="AB9" s="8"/>
      <c r="AC9" s="13" t="str">
        <f>Calc!D7</f>
        <v>Jaxon Smith-Njigba</v>
      </c>
      <c r="AD9" s="8"/>
      <c r="AE9" s="8"/>
      <c r="AF9" s="8"/>
      <c r="AG9" s="8"/>
      <c r="AH9" s="8"/>
      <c r="AI9" s="8"/>
      <c r="AJ9" s="8"/>
      <c r="AK9" s="8"/>
      <c r="AL9" s="8"/>
      <c r="AM9" s="8"/>
      <c r="AO9" s="8"/>
      <c r="AP9" s="13" t="str">
        <f>Calc!L9</f>
        <v>Trey McBride</v>
      </c>
      <c r="AQ9" s="8"/>
      <c r="AR9" s="8"/>
      <c r="AS9" s="8"/>
      <c r="AT9" s="8"/>
      <c r="AU9" s="8"/>
      <c r="AV9" s="8"/>
      <c r="AW9" s="8"/>
      <c r="AX9" s="8"/>
      <c r="AY9" s="8"/>
      <c r="AZ9" s="8"/>
    </row>
    <row r="10" spans="2:71" ht="18" customHeight="1">
      <c r="B10" s="8"/>
      <c r="C10" s="14" t="str">
        <f>Calc!E3</f>
        <v>Los Angeles Rams</v>
      </c>
      <c r="D10" s="8"/>
      <c r="E10" s="8"/>
      <c r="F10" s="8"/>
      <c r="G10" s="8"/>
      <c r="H10" s="8"/>
      <c r="I10" s="8"/>
      <c r="J10" s="8"/>
      <c r="K10" s="8"/>
      <c r="L10" s="8"/>
      <c r="M10" s="8"/>
      <c r="O10" s="8"/>
      <c r="P10" s="14" t="str">
        <f>Calc!I3</f>
        <v>Atlanta Falcons</v>
      </c>
      <c r="Q10" s="8"/>
      <c r="R10" s="8"/>
      <c r="S10" s="8"/>
      <c r="T10" s="8"/>
      <c r="U10" s="8"/>
      <c r="V10" s="8"/>
      <c r="W10" s="8"/>
      <c r="X10" s="8"/>
      <c r="Y10" s="8"/>
      <c r="Z10" s="8"/>
      <c r="AB10" s="8"/>
      <c r="AC10" s="14" t="str">
        <f>Calc!E7</f>
        <v>Seattle Seahawks</v>
      </c>
      <c r="AD10" s="8"/>
      <c r="AE10" s="8"/>
      <c r="AF10" s="8"/>
      <c r="AG10" s="8"/>
      <c r="AH10" s="8"/>
      <c r="AI10" s="8"/>
      <c r="AJ10" s="8"/>
      <c r="AK10" s="8"/>
      <c r="AL10" s="8"/>
      <c r="AM10" s="8"/>
      <c r="AO10" s="8"/>
      <c r="AP10" s="14" t="str">
        <f>Calc!M9</f>
        <v>Arizona Cardinals</v>
      </c>
      <c r="AQ10" s="8"/>
      <c r="AR10" s="8"/>
      <c r="AS10" s="8"/>
      <c r="AT10" s="8"/>
      <c r="AU10" s="8"/>
      <c r="AV10" s="8"/>
      <c r="AW10" s="8"/>
      <c r="AX10" s="8"/>
      <c r="AY10" s="8"/>
      <c r="AZ10" s="8"/>
    </row>
    <row r="11" spans="2:71" ht="8" customHeight="1">
      <c r="B11" s="8"/>
      <c r="C11" s="14"/>
      <c r="D11" s="8"/>
      <c r="E11" s="8"/>
      <c r="F11" s="8"/>
      <c r="G11" s="8"/>
      <c r="H11" s="8"/>
      <c r="I11" s="8"/>
      <c r="J11" s="8"/>
      <c r="K11" s="8"/>
      <c r="L11" s="8"/>
      <c r="M11" s="8"/>
      <c r="O11" s="8"/>
      <c r="P11" s="14"/>
      <c r="Q11" s="8"/>
      <c r="R11" s="8"/>
      <c r="S11" s="8"/>
      <c r="T11" s="8"/>
      <c r="U11" s="8"/>
      <c r="V11" s="8"/>
      <c r="W11" s="8"/>
      <c r="X11" s="8"/>
      <c r="Y11" s="8"/>
      <c r="Z11" s="8"/>
      <c r="AB11" s="8"/>
      <c r="AC11" s="14"/>
      <c r="AD11" s="8"/>
      <c r="AE11" s="8"/>
      <c r="AF11" s="8"/>
      <c r="AG11" s="8"/>
      <c r="AH11" s="8"/>
      <c r="AI11" s="8"/>
      <c r="AJ11" s="8"/>
      <c r="AK11" s="8"/>
      <c r="AL11" s="8"/>
      <c r="AM11" s="8"/>
      <c r="AO11" s="8"/>
      <c r="AP11" s="14"/>
      <c r="AQ11" s="8"/>
      <c r="AR11" s="8"/>
      <c r="AS11" s="8"/>
      <c r="AT11" s="8"/>
      <c r="AU11" s="8"/>
      <c r="AV11" s="8"/>
      <c r="AW11" s="8"/>
      <c r="AX11" s="8"/>
      <c r="AY11" s="8"/>
      <c r="AZ11" s="8"/>
    </row>
    <row r="12" spans="2:71" ht="34" customHeight="1">
      <c r="B12" s="8"/>
      <c r="C12" s="15">
        <f>Calc!F3</f>
        <v>1989</v>
      </c>
      <c r="D12" s="8"/>
      <c r="E12" s="8"/>
      <c r="F12" s="8"/>
      <c r="G12" s="8"/>
      <c r="H12" s="8"/>
      <c r="I12" s="8"/>
      <c r="J12" s="8"/>
      <c r="K12" s="8"/>
      <c r="L12" s="8"/>
      <c r="M12" s="8"/>
      <c r="O12" s="8"/>
      <c r="P12" s="15">
        <f>Calc!J3</f>
        <v>704</v>
      </c>
      <c r="Q12" s="8"/>
      <c r="R12" s="8"/>
      <c r="S12" s="8"/>
      <c r="T12" s="8"/>
      <c r="U12" s="8"/>
      <c r="V12" s="8"/>
      <c r="W12" s="8"/>
      <c r="X12" s="8"/>
      <c r="Y12" s="8"/>
      <c r="Z12" s="8"/>
      <c r="AB12" s="8"/>
      <c r="AC12" s="15">
        <f>Calc!F7</f>
        <v>867</v>
      </c>
      <c r="AD12" s="8"/>
      <c r="AE12" s="8"/>
      <c r="AF12" s="8"/>
      <c r="AG12" s="8"/>
      <c r="AH12" s="8"/>
      <c r="AI12" s="8"/>
      <c r="AJ12" s="8"/>
      <c r="AK12" s="8"/>
      <c r="AL12" s="8"/>
      <c r="AM12" s="8"/>
      <c r="AO12" s="8"/>
      <c r="AP12" s="15">
        <f>Calc!N9</f>
        <v>472</v>
      </c>
      <c r="AQ12" s="8"/>
      <c r="AR12" s="8"/>
      <c r="AS12" s="8"/>
      <c r="AT12" s="8"/>
      <c r="AU12" s="8"/>
      <c r="AV12" s="8"/>
      <c r="AW12" s="8"/>
      <c r="AX12" s="8"/>
      <c r="AY12" s="8"/>
      <c r="AZ12" s="8"/>
    </row>
    <row r="13" spans="2:71" ht="10" customHeight="1">
      <c r="B13" s="8"/>
      <c r="C13" s="8"/>
      <c r="D13" s="8"/>
      <c r="E13" s="8"/>
      <c r="F13" s="8"/>
      <c r="G13" s="8"/>
      <c r="H13" s="8"/>
      <c r="I13" s="8"/>
      <c r="J13" s="8"/>
      <c r="K13" s="8"/>
      <c r="L13" s="8"/>
      <c r="M13" s="8"/>
      <c r="O13" s="8"/>
      <c r="P13" s="8"/>
      <c r="Q13" s="8"/>
      <c r="R13" s="8"/>
      <c r="S13" s="8"/>
      <c r="T13" s="8"/>
      <c r="U13" s="8"/>
      <c r="V13" s="8"/>
      <c r="W13" s="8"/>
      <c r="X13" s="8"/>
      <c r="Y13" s="8"/>
      <c r="Z13" s="8"/>
      <c r="AB13" s="8"/>
      <c r="AC13" s="8"/>
      <c r="AD13" s="8"/>
      <c r="AE13" s="8"/>
      <c r="AF13" s="8"/>
      <c r="AG13" s="8"/>
      <c r="AH13" s="8"/>
      <c r="AI13" s="8"/>
      <c r="AJ13" s="8"/>
      <c r="AK13" s="8"/>
      <c r="AL13" s="8"/>
      <c r="AM13" s="8"/>
      <c r="AO13" s="8"/>
      <c r="AP13" s="8"/>
      <c r="AQ13" s="8"/>
      <c r="AR13" s="8"/>
      <c r="AS13" s="8"/>
      <c r="AT13" s="8"/>
      <c r="AU13" s="8"/>
      <c r="AV13" s="8"/>
      <c r="AW13" s="8"/>
      <c r="AX13" s="8"/>
      <c r="AY13" s="8"/>
      <c r="AZ13" s="8"/>
    </row>
    <row r="15" spans="2:71" ht="18" customHeight="1">
      <c r="B15" s="11" t="s">
        <v>571</v>
      </c>
    </row>
    <row r="21" spans="2:2" ht="18" customHeight="1">
      <c r="B21" s="11" t="s">
        <v>572</v>
      </c>
    </row>
    <row r="27" spans="2:2" ht="18" customHeight="1">
      <c r="B27" s="11" t="s">
        <v>573</v>
      </c>
    </row>
  </sheetData>
  <pageMargins left="0.7" right="0.7" top="0.75" bottom="0.75" header="0.3" footer="0.3"/>
  <drawing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2A067-EFAC-4E12-A165-8EC6AD491E75}">
  <dimension ref="A1:AK82"/>
  <sheetViews>
    <sheetView workbookViewId="0">
      <selection activeCell="H23" sqref="H23"/>
    </sheetView>
  </sheetViews>
  <sheetFormatPr defaultRowHeight="14.5"/>
  <cols>
    <col min="1" max="1" width="10.81640625" bestFit="1" customWidth="1"/>
    <col min="4" max="4" width="12.453125" bestFit="1" customWidth="1"/>
    <col min="5" max="5" width="11.54296875" bestFit="1" customWidth="1"/>
    <col min="6" max="6" width="12.453125" bestFit="1" customWidth="1"/>
    <col min="7" max="7" width="19.453125" bestFit="1" customWidth="1"/>
    <col min="8" max="8" width="12.453125" bestFit="1" customWidth="1"/>
    <col min="9" max="9" width="5.90625" bestFit="1" customWidth="1"/>
    <col min="10" max="10" width="21.08984375" bestFit="1" customWidth="1"/>
    <col min="12" max="12" width="12.453125" bestFit="1" customWidth="1"/>
    <col min="13" max="13" width="13" bestFit="1" customWidth="1"/>
    <col min="16" max="18" width="50" bestFit="1" customWidth="1"/>
    <col min="19" max="19" width="17.90625" bestFit="1" customWidth="1"/>
    <col min="20" max="20" width="23.453125" bestFit="1" customWidth="1"/>
    <col min="21" max="24" width="14.1796875" bestFit="1" customWidth="1"/>
    <col min="26" max="29" width="14.1796875" bestFit="1" customWidth="1"/>
    <col min="31" max="34" width="14.1796875" bestFit="1" customWidth="1"/>
  </cols>
  <sheetData>
    <row r="1" spans="1:37">
      <c r="U1" s="36" t="s">
        <v>656</v>
      </c>
      <c r="Z1" s="36" t="s">
        <v>678</v>
      </c>
      <c r="AE1" s="36" t="s">
        <v>696</v>
      </c>
      <c r="AJ1" s="36" t="s">
        <v>700</v>
      </c>
    </row>
    <row r="2" spans="1:37" ht="25">
      <c r="A2" t="s">
        <v>566</v>
      </c>
      <c r="B2" vm="5">
        <f>CUBEVALUE("ThisWorkbookDataModel","[Measures].[Latest Week]")</f>
        <v>7</v>
      </c>
      <c r="D2" s="1" t="s">
        <v>501</v>
      </c>
      <c r="E2" s="1" t="s">
        <v>502</v>
      </c>
      <c r="F2" t="s">
        <v>498</v>
      </c>
      <c r="H2" s="1" t="s">
        <v>501</v>
      </c>
      <c r="I2" s="1" t="s">
        <v>502</v>
      </c>
      <c r="J2" t="s">
        <v>512</v>
      </c>
      <c r="P2" s="26" t="s">
        <v>609</v>
      </c>
      <c r="Q2" s="26" t="s">
        <v>610</v>
      </c>
      <c r="R2" s="26" t="s">
        <v>611</v>
      </c>
      <c r="S2" s="26" t="s">
        <v>612</v>
      </c>
      <c r="U2" t="s">
        <v>648</v>
      </c>
      <c r="V2" t="s">
        <v>650</v>
      </c>
      <c r="W2" t="s">
        <v>652</v>
      </c>
      <c r="X2" t="s">
        <v>654</v>
      </c>
      <c r="Z2" t="s">
        <v>670</v>
      </c>
      <c r="AA2" t="s">
        <v>672</v>
      </c>
      <c r="AB2" t="s">
        <v>674</v>
      </c>
      <c r="AC2" t="s">
        <v>676</v>
      </c>
      <c r="AE2" t="s">
        <v>688</v>
      </c>
      <c r="AF2" t="s">
        <v>690</v>
      </c>
      <c r="AG2" t="s">
        <v>692</v>
      </c>
      <c r="AH2" t="s">
        <v>694</v>
      </c>
      <c r="AJ2" t="s">
        <v>701</v>
      </c>
      <c r="AK2" t="str" vm="28">
        <f>CUBEVALUE("ThisWorkbookDataModel","[Measures].[Lead NetEPA Team]")</f>
        <v>San Francisco 49ers</v>
      </c>
    </row>
    <row r="3" spans="1:37">
      <c r="D3" t="s">
        <v>361</v>
      </c>
      <c r="E3" t="s">
        <v>484</v>
      </c>
      <c r="F3">
        <v>1989</v>
      </c>
      <c r="H3" t="s">
        <v>317</v>
      </c>
      <c r="I3" t="s">
        <v>467</v>
      </c>
      <c r="J3">
        <v>704</v>
      </c>
      <c r="P3" s="29" t="str" vm="6">
        <f>CUBEVALUE("ThisWorkbookDataModel","[Measures].[Lead Diff Team]",Slicer_week2,Slicer_team_conf,Slicer_team_division)</f>
        <v>Minnesota Vikings</v>
      </c>
      <c r="Q3" t="str" vm="8">
        <f>CUBEVALUE("ThisWorkbookDataModel","[Measures].[Lead Off Team]",Slicer_week2,Slicer_team_conf,Slicer_team_division)</f>
        <v>Buffalo Bills</v>
      </c>
      <c r="R3" s="27" t="str" vm="11">
        <f>CUBEVALUE("ThisWorkbookDataModel","[Measures].[Lead Def Team]",Slicer_week2,Slicer_team_conf,Slicer_team_division)</f>
        <v>Minnesota Vikings</v>
      </c>
      <c r="S3" s="27" t="str" vm="12">
        <f>CUBEVALUE("ThisWorkbookDataModel","[Measures].[Lead TO Team]",Slicer_week2,Slicer_team_conf,Slicer_team_division)</f>
        <v>Minnesota Vikings</v>
      </c>
      <c r="U3" t="str" vm="48">
        <f>CUBEVALUE("ThisWorkbookDataModel","[Measures].[Lead NetEPA Team]",Slicer_week21,Slicer_team_conf1,Slicer_team_division1)</f>
        <v>Tampa Bay Buccaneers</v>
      </c>
      <c r="V3" t="str" vm="46">
        <f>CUBEVALUE("ThisWorkbookDataModel","[Measures].[Lead OffEPA Team]",Slicer_week21,Slicer_team_conf1,Slicer_team_division1)</f>
        <v>Cincinnati Bengals</v>
      </c>
      <c r="W3" t="str" vm="44">
        <f>CUBEVALUE("ThisWorkbookDataModel","[Measures].[Lead DefEPA Team]",Slicer_week21,Slicer_team_conf1,Slicer_team_division1)</f>
        <v>Tampa Bay Buccaneers</v>
      </c>
      <c r="X3" t="str" vm="42">
        <f>CUBEVALUE("ThisWorkbookDataModel","[Measures].[Lead Success Team]",Slicer_week21,Slicer_team_conf1,Slicer_team_division1)</f>
        <v>Los Angeles Rams</v>
      </c>
      <c r="Z3" t="str" vm="56">
        <f>CUBEVALUE("ThisWorkbookDataModel","[Measures].[Lead Yds Team]",Slicer_week22,Slicer_team_conf2,Slicer_team_division2)</f>
        <v>Cleveland Browns</v>
      </c>
      <c r="AA3" t="str" vm="54">
        <f>CUBEVALUE("ThisWorkbookDataModel","[Measures].[Lead PassYds Team]",Slicer_week22,Slicer_team_conf2,Slicer_team_division2)</f>
        <v>New England Patriots</v>
      </c>
      <c r="AB3" t="str" vm="52">
        <f>CUBEVALUE("ThisWorkbookDataModel","[Measures].[Lead RushYds Team]",Slicer_week22,Slicer_team_conf2,Slicer_team_division2)</f>
        <v>Tampa Bay Buccaneers</v>
      </c>
      <c r="AC3" t="str" vm="50">
        <f>CUBEVALUE("ThisWorkbookDataModel","[Measures].[Lead RZ Team]",Slicer_week22,Slicer_team_conf2,Slicer_team_division2)</f>
        <v>Cincinnati Bengals, Houston Texans, Los Angeles Rams, Miami Dolphins, New York Giants, San Francisco 49ers</v>
      </c>
      <c r="AE3" t="str" vm="21">
        <f>CUBEVALUE("ThisWorkbookDataModel","[Measures].[Lead YdsAllow Team]",Slicer_week23,Slicer_team_conf3,Slicer_team_division3)</f>
        <v>Seattle Seahawks</v>
      </c>
      <c r="AF3" t="str" vm="19">
        <f>CUBEVALUE("ThisWorkbookDataModel","[Measures].[Lead PassAllow Team]",Slicer_week23,Slicer_team_conf3,Slicer_team_division3)</f>
        <v>Seattle Seahawks</v>
      </c>
      <c r="AG3" t="str" vm="17">
        <f>CUBEVALUE("ThisWorkbookDataModel","[Measures].[Lead RushAllow Team]",Slicer_week23,Slicer_team_conf3,Slicer_team_division3)</f>
        <v>Jacksonville Jaguars</v>
      </c>
      <c r="AH3" t="str" vm="15">
        <f>CUBEVALUE("ThisWorkbookDataModel","[Measures].[Lead RZAllow Team]",Slicer_week23,Slicer_team_conf3,Slicer_team_division3)</f>
        <v>Minnesota Vikings</v>
      </c>
      <c r="AJ3" t="s">
        <v>702</v>
      </c>
      <c r="AK3" vm="27">
        <f>CUBEVALUE("ThisWorkbookDataModel","[Measures].[Lead NetEPA Value]")</f>
        <v>0.22005940264140095</v>
      </c>
    </row>
    <row r="4" spans="1:37">
      <c r="D4" t="s">
        <v>446</v>
      </c>
      <c r="F4">
        <v>1989</v>
      </c>
      <c r="H4" t="s">
        <v>446</v>
      </c>
      <c r="J4">
        <v>704</v>
      </c>
      <c r="P4" s="28" vm="7">
        <f>CUBEVALUE("ThisWorkbookDataModel","[Measures].[Lead Diff Value]",Slicer_week2,Slicer_team_conf,Slicer_team_division)</f>
        <v>8.5</v>
      </c>
      <c r="Q4" s="4" vm="9">
        <f>CUBEVALUE("ThisWorkbookDataModel","[Measures].[Lead Off Value]",Slicer_week2,Slicer_team_conf,Slicer_team_division)</f>
        <v>32.833333333333336</v>
      </c>
      <c r="R4" s="31" vm="10">
        <f>CUBEVALUE("ThisWorkbookDataModel","[Measures].[Lead Def Value]",Slicer_week2,Slicer_team_conf,Slicer_team_division)</f>
        <v>12.333333333333334</v>
      </c>
      <c r="S4" s="30" vm="13">
        <f>CUBEVALUE("ThisWorkbookDataModel","[Measures].[Lead TO Value]",Slicer_week2,Slicer_team_conf,Slicer_team_division)</f>
        <v>7</v>
      </c>
      <c r="U4" s="32" vm="47">
        <f>CUBEVALUE("ThisWorkbookDataModel","[Measures].[Lead NetEPA Value]",Slicer_week21,Slicer_team_conf1,Slicer_team_division1)</f>
        <v>0.47948690081675471</v>
      </c>
      <c r="V4" s="32" vm="45">
        <f>CUBEVALUE("ThisWorkbookDataModel","[Measures].[Lead OffEPA Value]",Slicer_week21,Slicer_team_conf1,Slicer_team_division1)</f>
        <v>0.33139076177829724</v>
      </c>
      <c r="W4" s="32" vm="43">
        <f>CUBEVALUE("ThisWorkbookDataModel","[Measures].[Lead DefEPA Value]",Slicer_week21,Slicer_team_conf1,Slicer_team_division1)</f>
        <v>-0.26770024702353934</v>
      </c>
      <c r="X4" s="33" vm="41">
        <f>CUBEVALUE("ThisWorkbookDataModel","[Measures].[Lead Success Value]",Slicer_week21,Slicer_team_conf1,Slicer_team_division1)</f>
        <v>0.58461538461538465</v>
      </c>
      <c r="Z4" s="18" vm="55">
        <f>CUBEVALUE("ThisWorkbookDataModel","[Measures].[Lead Yds Value]",Slicer_week22,Slicer_team_conf2,Slicer_team_division2)</f>
        <v>491</v>
      </c>
      <c r="AA4" s="18" vm="53">
        <f>CUBEVALUE("ThisWorkbookDataModel","[Measures].[Lead PassYds Value]",Slicer_week22,Slicer_team_conf2,Slicer_team_division2)</f>
        <v>321</v>
      </c>
      <c r="AB4" s="18" vm="51">
        <f>CUBEVALUE("ThisWorkbookDataModel","[Measures].[Lead RushYds Value]",Slicer_week22,Slicer_team_conf2,Slicer_team_division2)</f>
        <v>258</v>
      </c>
      <c r="AC4" s="37" vm="49">
        <f>CUBEVALUE("ThisWorkbookDataModel","[Measures].[Lead RZ Value]",Slicer_week22,Slicer_team_conf2,Slicer_team_division2)</f>
        <v>1</v>
      </c>
      <c r="AE4" s="18" vm="20">
        <f>CUBEVALUE("ThisWorkbookDataModel","[Measures].[Lead YdsAllow Value]",Slicer_week23,Slicer_team_conf3,Slicer_team_division3)</f>
        <v>247.42857142857142</v>
      </c>
      <c r="AF4" s="18" vm="18">
        <f>CUBEVALUE("ThisWorkbookDataModel","[Measures].[Lead PassAllow Value]",Slicer_week23,Slicer_team_conf3,Slicer_team_division3)</f>
        <v>158</v>
      </c>
      <c r="AG4" s="18" vm="16">
        <f>CUBEVALUE("ThisWorkbookDataModel","[Measures].[Lead RushAllow Value]",Slicer_week23,Slicer_team_conf3,Slicer_team_division3)</f>
        <v>72.166666666666671</v>
      </c>
      <c r="AH4" s="37" vm="14">
        <f>CUBEVALUE("ThisWorkbookDataModel","[Measures].[Lead RZAllow Value]",Slicer_week23,Slicer_team_conf3,Slicer_team_division3)</f>
        <v>0.23076923076923078</v>
      </c>
      <c r="AJ4" t="s">
        <v>703</v>
      </c>
      <c r="AK4" t="str" vm="40">
        <f>CUBEVALUE("ThisWorkbookDataModel","[Measures].[Lead NetEPA W-L]")</f>
        <v>6-1</v>
      </c>
    </row>
    <row r="5" spans="1:37">
      <c r="P5" s="27" t="str">
        <f>"per game · "&amp;CUBEVALUE("ThisWorkbookDataModel","[Measures].[Lead Diff W-L]",Slicer_week2,Slicer_team_conf,Slicer_team_division)</f>
        <v>per game · 6-0</v>
      </c>
      <c r="Q5" t="s">
        <v>633</v>
      </c>
      <c r="R5" t="s">
        <v>634</v>
      </c>
      <c r="S5" t="s">
        <v>635</v>
      </c>
      <c r="U5" t="s">
        <v>649</v>
      </c>
      <c r="V5" t="s">
        <v>651</v>
      </c>
      <c r="W5" t="s">
        <v>653</v>
      </c>
      <c r="X5" t="s">
        <v>655</v>
      </c>
      <c r="Z5" t="s">
        <v>671</v>
      </c>
      <c r="AA5" t="s">
        <v>673</v>
      </c>
      <c r="AB5" t="s">
        <v>675</v>
      </c>
      <c r="AC5" t="s">
        <v>677</v>
      </c>
      <c r="AE5" t="s">
        <v>689</v>
      </c>
      <c r="AF5" t="s">
        <v>691</v>
      </c>
      <c r="AG5" t="s">
        <v>693</v>
      </c>
      <c r="AH5" t="s">
        <v>695</v>
      </c>
      <c r="AJ5" t="s">
        <v>704</v>
      </c>
      <c r="AK5" t="str" vm="26">
        <f>CUBEVALUE("ThisWorkbookDataModel","[Measures].[Lead Diff Team]")</f>
        <v>Minnesota Vikings</v>
      </c>
    </row>
    <row r="6" spans="1:37">
      <c r="D6" s="1" t="s">
        <v>501</v>
      </c>
      <c r="E6" s="1" t="s">
        <v>502</v>
      </c>
      <c r="F6" t="s">
        <v>522</v>
      </c>
      <c r="L6" s="1" t="s">
        <v>499</v>
      </c>
      <c r="M6" t="s" vm="4">
        <v>532</v>
      </c>
      <c r="AJ6" t="s">
        <v>705</v>
      </c>
      <c r="AK6" vm="25">
        <f>CUBEVALUE("ThisWorkbookDataModel","[Measures].[Lead Diff Value]")</f>
        <v>8.5</v>
      </c>
    </row>
    <row r="7" spans="1:37">
      <c r="D7" t="s">
        <v>356</v>
      </c>
      <c r="E7" t="s">
        <v>494</v>
      </c>
      <c r="F7">
        <v>867</v>
      </c>
      <c r="AJ7" t="s">
        <v>706</v>
      </c>
      <c r="AK7" t="str" vm="24">
        <f>CUBEVALUE("ThisWorkbookDataModel","[Measures].[Lead Diff W-L]")</f>
        <v>6-0</v>
      </c>
    </row>
    <row r="8" spans="1:37">
      <c r="D8" t="s">
        <v>446</v>
      </c>
      <c r="F8">
        <v>867</v>
      </c>
      <c r="L8" s="1" t="s">
        <v>501</v>
      </c>
      <c r="M8" s="1" t="s">
        <v>502</v>
      </c>
      <c r="N8" t="s">
        <v>522</v>
      </c>
      <c r="AJ8" t="s">
        <v>707</v>
      </c>
      <c r="AK8" t="str" vm="23">
        <f>CUBEVALUE("ThisWorkbookDataModel","[Measures].[Lead TO Team]")</f>
        <v>Minnesota Vikings</v>
      </c>
    </row>
    <row r="9" spans="1:37">
      <c r="L9" t="s">
        <v>245</v>
      </c>
      <c r="M9" t="s">
        <v>466</v>
      </c>
      <c r="N9">
        <v>472</v>
      </c>
      <c r="AJ9" t="s">
        <v>708</v>
      </c>
      <c r="AK9" vm="22">
        <f>CUBEVALUE("ThisWorkbookDataModel","[Measures].[Lead TO Value]")</f>
        <v>7</v>
      </c>
    </row>
    <row r="10" spans="1:37">
      <c r="L10" t="s">
        <v>446</v>
      </c>
      <c r="N10">
        <v>472</v>
      </c>
      <c r="AJ10" t="s">
        <v>709</v>
      </c>
      <c r="AK10" t="str" vm="39">
        <f>CUBEVALUE("ThisWorkbookDataModel","[Measures].[Lead Explosive Team]")</f>
        <v>Buffalo Bills</v>
      </c>
    </row>
    <row r="11" spans="1:37">
      <c r="AJ11" t="s">
        <v>710</v>
      </c>
      <c r="AK11" vm="38">
        <f>CUBEVALUE("ThisWorkbookDataModel","[Measures].[Lead Explosive Value]")</f>
        <v>9.3333333333333339</v>
      </c>
    </row>
    <row r="12" spans="1:37">
      <c r="D12" s="1" t="s">
        <v>445</v>
      </c>
      <c r="E12" t="s">
        <v>603</v>
      </c>
      <c r="AJ12" t="s">
        <v>711</v>
      </c>
      <c r="AK12" vm="37">
        <f>CUBEVALUE("ThisWorkbookDataModel","[Measures].[Avg Explosive/G]")</f>
        <v>5.614583333333333</v>
      </c>
    </row>
    <row r="13" spans="1:37">
      <c r="D13" s="2" t="s">
        <v>551</v>
      </c>
      <c r="E13" s="4">
        <v>-10.166666666666666</v>
      </c>
      <c r="AJ13" t="s">
        <v>712</v>
      </c>
      <c r="AK13" t="str" vm="30">
        <f>CUBEVALUE("ThisWorkbookDataModel","[Measures].[Lead RZ Team]")</f>
        <v>San Francisco 49ers</v>
      </c>
    </row>
    <row r="14" spans="1:37">
      <c r="D14" s="2" t="s">
        <v>553</v>
      </c>
      <c r="E14" s="4">
        <v>-9.8333333333333339</v>
      </c>
      <c r="AJ14" t="s">
        <v>713</v>
      </c>
      <c r="AK14" vm="29">
        <f>CUBEVALUE("ThisWorkbookDataModel","[Measures].[Lead RZ Value]")</f>
        <v>0.86363636363636365</v>
      </c>
    </row>
    <row r="15" spans="1:37">
      <c r="D15" s="2" t="s">
        <v>534</v>
      </c>
      <c r="E15" s="4">
        <v>-9.4285714285714288</v>
      </c>
      <c r="AJ15" t="s">
        <v>666</v>
      </c>
      <c r="AK15" vm="36">
        <f>CUBEVALUE("ThisWorkbookDataModel","[Measures].[RZ TD%]")</f>
        <v>0.59169054441260749</v>
      </c>
    </row>
    <row r="16" spans="1:37">
      <c r="D16" s="2" t="s">
        <v>564</v>
      </c>
      <c r="E16" s="4">
        <v>-6.8571428571428568</v>
      </c>
      <c r="AJ16" t="s">
        <v>663</v>
      </c>
      <c r="AK16" vm="35">
        <f>CUBEVALUE("ThisWorkbookDataModel","[Measures].[Pass Rate]")</f>
        <v>0.57949582407478351</v>
      </c>
    </row>
    <row r="17" spans="4:37">
      <c r="D17" s="2" t="s">
        <v>565</v>
      </c>
      <c r="E17" s="4">
        <v>-6.666666666666667</v>
      </c>
      <c r="AJ17" t="s">
        <v>714</v>
      </c>
      <c r="AK17" t="str" vm="34">
        <f>CUBEVALUE("ThisWorkbookDataModel","[Measures].[Lead PassHeavy Team]")</f>
        <v>Dallas Cowboys</v>
      </c>
    </row>
    <row r="18" spans="4:37">
      <c r="D18" s="2" t="s">
        <v>559</v>
      </c>
      <c r="E18" s="4">
        <v>-5.166666666666667</v>
      </c>
      <c r="AJ18" t="s">
        <v>715</v>
      </c>
      <c r="AK18" vm="33">
        <f>CUBEVALUE("ThisWorkbookDataModel","[Measures].[Lead PassHeavy Value]")</f>
        <v>0.67724867724867721</v>
      </c>
    </row>
    <row r="19" spans="4:37">
      <c r="D19" s="2" t="s">
        <v>556</v>
      </c>
      <c r="E19" s="4">
        <v>-4.5714285714285712</v>
      </c>
      <c r="AJ19" t="s">
        <v>716</v>
      </c>
      <c r="AK19" t="str" vm="32">
        <f>CUBEVALUE("ThisWorkbookDataModel","[Measures].[Lead RunHeavy Team]")</f>
        <v>Miami Dolphins</v>
      </c>
    </row>
    <row r="20" spans="4:37">
      <c r="D20" s="2" t="s">
        <v>547</v>
      </c>
      <c r="E20" s="4">
        <v>-3.7142857142857144</v>
      </c>
      <c r="AJ20" t="s">
        <v>717</v>
      </c>
      <c r="AK20" vm="31">
        <f>CUBEVALUE("ThisWorkbookDataModel","[Measures].[Lead RunHeavy Value]")</f>
        <v>0.49702380952380953</v>
      </c>
    </row>
    <row r="21" spans="4:37">
      <c r="D21" s="2" t="s">
        <v>552</v>
      </c>
      <c r="E21" s="4">
        <v>-2</v>
      </c>
    </row>
    <row r="22" spans="4:37">
      <c r="D22" s="2" t="s">
        <v>541</v>
      </c>
      <c r="E22" s="4">
        <v>-1.8571428571428572</v>
      </c>
    </row>
    <row r="23" spans="4:37">
      <c r="D23" s="2" t="s">
        <v>558</v>
      </c>
      <c r="E23" s="4">
        <v>-1.8571428571428572</v>
      </c>
    </row>
    <row r="24" spans="4:37">
      <c r="D24" s="2" t="s">
        <v>542</v>
      </c>
      <c r="E24" s="4">
        <v>-1.3333333333333333</v>
      </c>
    </row>
    <row r="25" spans="4:37">
      <c r="D25" s="2" t="s">
        <v>538</v>
      </c>
      <c r="E25" s="4">
        <v>-1.1666666666666667</v>
      </c>
    </row>
    <row r="26" spans="4:37">
      <c r="D26" s="2" t="s">
        <v>546</v>
      </c>
      <c r="E26" s="4">
        <v>-0.7142857142857143</v>
      </c>
    </row>
    <row r="27" spans="4:37">
      <c r="D27" s="2" t="s">
        <v>535</v>
      </c>
      <c r="E27" s="4">
        <v>-0.2857142857142857</v>
      </c>
    </row>
    <row r="28" spans="4:37">
      <c r="D28" s="2" t="s">
        <v>545</v>
      </c>
      <c r="E28" s="4">
        <v>-0.14285714285714285</v>
      </c>
    </row>
    <row r="29" spans="4:37">
      <c r="D29" s="2" t="s">
        <v>536</v>
      </c>
      <c r="E29" s="4">
        <v>0.2857142857142857</v>
      </c>
    </row>
    <row r="30" spans="4:37">
      <c r="D30" s="2" t="s">
        <v>557</v>
      </c>
      <c r="E30" s="4">
        <v>0.2857142857142857</v>
      </c>
    </row>
    <row r="31" spans="4:37">
      <c r="D31" s="2" t="s">
        <v>543</v>
      </c>
      <c r="E31" s="4">
        <v>0.42857142857142855</v>
      </c>
    </row>
    <row r="32" spans="4:37">
      <c r="D32" s="2" t="s">
        <v>550</v>
      </c>
      <c r="E32" s="4">
        <v>1.5714285714285714</v>
      </c>
    </row>
    <row r="33" spans="4:5">
      <c r="D33" s="2" t="s">
        <v>563</v>
      </c>
      <c r="E33" s="4">
        <v>1.5714285714285714</v>
      </c>
    </row>
    <row r="34" spans="4:5">
      <c r="D34" s="2" t="s">
        <v>560</v>
      </c>
      <c r="E34" s="4">
        <v>2.1428571428571428</v>
      </c>
    </row>
    <row r="35" spans="4:5">
      <c r="D35" s="2" t="s">
        <v>555</v>
      </c>
      <c r="E35" s="4">
        <v>2.4285714285714284</v>
      </c>
    </row>
    <row r="36" spans="4:5">
      <c r="D36" s="2" t="s">
        <v>544</v>
      </c>
      <c r="E36" s="4">
        <v>3.1666666666666665</v>
      </c>
    </row>
    <row r="37" spans="4:5">
      <c r="D37" s="2" t="s">
        <v>537</v>
      </c>
      <c r="E37" s="4">
        <v>4.333333333333333</v>
      </c>
    </row>
    <row r="38" spans="4:5">
      <c r="D38" s="2" t="s">
        <v>539</v>
      </c>
      <c r="E38" s="4">
        <v>5.2857142857142856</v>
      </c>
    </row>
    <row r="39" spans="4:5">
      <c r="D39" s="2" t="s">
        <v>561</v>
      </c>
      <c r="E39" s="4">
        <v>6.1428571428571432</v>
      </c>
    </row>
    <row r="40" spans="4:5">
      <c r="D40" s="2" t="s">
        <v>549</v>
      </c>
      <c r="E40" s="4">
        <v>6.666666666666667</v>
      </c>
    </row>
    <row r="41" spans="4:5">
      <c r="D41" s="2" t="s">
        <v>540</v>
      </c>
      <c r="E41" s="4">
        <v>6.833333333333333</v>
      </c>
    </row>
    <row r="42" spans="4:5">
      <c r="D42" s="2" t="s">
        <v>562</v>
      </c>
      <c r="E42" s="4">
        <v>8.2857142857142865</v>
      </c>
    </row>
    <row r="43" spans="4:5">
      <c r="D43" s="2" t="s">
        <v>548</v>
      </c>
      <c r="E43" s="4">
        <v>8.3333333333333339</v>
      </c>
    </row>
    <row r="44" spans="4:5">
      <c r="D44" s="2" t="s">
        <v>554</v>
      </c>
      <c r="E44" s="4">
        <v>8.5</v>
      </c>
    </row>
    <row r="45" spans="4:5">
      <c r="D45" s="2" t="s">
        <v>446</v>
      </c>
      <c r="E45" s="4">
        <v>0</v>
      </c>
    </row>
    <row r="49" spans="4:13">
      <c r="D49" t="s">
        <v>657</v>
      </c>
      <c r="H49" t="s">
        <v>679</v>
      </c>
      <c r="L49" t="s">
        <v>697</v>
      </c>
    </row>
    <row r="50" spans="4:13">
      <c r="D50" s="1" t="s">
        <v>445</v>
      </c>
      <c r="E50" t="s">
        <v>639</v>
      </c>
      <c r="H50" s="1" t="s">
        <v>445</v>
      </c>
      <c r="I50" t="s">
        <v>605</v>
      </c>
      <c r="L50" s="1" t="s">
        <v>445</v>
      </c>
      <c r="M50" t="s">
        <v>602</v>
      </c>
    </row>
    <row r="51" spans="4:13">
      <c r="D51" s="2" t="s">
        <v>538</v>
      </c>
      <c r="E51" s="34">
        <v>-0.47948690081675471</v>
      </c>
      <c r="H51" s="2" t="s">
        <v>549</v>
      </c>
      <c r="I51" s="18">
        <v>215</v>
      </c>
      <c r="L51" s="2" t="s">
        <v>544</v>
      </c>
      <c r="M51" s="18">
        <v>412.66666666666669</v>
      </c>
    </row>
    <row r="52" spans="4:13">
      <c r="D52" s="2" t="s">
        <v>536</v>
      </c>
      <c r="E52" s="34">
        <v>-0.42330005928237707</v>
      </c>
      <c r="H52" s="2" t="s">
        <v>546</v>
      </c>
      <c r="I52" s="18">
        <v>237</v>
      </c>
      <c r="L52" s="2" t="s">
        <v>537</v>
      </c>
      <c r="M52" s="18">
        <v>399.66666666666669</v>
      </c>
    </row>
    <row r="53" spans="4:13">
      <c r="D53" s="2" t="s">
        <v>552</v>
      </c>
      <c r="E53" s="34">
        <v>-0.33657860241746329</v>
      </c>
      <c r="H53" s="2" t="s">
        <v>547</v>
      </c>
      <c r="I53" s="18">
        <v>262</v>
      </c>
      <c r="L53" s="2" t="s">
        <v>556</v>
      </c>
      <c r="M53" s="18">
        <v>389.14285714285717</v>
      </c>
    </row>
    <row r="54" spans="4:13">
      <c r="D54" s="2" t="s">
        <v>534</v>
      </c>
      <c r="E54" s="34">
        <v>-0.31491493322728542</v>
      </c>
      <c r="H54" s="2" t="s">
        <v>554</v>
      </c>
      <c r="I54" s="18">
        <v>286</v>
      </c>
      <c r="L54" s="2" t="s">
        <v>542</v>
      </c>
      <c r="M54" s="18">
        <v>389</v>
      </c>
    </row>
    <row r="55" spans="4:13">
      <c r="D55" s="2" t="s">
        <v>546</v>
      </c>
      <c r="E55" s="34">
        <v>-0.30624124632358635</v>
      </c>
      <c r="H55" s="2" t="s">
        <v>535</v>
      </c>
      <c r="I55" s="18">
        <v>295</v>
      </c>
      <c r="L55" s="2" t="s">
        <v>552</v>
      </c>
      <c r="M55" s="18">
        <v>388.71428571428572</v>
      </c>
    </row>
    <row r="56" spans="4:13">
      <c r="D56" s="2" t="s">
        <v>549</v>
      </c>
      <c r="E56" s="34">
        <v>-0.26090921716618137</v>
      </c>
      <c r="H56" s="2" t="s">
        <v>556</v>
      </c>
      <c r="I56" s="18">
        <v>296</v>
      </c>
      <c r="L56" s="2" t="s">
        <v>564</v>
      </c>
      <c r="M56" s="18">
        <v>376.85714285714283</v>
      </c>
    </row>
    <row r="57" spans="4:13">
      <c r="D57" s="2" t="s">
        <v>564</v>
      </c>
      <c r="E57" s="34">
        <v>-0.20629448606906717</v>
      </c>
      <c r="H57" s="2" t="s">
        <v>538</v>
      </c>
      <c r="I57" s="18">
        <v>298</v>
      </c>
      <c r="L57" s="2" t="s">
        <v>559</v>
      </c>
      <c r="M57" s="18">
        <v>373.16666666666669</v>
      </c>
    </row>
    <row r="58" spans="4:13">
      <c r="D58" s="2" t="s">
        <v>544</v>
      </c>
      <c r="E58" s="34">
        <v>-9.9780685475298725E-2</v>
      </c>
      <c r="H58" s="2" t="s">
        <v>564</v>
      </c>
      <c r="I58" s="18">
        <v>322</v>
      </c>
      <c r="L58" s="2" t="s">
        <v>540</v>
      </c>
      <c r="M58" s="18">
        <v>370.16666666666669</v>
      </c>
    </row>
    <row r="59" spans="4:13">
      <c r="D59" s="2" t="s">
        <v>556</v>
      </c>
      <c r="E59" s="34">
        <v>-6.2291680127050324E-2</v>
      </c>
      <c r="H59" s="2" t="s">
        <v>563</v>
      </c>
      <c r="I59" s="18">
        <v>322</v>
      </c>
      <c r="L59" s="2" t="s">
        <v>534</v>
      </c>
      <c r="M59" s="18">
        <v>370</v>
      </c>
    </row>
    <row r="60" spans="4:13">
      <c r="D60" s="2" t="s">
        <v>562</v>
      </c>
      <c r="E60" s="34">
        <v>-3.9771969549348592E-2</v>
      </c>
      <c r="H60" s="2" t="s">
        <v>545</v>
      </c>
      <c r="I60" s="18">
        <v>334</v>
      </c>
      <c r="L60" s="2" t="s">
        <v>543</v>
      </c>
      <c r="M60" s="18">
        <v>369.28571428571428</v>
      </c>
    </row>
    <row r="61" spans="4:13">
      <c r="D61" s="2" t="s">
        <v>547</v>
      </c>
      <c r="E61" s="34">
        <v>-3.1453185259777902E-2</v>
      </c>
      <c r="H61" s="2" t="s">
        <v>552</v>
      </c>
      <c r="I61" s="18">
        <v>356</v>
      </c>
      <c r="L61" s="2" t="s">
        <v>565</v>
      </c>
      <c r="M61" s="18">
        <v>368.5</v>
      </c>
    </row>
    <row r="62" spans="4:13">
      <c r="D62" s="2" t="s">
        <v>558</v>
      </c>
      <c r="E62" s="34">
        <v>-1.14414846957272E-2</v>
      </c>
      <c r="H62" s="2" t="s">
        <v>560</v>
      </c>
      <c r="I62" s="18">
        <v>360</v>
      </c>
      <c r="L62" s="2" t="s">
        <v>538</v>
      </c>
      <c r="M62" s="18">
        <v>361.33333333333331</v>
      </c>
    </row>
    <row r="63" spans="4:13">
      <c r="D63" s="2" t="s">
        <v>555</v>
      </c>
      <c r="E63" s="34">
        <v>-1.0550119488254711E-2</v>
      </c>
      <c r="H63" s="2" t="s">
        <v>553</v>
      </c>
      <c r="I63" s="18">
        <v>364</v>
      </c>
      <c r="L63" s="2" t="s">
        <v>546</v>
      </c>
      <c r="M63" s="18">
        <v>360.71428571428572</v>
      </c>
    </row>
    <row r="64" spans="4:13">
      <c r="D64" s="2" t="s">
        <v>539</v>
      </c>
      <c r="E64" s="34">
        <v>1.0550119488254711E-2</v>
      </c>
      <c r="H64" s="2" t="s">
        <v>540</v>
      </c>
      <c r="I64" s="18">
        <v>365</v>
      </c>
      <c r="L64" s="2" t="s">
        <v>535</v>
      </c>
      <c r="M64" s="18">
        <v>360.28571428571428</v>
      </c>
    </row>
    <row r="65" spans="4:13">
      <c r="D65" s="2" t="s">
        <v>553</v>
      </c>
      <c r="E65" s="34">
        <v>1.14414846957272E-2</v>
      </c>
      <c r="H65" s="2" t="s">
        <v>534</v>
      </c>
      <c r="I65" s="18">
        <v>366</v>
      </c>
      <c r="L65" s="2" t="s">
        <v>548</v>
      </c>
      <c r="M65" s="18">
        <v>355.16666666666669</v>
      </c>
    </row>
    <row r="66" spans="4:13">
      <c r="D66" s="2" t="s">
        <v>554</v>
      </c>
      <c r="E66" s="34">
        <v>3.1453185259777902E-2</v>
      </c>
      <c r="H66" s="2" t="s">
        <v>543</v>
      </c>
      <c r="I66" s="18">
        <v>381</v>
      </c>
      <c r="L66" s="2" t="s">
        <v>547</v>
      </c>
      <c r="M66" s="18">
        <v>351.85714285714283</v>
      </c>
    </row>
    <row r="67" spans="4:13">
      <c r="D67" s="2" t="s">
        <v>535</v>
      </c>
      <c r="E67" s="34">
        <v>3.9771969549348592E-2</v>
      </c>
      <c r="H67" s="2" t="s">
        <v>536</v>
      </c>
      <c r="I67" s="18">
        <v>381</v>
      </c>
      <c r="L67" s="2" t="s">
        <v>553</v>
      </c>
      <c r="M67" s="18">
        <v>346.33333333333331</v>
      </c>
    </row>
    <row r="68" spans="4:13">
      <c r="D68" s="2" t="s">
        <v>560</v>
      </c>
      <c r="E68" s="34">
        <v>6.2291680127050324E-2</v>
      </c>
      <c r="H68" s="2" t="s">
        <v>555</v>
      </c>
      <c r="I68" s="18">
        <v>391</v>
      </c>
      <c r="L68" s="2" t="s">
        <v>551</v>
      </c>
      <c r="M68" s="18">
        <v>340</v>
      </c>
    </row>
    <row r="69" spans="4:13">
      <c r="D69" s="2" t="s">
        <v>545</v>
      </c>
      <c r="E69" s="34">
        <v>9.9780685475298725E-2</v>
      </c>
      <c r="H69" s="2" t="s">
        <v>550</v>
      </c>
      <c r="I69" s="18">
        <v>394</v>
      </c>
      <c r="L69" s="2" t="s">
        <v>545</v>
      </c>
      <c r="M69" s="18">
        <v>337.57142857142856</v>
      </c>
    </row>
    <row r="70" spans="4:13">
      <c r="D70" s="2" t="s">
        <v>541</v>
      </c>
      <c r="E70" s="34">
        <v>0.20629448606906717</v>
      </c>
      <c r="H70" s="2" t="s">
        <v>558</v>
      </c>
      <c r="I70" s="18">
        <v>395</v>
      </c>
      <c r="L70" s="2" t="s">
        <v>541</v>
      </c>
      <c r="M70" s="18">
        <v>337.14285714285717</v>
      </c>
    </row>
    <row r="71" spans="4:13">
      <c r="D71" s="2" t="s">
        <v>561</v>
      </c>
      <c r="E71" s="34">
        <v>0.26090921716618137</v>
      </c>
      <c r="H71" s="2" t="s">
        <v>561</v>
      </c>
      <c r="I71" s="18">
        <v>410</v>
      </c>
      <c r="L71" s="2" t="s">
        <v>555</v>
      </c>
      <c r="M71" s="18">
        <v>334.28571428571428</v>
      </c>
    </row>
    <row r="72" spans="4:13">
      <c r="D72" s="2" t="s">
        <v>557</v>
      </c>
      <c r="E72" s="34">
        <v>0.30624124632358635</v>
      </c>
      <c r="H72" s="2" t="s">
        <v>562</v>
      </c>
      <c r="I72" s="18">
        <v>411</v>
      </c>
      <c r="L72" s="2" t="s">
        <v>536</v>
      </c>
      <c r="M72" s="18">
        <v>331.71428571428572</v>
      </c>
    </row>
    <row r="73" spans="4:13">
      <c r="D73" s="2" t="s">
        <v>543</v>
      </c>
      <c r="E73" s="34">
        <v>0.31491493322728542</v>
      </c>
      <c r="H73" s="2" t="s">
        <v>544</v>
      </c>
      <c r="I73" s="18">
        <v>422</v>
      </c>
      <c r="L73" s="2" t="s">
        <v>558</v>
      </c>
      <c r="M73" s="18">
        <v>330.57142857142856</v>
      </c>
    </row>
    <row r="74" spans="4:13">
      <c r="D74" s="2" t="s">
        <v>550</v>
      </c>
      <c r="E74" s="34">
        <v>0.33657860241746329</v>
      </c>
      <c r="H74" s="2" t="s">
        <v>539</v>
      </c>
      <c r="I74" s="18">
        <v>424</v>
      </c>
      <c r="L74" s="2" t="s">
        <v>549</v>
      </c>
      <c r="M74" s="18">
        <v>329</v>
      </c>
    </row>
    <row r="75" spans="4:13">
      <c r="D75" s="2" t="s">
        <v>540</v>
      </c>
      <c r="E75" s="34">
        <v>0.42330005928237707</v>
      </c>
      <c r="H75" s="2" t="s">
        <v>557</v>
      </c>
      <c r="I75" s="18">
        <v>440</v>
      </c>
      <c r="L75" s="2" t="s">
        <v>539</v>
      </c>
      <c r="M75" s="18">
        <v>328.85714285714283</v>
      </c>
    </row>
    <row r="76" spans="4:13">
      <c r="D76" s="2" t="s">
        <v>563</v>
      </c>
      <c r="E76" s="34">
        <v>0.47948690081675471</v>
      </c>
      <c r="H76" s="2" t="s">
        <v>541</v>
      </c>
      <c r="I76" s="18">
        <v>491</v>
      </c>
      <c r="L76" s="2" t="s">
        <v>560</v>
      </c>
      <c r="M76" s="18">
        <v>321</v>
      </c>
    </row>
    <row r="77" spans="4:13">
      <c r="L77" s="2" t="s">
        <v>557</v>
      </c>
      <c r="M77" s="18">
        <v>320.28571428571428</v>
      </c>
    </row>
    <row r="78" spans="4:13">
      <c r="L78" s="2" t="s">
        <v>562</v>
      </c>
      <c r="M78" s="18">
        <v>312.85714285714283</v>
      </c>
    </row>
    <row r="79" spans="4:13">
      <c r="L79" s="2" t="s">
        <v>563</v>
      </c>
      <c r="M79" s="18">
        <v>311</v>
      </c>
    </row>
    <row r="80" spans="4:13">
      <c r="L80" s="2" t="s">
        <v>550</v>
      </c>
      <c r="M80" s="18">
        <v>308.71428571428572</v>
      </c>
    </row>
    <row r="81" spans="12:13">
      <c r="L81" s="2" t="s">
        <v>554</v>
      </c>
      <c r="M81" s="18">
        <v>278.66666666666669</v>
      </c>
    </row>
    <row r="82" spans="12:13">
      <c r="L82" s="2" t="s">
        <v>561</v>
      </c>
      <c r="M82" s="18">
        <v>247.42857142857142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A2884-1ED6-4B4F-8E8A-0931E4758C19}">
  <dimension ref="B2:O52"/>
  <sheetViews>
    <sheetView showGridLines="0" zoomScale="88" workbookViewId="0">
      <selection activeCell="J48" sqref="J48"/>
    </sheetView>
  </sheetViews>
  <sheetFormatPr defaultRowHeight="14.5"/>
  <cols>
    <col min="1" max="1" width="3.6328125" style="5" customWidth="1"/>
    <col min="2" max="2" width="4.7265625" style="5" bestFit="1" customWidth="1"/>
    <col min="3" max="3" width="12" style="5" bestFit="1" customWidth="1"/>
    <col min="4" max="4" width="5.26953125" style="5" bestFit="1" customWidth="1"/>
    <col min="5" max="5" width="5.36328125" style="5" bestFit="1" customWidth="1"/>
    <col min="6" max="6" width="12" style="5" bestFit="1" customWidth="1"/>
    <col min="7" max="7" width="5.54296875" style="5" bestFit="1" customWidth="1"/>
    <col min="8" max="8" width="5.6328125" style="5" bestFit="1" customWidth="1"/>
    <col min="9" max="9" width="12.26953125" style="5" customWidth="1"/>
    <col min="10" max="10" width="8.90625" style="5" bestFit="1" customWidth="1"/>
    <col min="11" max="11" width="17.54296875" style="5" bestFit="1" customWidth="1"/>
    <col min="12" max="12" width="26.7265625" style="5" bestFit="1" customWidth="1"/>
    <col min="13" max="13" width="26.54296875" style="5" bestFit="1" customWidth="1"/>
    <col min="14" max="14" width="25.36328125" style="5" bestFit="1" customWidth="1"/>
    <col min="15" max="15" width="25.1796875" style="5" bestFit="1" customWidth="1"/>
    <col min="16" max="16" width="18.90625" style="5" bestFit="1" customWidth="1"/>
    <col min="17" max="17" width="19.6328125" style="5" bestFit="1" customWidth="1"/>
    <col min="18" max="16384" width="8.7265625" style="5"/>
  </cols>
  <sheetData>
    <row r="2" spans="2:15" ht="37">
      <c r="B2" s="17" t="s">
        <v>593</v>
      </c>
    </row>
    <row r="3" spans="2:15" ht="16">
      <c r="B3" s="19" t="str">
        <f>"Who's winning, by the familiar stats  ·  Data through Week "&amp;Calc!B2</f>
        <v>Who's winning, by the familiar stats  ·  Data through Week 7</v>
      </c>
    </row>
    <row r="4" spans="2:15">
      <c r="B4" s="20"/>
      <c r="C4" s="20"/>
      <c r="D4" s="20"/>
      <c r="E4" s="20"/>
      <c r="F4" s="20"/>
      <c r="G4" s="20"/>
      <c r="H4" s="20"/>
      <c r="I4" s="20"/>
      <c r="J4" s="20"/>
      <c r="K4" s="20"/>
      <c r="L4" s="20"/>
      <c r="M4" s="20"/>
      <c r="N4" s="20"/>
      <c r="O4" s="20"/>
    </row>
    <row r="10" spans="2:15">
      <c r="B10" s="21" t="s">
        <v>607</v>
      </c>
    </row>
    <row r="18" spans="2:10">
      <c r="B18" s="21" t="s">
        <v>608</v>
      </c>
    </row>
    <row r="20" spans="2:10">
      <c r="B20" s="22"/>
      <c r="C20" s="1" t="s">
        <v>510</v>
      </c>
      <c r="D20" s="23" t="s">
        <v>594</v>
      </c>
      <c r="E20" s="23" t="s">
        <v>601</v>
      </c>
      <c r="F20" s="23" t="s">
        <v>604</v>
      </c>
      <c r="G20" s="23" t="s">
        <v>603</v>
      </c>
      <c r="H20" s="23" t="s">
        <v>605</v>
      </c>
      <c r="I20" s="23" t="s">
        <v>602</v>
      </c>
      <c r="J20" s="23" t="s">
        <v>606</v>
      </c>
    </row>
    <row r="21" spans="2:10">
      <c r="B21" s="22">
        <f t="shared" ref="B21:B52" si="0">IF(C21="","",ROW()-ROW($C$20))</f>
        <v>1</v>
      </c>
      <c r="C21" t="s">
        <v>554</v>
      </c>
      <c r="D21" t="s">
        <v>620</v>
      </c>
      <c r="E21" s="4">
        <v>20.833333333333332</v>
      </c>
      <c r="F21" s="4">
        <v>12.333333333333334</v>
      </c>
      <c r="G21" s="25">
        <v>8.5</v>
      </c>
      <c r="H21" s="18">
        <v>300.66666666666669</v>
      </c>
      <c r="I21" s="18">
        <v>278.66666666666669</v>
      </c>
      <c r="J21" s="24">
        <v>7</v>
      </c>
    </row>
    <row r="22" spans="2:10">
      <c r="B22" s="22">
        <f t="shared" si="0"/>
        <v>2</v>
      </c>
      <c r="C22" t="s">
        <v>548</v>
      </c>
      <c r="D22" t="s">
        <v>596</v>
      </c>
      <c r="E22" s="4">
        <v>25.666666666666668</v>
      </c>
      <c r="F22" s="4">
        <v>17.333333333333332</v>
      </c>
      <c r="G22" s="25">
        <v>8.3333333333333339</v>
      </c>
      <c r="H22" s="18">
        <v>359.5</v>
      </c>
      <c r="I22" s="18">
        <v>355.16666666666669</v>
      </c>
      <c r="J22" s="24">
        <v>5</v>
      </c>
    </row>
    <row r="23" spans="2:10">
      <c r="B23" s="22">
        <f t="shared" si="0"/>
        <v>3</v>
      </c>
      <c r="C23" t="s">
        <v>562</v>
      </c>
      <c r="D23" t="s">
        <v>613</v>
      </c>
      <c r="E23" s="4">
        <v>28.142857142857142</v>
      </c>
      <c r="F23" s="4">
        <v>19.857142857142858</v>
      </c>
      <c r="G23" s="25">
        <v>8.2857142857142865</v>
      </c>
      <c r="H23" s="18">
        <v>377.14285714285717</v>
      </c>
      <c r="I23" s="18">
        <v>312.85714285714283</v>
      </c>
      <c r="J23" s="24">
        <v>-3</v>
      </c>
    </row>
    <row r="24" spans="2:10">
      <c r="B24" s="22">
        <f t="shared" si="0"/>
        <v>4</v>
      </c>
      <c r="C24" t="s">
        <v>540</v>
      </c>
      <c r="D24" t="s">
        <v>596</v>
      </c>
      <c r="E24" s="4">
        <v>27.166666666666668</v>
      </c>
      <c r="F24" s="4">
        <v>20.333333333333332</v>
      </c>
      <c r="G24" s="25">
        <v>6.833333333333333</v>
      </c>
      <c r="H24" s="18">
        <v>356.66666666666669</v>
      </c>
      <c r="I24" s="18">
        <v>370.16666666666669</v>
      </c>
      <c r="J24" s="24">
        <v>3</v>
      </c>
    </row>
    <row r="25" spans="2:10">
      <c r="B25" s="22">
        <f t="shared" si="0"/>
        <v>5</v>
      </c>
      <c r="C25" t="s">
        <v>549</v>
      </c>
      <c r="D25" t="s">
        <v>597</v>
      </c>
      <c r="E25" s="4">
        <v>23.833333333333332</v>
      </c>
      <c r="F25" s="4">
        <v>17.166666666666668</v>
      </c>
      <c r="G25" s="25">
        <v>6.666666666666667</v>
      </c>
      <c r="H25" s="18">
        <v>387.16666666666669</v>
      </c>
      <c r="I25" s="18">
        <v>329</v>
      </c>
      <c r="J25" s="24">
        <v>5</v>
      </c>
    </row>
    <row r="26" spans="2:10">
      <c r="B26" s="22">
        <f t="shared" si="0"/>
        <v>6</v>
      </c>
      <c r="C26" t="s">
        <v>561</v>
      </c>
      <c r="D26" t="s">
        <v>616</v>
      </c>
      <c r="E26" s="4">
        <v>24</v>
      </c>
      <c r="F26" s="4">
        <v>17.857142857142858</v>
      </c>
      <c r="G26" s="25">
        <v>6.1428571428571432</v>
      </c>
      <c r="H26" s="18">
        <v>360.28571428571428</v>
      </c>
      <c r="I26" s="18">
        <v>247.42857142857142</v>
      </c>
      <c r="J26" s="24">
        <v>-1</v>
      </c>
    </row>
    <row r="27" spans="2:10">
      <c r="B27" s="22">
        <f t="shared" si="0"/>
        <v>7</v>
      </c>
      <c r="C27" t="s">
        <v>539</v>
      </c>
      <c r="D27" t="s">
        <v>615</v>
      </c>
      <c r="E27" s="4">
        <v>25.714285714285715</v>
      </c>
      <c r="F27" s="4">
        <v>20.428571428571427</v>
      </c>
      <c r="G27" s="25">
        <v>5.2857142857142856</v>
      </c>
      <c r="H27" s="18">
        <v>409.14285714285717</v>
      </c>
      <c r="I27" s="18">
        <v>328.85714285714283</v>
      </c>
      <c r="J27" s="24">
        <v>-1</v>
      </c>
    </row>
    <row r="28" spans="2:10">
      <c r="B28" s="22">
        <f t="shared" si="0"/>
        <v>8</v>
      </c>
      <c r="C28" t="s">
        <v>537</v>
      </c>
      <c r="D28" t="s">
        <v>597</v>
      </c>
      <c r="E28" s="4">
        <v>32.833333333333336</v>
      </c>
      <c r="F28" s="4">
        <v>28.5</v>
      </c>
      <c r="G28" s="25">
        <v>4.333333333333333</v>
      </c>
      <c r="H28" s="18">
        <v>399.5</v>
      </c>
      <c r="I28" s="18">
        <v>399.66666666666669</v>
      </c>
      <c r="J28" s="24">
        <v>-3</v>
      </c>
    </row>
    <row r="29" spans="2:10">
      <c r="B29" s="22">
        <f t="shared" si="0"/>
        <v>9</v>
      </c>
      <c r="C29" t="s">
        <v>544</v>
      </c>
      <c r="D29" t="s">
        <v>596</v>
      </c>
      <c r="E29" s="4">
        <v>30.666666666666668</v>
      </c>
      <c r="F29" s="4">
        <v>27.5</v>
      </c>
      <c r="G29" s="25">
        <v>3.1666666666666665</v>
      </c>
      <c r="H29" s="18">
        <v>413</v>
      </c>
      <c r="I29" s="18">
        <v>412.66666666666669</v>
      </c>
      <c r="J29" s="24">
        <v>3</v>
      </c>
    </row>
    <row r="30" spans="2:10">
      <c r="B30" s="22">
        <f t="shared" si="0"/>
        <v>10</v>
      </c>
      <c r="C30" t="s">
        <v>555</v>
      </c>
      <c r="D30" t="s">
        <v>616</v>
      </c>
      <c r="E30" s="4">
        <v>22.857142857142858</v>
      </c>
      <c r="F30" s="4">
        <v>20.428571428571427</v>
      </c>
      <c r="G30" s="25">
        <v>2.4285714285714284</v>
      </c>
      <c r="H30" s="18">
        <v>383.42857142857144</v>
      </c>
      <c r="I30" s="18">
        <v>334.28571428571428</v>
      </c>
      <c r="J30" s="24">
        <v>-7</v>
      </c>
    </row>
    <row r="31" spans="2:10">
      <c r="B31" s="22">
        <f t="shared" si="0"/>
        <v>11</v>
      </c>
      <c r="C31" t="s">
        <v>560</v>
      </c>
      <c r="D31" t="s">
        <v>615</v>
      </c>
      <c r="E31" s="4">
        <v>21.857142857142858</v>
      </c>
      <c r="F31" s="4">
        <v>19.714285714285715</v>
      </c>
      <c r="G31" s="25">
        <v>2.1428571428571428</v>
      </c>
      <c r="H31" s="18">
        <v>348.85714285714283</v>
      </c>
      <c r="I31" s="18">
        <v>321</v>
      </c>
      <c r="J31" s="24">
        <v>4</v>
      </c>
    </row>
    <row r="32" spans="2:10">
      <c r="B32" s="22">
        <f t="shared" si="0"/>
        <v>12</v>
      </c>
      <c r="C32" t="s">
        <v>563</v>
      </c>
      <c r="D32" t="s">
        <v>617</v>
      </c>
      <c r="E32" s="4">
        <v>23.142857142857142</v>
      </c>
      <c r="F32" s="4">
        <v>21.571428571428573</v>
      </c>
      <c r="G32" s="25">
        <v>1.5714285714285714</v>
      </c>
      <c r="H32" s="18">
        <v>315</v>
      </c>
      <c r="I32" s="18">
        <v>311</v>
      </c>
      <c r="J32" s="24">
        <v>1</v>
      </c>
    </row>
    <row r="33" spans="2:10">
      <c r="B33" s="22">
        <f t="shared" si="0"/>
        <v>13</v>
      </c>
      <c r="C33" t="s">
        <v>550</v>
      </c>
      <c r="D33" t="s">
        <v>614</v>
      </c>
      <c r="E33" s="4">
        <v>24.285714285714285</v>
      </c>
      <c r="F33" s="4">
        <v>22.714285714285715</v>
      </c>
      <c r="G33" s="25">
        <v>1.5714285714285714</v>
      </c>
      <c r="H33" s="18">
        <v>411</v>
      </c>
      <c r="I33" s="18">
        <v>308.71428571428572</v>
      </c>
      <c r="J33" s="24">
        <v>-5</v>
      </c>
    </row>
    <row r="34" spans="2:10">
      <c r="B34" s="22">
        <f t="shared" si="0"/>
        <v>14</v>
      </c>
      <c r="C34" t="s">
        <v>543</v>
      </c>
      <c r="D34" t="s">
        <v>615</v>
      </c>
      <c r="E34" s="4">
        <v>20.571428571428573</v>
      </c>
      <c r="F34" s="4">
        <v>20.142857142857142</v>
      </c>
      <c r="G34" s="25">
        <v>0.42857142857142855</v>
      </c>
      <c r="H34" s="18">
        <v>276.42857142857144</v>
      </c>
      <c r="I34" s="18">
        <v>369.28571428571428</v>
      </c>
      <c r="J34" s="24">
        <v>4</v>
      </c>
    </row>
    <row r="35" spans="2:10">
      <c r="B35" s="22">
        <f t="shared" si="0"/>
        <v>15</v>
      </c>
      <c r="C35" t="s">
        <v>557</v>
      </c>
      <c r="D35" t="s">
        <v>618</v>
      </c>
      <c r="E35" s="4">
        <v>23.285714285714285</v>
      </c>
      <c r="F35" s="4">
        <v>23</v>
      </c>
      <c r="G35" s="25">
        <v>0.2857142857142857</v>
      </c>
      <c r="H35" s="18">
        <v>359.85714285714283</v>
      </c>
      <c r="I35" s="18">
        <v>320.28571428571428</v>
      </c>
      <c r="J35" s="24">
        <v>-2</v>
      </c>
    </row>
    <row r="36" spans="2:10">
      <c r="B36" s="22">
        <f t="shared" si="0"/>
        <v>16</v>
      </c>
      <c r="C36" t="s">
        <v>536</v>
      </c>
      <c r="D36" t="s">
        <v>616</v>
      </c>
      <c r="E36" s="4">
        <v>24.142857142857142</v>
      </c>
      <c r="F36" s="4">
        <v>23.857142857142858</v>
      </c>
      <c r="G36" s="25">
        <v>0.2857142857142857</v>
      </c>
      <c r="H36" s="18">
        <v>383.71428571428572</v>
      </c>
      <c r="I36" s="18">
        <v>331.71428571428572</v>
      </c>
      <c r="J36" s="24">
        <v>1</v>
      </c>
    </row>
    <row r="37" spans="2:10">
      <c r="B37" s="22">
        <f t="shared" si="0"/>
        <v>17</v>
      </c>
      <c r="C37" t="s">
        <v>545</v>
      </c>
      <c r="D37" t="s">
        <v>616</v>
      </c>
      <c r="E37" s="4">
        <v>20.571428571428573</v>
      </c>
      <c r="F37" s="4">
        <v>20.714285714285715</v>
      </c>
      <c r="G37" s="25">
        <v>-0.14285714285714285</v>
      </c>
      <c r="H37" s="18">
        <v>339.57142857142856</v>
      </c>
      <c r="I37" s="18">
        <v>337.57142857142856</v>
      </c>
      <c r="J37" s="24">
        <v>5</v>
      </c>
    </row>
    <row r="38" spans="2:10">
      <c r="B38" s="22">
        <f t="shared" si="0"/>
        <v>18</v>
      </c>
      <c r="C38" t="s">
        <v>535</v>
      </c>
      <c r="D38" t="s">
        <v>614</v>
      </c>
      <c r="E38" s="4">
        <v>24.428571428571427</v>
      </c>
      <c r="F38" s="4">
        <v>24.714285714285715</v>
      </c>
      <c r="G38" s="25">
        <v>-0.2857142857142857</v>
      </c>
      <c r="H38" s="18">
        <v>351.14285714285717</v>
      </c>
      <c r="I38" s="18">
        <v>360.28571428571428</v>
      </c>
      <c r="J38" s="24">
        <v>-3</v>
      </c>
    </row>
    <row r="39" spans="2:10">
      <c r="B39" s="22">
        <f t="shared" si="0"/>
        <v>19</v>
      </c>
      <c r="C39" t="s">
        <v>546</v>
      </c>
      <c r="D39" t="s">
        <v>617</v>
      </c>
      <c r="E39" s="4">
        <v>23.571428571428573</v>
      </c>
      <c r="F39" s="4">
        <v>24.285714285714285</v>
      </c>
      <c r="G39" s="25">
        <v>-0.7142857142857143</v>
      </c>
      <c r="H39" s="18">
        <v>351.42857142857144</v>
      </c>
      <c r="I39" s="18">
        <v>360.71428571428572</v>
      </c>
      <c r="J39" s="24">
        <v>3</v>
      </c>
    </row>
    <row r="40" spans="2:10">
      <c r="B40" s="22">
        <f t="shared" si="0"/>
        <v>20</v>
      </c>
      <c r="C40" t="s">
        <v>538</v>
      </c>
      <c r="D40" t="s">
        <v>599</v>
      </c>
      <c r="E40" s="4">
        <v>26.5</v>
      </c>
      <c r="F40" s="4">
        <v>27.666666666666668</v>
      </c>
      <c r="G40" s="25">
        <v>-1.1666666666666667</v>
      </c>
      <c r="H40" s="18">
        <v>398.5</v>
      </c>
      <c r="I40" s="18">
        <v>361.33333333333331</v>
      </c>
      <c r="J40" s="24">
        <v>-1</v>
      </c>
    </row>
    <row r="41" spans="2:10">
      <c r="B41" s="22">
        <f t="shared" si="0"/>
        <v>21</v>
      </c>
      <c r="C41" t="s">
        <v>542</v>
      </c>
      <c r="D41" t="s">
        <v>595</v>
      </c>
      <c r="E41" s="4">
        <v>25.166666666666668</v>
      </c>
      <c r="F41" s="4">
        <v>26.5</v>
      </c>
      <c r="G41" s="25">
        <v>-1.3333333333333333</v>
      </c>
      <c r="H41" s="18">
        <v>349.16666666666669</v>
      </c>
      <c r="I41" s="18">
        <v>389</v>
      </c>
      <c r="J41" s="24">
        <v>-4</v>
      </c>
    </row>
    <row r="42" spans="2:10">
      <c r="B42" s="22">
        <f t="shared" si="0"/>
        <v>22</v>
      </c>
      <c r="C42" t="s">
        <v>541</v>
      </c>
      <c r="D42" t="s">
        <v>615</v>
      </c>
      <c r="E42" s="4">
        <v>19</v>
      </c>
      <c r="F42" s="4">
        <v>20.857142857142858</v>
      </c>
      <c r="G42" s="25">
        <v>-1.8571428571428572</v>
      </c>
      <c r="H42" s="18">
        <v>318.42857142857144</v>
      </c>
      <c r="I42" s="18">
        <v>337.14285714285717</v>
      </c>
      <c r="J42" s="24">
        <v>0</v>
      </c>
    </row>
    <row r="43" spans="2:10">
      <c r="B43" s="22">
        <f t="shared" si="0"/>
        <v>23</v>
      </c>
      <c r="C43" t="s">
        <v>558</v>
      </c>
      <c r="D43" t="s">
        <v>617</v>
      </c>
      <c r="E43" s="4">
        <v>19.571428571428573</v>
      </c>
      <c r="F43" s="4">
        <v>21.428571428571427</v>
      </c>
      <c r="G43" s="25">
        <v>-1.8571428571428572</v>
      </c>
      <c r="H43" s="18">
        <v>328.28571428571428</v>
      </c>
      <c r="I43" s="18">
        <v>330.57142857142856</v>
      </c>
      <c r="J43" s="24">
        <v>3</v>
      </c>
    </row>
    <row r="44" spans="2:10">
      <c r="B44" s="22">
        <f t="shared" si="0"/>
        <v>24</v>
      </c>
      <c r="C44" t="s">
        <v>552</v>
      </c>
      <c r="D44" t="s">
        <v>614</v>
      </c>
      <c r="E44" s="4">
        <v>26.142857142857142</v>
      </c>
      <c r="F44" s="4">
        <v>28.142857142857142</v>
      </c>
      <c r="G44" s="25">
        <v>-2</v>
      </c>
      <c r="H44" s="18">
        <v>351.57142857142856</v>
      </c>
      <c r="I44" s="18">
        <v>388.71428571428572</v>
      </c>
      <c r="J44" s="24">
        <v>4</v>
      </c>
    </row>
    <row r="45" spans="2:10">
      <c r="B45" s="22">
        <f t="shared" si="0"/>
        <v>25</v>
      </c>
      <c r="C45" t="s">
        <v>547</v>
      </c>
      <c r="D45" t="s">
        <v>617</v>
      </c>
      <c r="E45" s="4">
        <v>22</v>
      </c>
      <c r="F45" s="4">
        <v>25.714285714285715</v>
      </c>
      <c r="G45" s="25">
        <v>-3.7142857142857144</v>
      </c>
      <c r="H45" s="18">
        <v>317.28571428571428</v>
      </c>
      <c r="I45" s="18">
        <v>351.85714285714283</v>
      </c>
      <c r="J45" s="24">
        <v>-9</v>
      </c>
    </row>
    <row r="46" spans="2:10">
      <c r="B46" s="22">
        <f t="shared" si="0"/>
        <v>26</v>
      </c>
      <c r="C46" t="s">
        <v>556</v>
      </c>
      <c r="D46" t="s">
        <v>617</v>
      </c>
      <c r="E46" s="4">
        <v>23.142857142857142</v>
      </c>
      <c r="F46" s="4">
        <v>27.714285714285715</v>
      </c>
      <c r="G46" s="25">
        <v>-4.5714285714285712</v>
      </c>
      <c r="H46" s="18">
        <v>331.85714285714283</v>
      </c>
      <c r="I46" s="18">
        <v>389.14285714285717</v>
      </c>
      <c r="J46" s="24">
        <v>-4</v>
      </c>
    </row>
    <row r="47" spans="2:10">
      <c r="B47" s="22">
        <f t="shared" si="0"/>
        <v>27</v>
      </c>
      <c r="C47" t="s">
        <v>559</v>
      </c>
      <c r="D47" t="s">
        <v>595</v>
      </c>
      <c r="E47" s="4">
        <v>17.666666666666668</v>
      </c>
      <c r="F47" s="4">
        <v>22.833333333333332</v>
      </c>
      <c r="G47" s="25">
        <v>-5.166666666666667</v>
      </c>
      <c r="H47" s="18">
        <v>273.5</v>
      </c>
      <c r="I47" s="18">
        <v>373.16666666666669</v>
      </c>
      <c r="J47" s="24">
        <v>-2</v>
      </c>
    </row>
    <row r="48" spans="2:10">
      <c r="B48" s="22">
        <f t="shared" si="0"/>
        <v>28</v>
      </c>
      <c r="C48" t="s">
        <v>565</v>
      </c>
      <c r="D48" t="s">
        <v>619</v>
      </c>
      <c r="E48" s="4">
        <v>22</v>
      </c>
      <c r="F48" s="4">
        <v>28.666666666666668</v>
      </c>
      <c r="G48" s="25">
        <v>-6.666666666666667</v>
      </c>
      <c r="H48" s="18">
        <v>339.33333333333331</v>
      </c>
      <c r="I48" s="18">
        <v>368.5</v>
      </c>
      <c r="J48" s="24">
        <v>6</v>
      </c>
    </row>
    <row r="49" spans="2:10">
      <c r="B49" s="22">
        <f t="shared" si="0"/>
        <v>29</v>
      </c>
      <c r="C49" t="s">
        <v>564</v>
      </c>
      <c r="D49" t="s">
        <v>621</v>
      </c>
      <c r="E49" s="4">
        <v>15.428571428571429</v>
      </c>
      <c r="F49" s="4">
        <v>22.285714285714285</v>
      </c>
      <c r="G49" s="25">
        <v>-6.8571428571428568</v>
      </c>
      <c r="H49" s="18">
        <v>259.57142857142856</v>
      </c>
      <c r="I49" s="18">
        <v>376.85714285714283</v>
      </c>
      <c r="J49" s="24">
        <v>-3</v>
      </c>
    </row>
    <row r="50" spans="2:10">
      <c r="B50" s="22">
        <f t="shared" si="0"/>
        <v>30</v>
      </c>
      <c r="C50" t="s">
        <v>534</v>
      </c>
      <c r="D50" t="s">
        <v>617</v>
      </c>
      <c r="E50" s="4">
        <v>20.285714285714285</v>
      </c>
      <c r="F50" s="4">
        <v>29.714285714285715</v>
      </c>
      <c r="G50" s="25">
        <v>-9.4285714285714288</v>
      </c>
      <c r="H50" s="18">
        <v>325.57142857142856</v>
      </c>
      <c r="I50" s="18">
        <v>370</v>
      </c>
      <c r="J50" s="24">
        <v>2</v>
      </c>
    </row>
    <row r="51" spans="2:10">
      <c r="B51" s="22">
        <f t="shared" si="0"/>
        <v>31</v>
      </c>
      <c r="C51" t="s">
        <v>553</v>
      </c>
      <c r="D51" t="s">
        <v>600</v>
      </c>
      <c r="E51" s="4">
        <v>16.333333333333332</v>
      </c>
      <c r="F51" s="4">
        <v>26.166666666666668</v>
      </c>
      <c r="G51" s="25">
        <v>-9.8333333333333339</v>
      </c>
      <c r="H51" s="18">
        <v>307.66666666666669</v>
      </c>
      <c r="I51" s="18">
        <v>346.33333333333331</v>
      </c>
      <c r="J51" s="24">
        <v>-3</v>
      </c>
    </row>
    <row r="52" spans="2:10">
      <c r="B52" s="22">
        <f t="shared" si="0"/>
        <v>32</v>
      </c>
      <c r="C52" t="s">
        <v>551</v>
      </c>
      <c r="D52" t="s">
        <v>598</v>
      </c>
      <c r="E52" s="4">
        <v>15</v>
      </c>
      <c r="F52" s="4">
        <v>25.166666666666668</v>
      </c>
      <c r="G52" s="25">
        <v>-10.166666666666666</v>
      </c>
      <c r="H52" s="18">
        <v>309.16666666666669</v>
      </c>
      <c r="I52" s="18">
        <v>340</v>
      </c>
      <c r="J52" s="24">
        <v>-5</v>
      </c>
    </row>
  </sheetData>
  <conditionalFormatting pivot="1" sqref="G21:G52">
    <cfRule type="cellIs" dxfId="85" priority="4" operator="greaterThan">
      <formula>0</formula>
    </cfRule>
  </conditionalFormatting>
  <conditionalFormatting pivot="1" sqref="G21:G52">
    <cfRule type="cellIs" dxfId="84" priority="3" operator="lessThan">
      <formula>0</formula>
    </cfRule>
  </conditionalFormatting>
  <conditionalFormatting pivot="1" sqref="J21:J52">
    <cfRule type="cellIs" dxfId="83" priority="2" operator="lessThan">
      <formula>0</formula>
    </cfRule>
  </conditionalFormatting>
  <conditionalFormatting pivot="1" sqref="J21:J52">
    <cfRule type="cellIs" dxfId="82" priority="1" operator="greaterThan">
      <formula>0</formula>
    </cfRule>
  </conditionalFormatting>
  <pageMargins left="0.7" right="0.7" top="0.75" bottom="0.75" header="0.3" footer="0.3"/>
  <drawing r:id="rId2"/>
  <picture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EE269-87E7-40AE-94B7-70F5F63291C3}">
  <dimension ref="B2:O54"/>
  <sheetViews>
    <sheetView showGridLines="0" zoomScale="88" workbookViewId="0">
      <selection activeCell="D49" sqref="D49"/>
    </sheetView>
  </sheetViews>
  <sheetFormatPr defaultRowHeight="14.5"/>
  <cols>
    <col min="1" max="1" width="3.6328125" style="5" customWidth="1"/>
    <col min="2" max="2" width="4.7265625" style="5" bestFit="1" customWidth="1"/>
    <col min="3" max="3" width="8.6328125" style="5" customWidth="1"/>
    <col min="4" max="4" width="9.6328125" style="5" customWidth="1"/>
    <col min="5" max="6" width="14.6328125" style="5" customWidth="1"/>
    <col min="7" max="7" width="11.6328125" style="5" customWidth="1"/>
    <col min="8" max="8" width="19.6328125" style="5" customWidth="1"/>
    <col min="9" max="10" width="10.6328125" style="5" customWidth="1"/>
    <col min="11" max="30" width="9.6328125" style="5" customWidth="1"/>
    <col min="31" max="16384" width="8.7265625" style="5"/>
  </cols>
  <sheetData>
    <row r="2" spans="2:15" ht="37">
      <c r="B2" s="17" t="s">
        <v>636</v>
      </c>
    </row>
    <row r="3" spans="2:15" ht="16">
      <c r="B3" s="19" t="str">
        <f>"Who's best per play? EPA and success rate  ·  Data through Week "&amp;Calc!B2</f>
        <v>Who's best per play? EPA and success rate  ·  Data through Week 7</v>
      </c>
    </row>
    <row r="4" spans="2:15">
      <c r="B4" s="20"/>
      <c r="C4" s="20"/>
      <c r="D4" s="20"/>
      <c r="E4" s="20"/>
      <c r="F4" s="20"/>
      <c r="G4" s="20"/>
      <c r="H4" s="20"/>
      <c r="I4" s="20"/>
      <c r="J4" s="20"/>
      <c r="K4" s="20"/>
      <c r="L4" s="20"/>
      <c r="M4" s="20"/>
      <c r="N4" s="20"/>
      <c r="O4" s="20"/>
    </row>
    <row r="10" spans="2:15">
      <c r="B10" s="21" t="s">
        <v>637</v>
      </c>
    </row>
    <row r="18" spans="2:10">
      <c r="B18" s="21" t="s">
        <v>638</v>
      </c>
    </row>
    <row r="20" spans="2:10">
      <c r="B20" s="22"/>
      <c r="C20" s="1" t="s">
        <v>510</v>
      </c>
      <c r="D20" s="23" t="s">
        <v>640</v>
      </c>
      <c r="E20" s="23" t="s">
        <v>641</v>
      </c>
      <c r="F20" s="23" t="s">
        <v>642</v>
      </c>
      <c r="G20" s="23" t="s">
        <v>643</v>
      </c>
      <c r="H20" s="23" t="s">
        <v>644</v>
      </c>
      <c r="I20" s="23" t="s">
        <v>645</v>
      </c>
      <c r="J20" s="23" t="s">
        <v>646</v>
      </c>
    </row>
    <row r="21" spans="2:10">
      <c r="B21" s="22">
        <f t="shared" ref="B21:B52" si="0">IF(C21="","",ROW()-ROW($C$20))</f>
        <v>1</v>
      </c>
      <c r="C21" t="s">
        <v>563</v>
      </c>
      <c r="D21" s="32">
        <v>0.47948690081675471</v>
      </c>
      <c r="E21" s="32">
        <v>0.2117866537932154</v>
      </c>
      <c r="F21" s="32">
        <v>-0.26770024702353934</v>
      </c>
      <c r="G21" s="33">
        <v>0.53448275862068961</v>
      </c>
      <c r="H21" s="33">
        <v>0.40740740740740738</v>
      </c>
      <c r="I21" s="32">
        <v>0.48126934761849854</v>
      </c>
      <c r="J21" s="32">
        <v>0.14871623608942566</v>
      </c>
    </row>
    <row r="22" spans="2:10">
      <c r="B22" s="22">
        <f t="shared" si="0"/>
        <v>2</v>
      </c>
      <c r="C22" t="s">
        <v>540</v>
      </c>
      <c r="D22" s="32">
        <v>0.42330005928237707</v>
      </c>
      <c r="E22" s="32">
        <v>0.33139076177829724</v>
      </c>
      <c r="F22" s="32">
        <v>-9.1909297504079848E-2</v>
      </c>
      <c r="G22" s="33">
        <v>0.56862745098039214</v>
      </c>
      <c r="H22" s="33">
        <v>0.41538461538461541</v>
      </c>
      <c r="I22" s="32">
        <v>0.58696601534968307</v>
      </c>
      <c r="J22" s="32">
        <v>-6.4750881257350693E-2</v>
      </c>
    </row>
    <row r="23" spans="2:10">
      <c r="B23" s="22">
        <f t="shared" si="0"/>
        <v>3</v>
      </c>
      <c r="C23" t="s">
        <v>550</v>
      </c>
      <c r="D23" s="32">
        <v>0.33657860241746329</v>
      </c>
      <c r="E23" s="32">
        <v>0.17398732868202324</v>
      </c>
      <c r="F23" s="32">
        <v>-0.16259127373544002</v>
      </c>
      <c r="G23" s="33">
        <v>0.58461538461538465</v>
      </c>
      <c r="H23" s="33">
        <v>0.34848484848484851</v>
      </c>
      <c r="I23" s="32">
        <v>0.17410244878265071</v>
      </c>
      <c r="J23" s="32">
        <v>0.17388865431005676</v>
      </c>
    </row>
    <row r="24" spans="2:10">
      <c r="B24" s="22">
        <f t="shared" si="0"/>
        <v>4</v>
      </c>
      <c r="C24" t="s">
        <v>543</v>
      </c>
      <c r="D24" s="32">
        <v>0.31491493322728542</v>
      </c>
      <c r="E24" s="32">
        <v>0.20192108014649668</v>
      </c>
      <c r="F24" s="32">
        <v>-0.11299385308078876</v>
      </c>
      <c r="G24" s="33">
        <v>0.37037037037037035</v>
      </c>
      <c r="H24" s="33">
        <v>0.33333333333333331</v>
      </c>
      <c r="I24" s="32">
        <v>0.15073723503073141</v>
      </c>
      <c r="J24" s="32">
        <v>0.26590088654120325</v>
      </c>
    </row>
    <row r="25" spans="2:10">
      <c r="B25" s="22">
        <f t="shared" si="0"/>
        <v>5</v>
      </c>
      <c r="C25" t="s">
        <v>557</v>
      </c>
      <c r="D25" s="32">
        <v>0.30624124632358635</v>
      </c>
      <c r="E25" s="32">
        <v>0.24395832851985777</v>
      </c>
      <c r="F25" s="32">
        <v>-6.2282917803728577E-2</v>
      </c>
      <c r="G25" s="33">
        <v>0.40625</v>
      </c>
      <c r="H25" s="33">
        <v>0.38181818181818183</v>
      </c>
      <c r="I25" s="32">
        <v>0.17914250676380672</v>
      </c>
      <c r="J25" s="32">
        <v>0.30114875948107933</v>
      </c>
    </row>
    <row r="26" spans="2:10">
      <c r="B26" s="22">
        <f t="shared" si="0"/>
        <v>6</v>
      </c>
      <c r="C26" t="s">
        <v>561</v>
      </c>
      <c r="D26" s="32">
        <v>0.26090921716618137</v>
      </c>
      <c r="E26" s="32">
        <v>0.15603379300476913</v>
      </c>
      <c r="F26" s="32">
        <v>-0.10487542416141225</v>
      </c>
      <c r="G26" s="33">
        <v>0.47826086956521741</v>
      </c>
      <c r="H26" s="33">
        <v>0.36</v>
      </c>
      <c r="I26" s="32">
        <v>0.43397587451340353</v>
      </c>
      <c r="J26" s="32">
        <v>-3.3780311440151894E-2</v>
      </c>
    </row>
    <row r="27" spans="2:10">
      <c r="B27" s="22">
        <f t="shared" si="0"/>
        <v>7</v>
      </c>
      <c r="C27" t="s">
        <v>541</v>
      </c>
      <c r="D27" s="32">
        <v>0.20629448606906717</v>
      </c>
      <c r="E27" s="32">
        <v>0.1466027871991889</v>
      </c>
      <c r="F27" s="32">
        <v>-5.9691698869878275E-2</v>
      </c>
      <c r="G27" s="33">
        <v>0.56060606060606055</v>
      </c>
      <c r="H27" s="33">
        <v>0.40322580645161288</v>
      </c>
      <c r="I27" s="32">
        <v>6.1234144756756835E-2</v>
      </c>
      <c r="J27" s="32">
        <v>0.25552139997056794</v>
      </c>
    </row>
    <row r="28" spans="2:10">
      <c r="B28" s="22">
        <f t="shared" si="0"/>
        <v>8</v>
      </c>
      <c r="C28" t="s">
        <v>545</v>
      </c>
      <c r="D28" s="32">
        <v>9.9780685475298725E-2</v>
      </c>
      <c r="E28" s="32">
        <v>3.6947917477237011E-2</v>
      </c>
      <c r="F28" s="32">
        <v>-6.2832767998061714E-2</v>
      </c>
      <c r="G28" s="33">
        <v>0.33846153846153848</v>
      </c>
      <c r="H28" s="33">
        <v>0.52307692307692311</v>
      </c>
      <c r="I28" s="32">
        <v>0.15054258195780831</v>
      </c>
      <c r="J28" s="32">
        <v>-0.23807074389677771</v>
      </c>
    </row>
    <row r="29" spans="2:10">
      <c r="B29" s="22">
        <f t="shared" si="0"/>
        <v>9</v>
      </c>
      <c r="C29" t="s">
        <v>560</v>
      </c>
      <c r="D29" s="32">
        <v>6.2291680127050324E-2</v>
      </c>
      <c r="E29" s="32">
        <v>0.12319504069191178</v>
      </c>
      <c r="F29" s="32">
        <v>6.090336056486146E-2</v>
      </c>
      <c r="G29" s="33">
        <v>0.45901639344262296</v>
      </c>
      <c r="H29" s="33">
        <v>0.42105263157894735</v>
      </c>
      <c r="I29" s="32">
        <v>6.2824144933839712E-2</v>
      </c>
      <c r="J29" s="32">
        <v>0.19434645354963953</v>
      </c>
    </row>
    <row r="30" spans="2:10">
      <c r="B30" s="22">
        <f t="shared" si="0"/>
        <v>10</v>
      </c>
      <c r="C30" t="s">
        <v>535</v>
      </c>
      <c r="D30" s="32">
        <v>3.9771969549348592E-2</v>
      </c>
      <c r="E30" s="32">
        <v>5.0022961972046601E-2</v>
      </c>
      <c r="F30" s="32">
        <v>1.0250992422698009E-2</v>
      </c>
      <c r="G30" s="33">
        <v>0.47457627118644069</v>
      </c>
      <c r="H30" s="33">
        <v>0.5625</v>
      </c>
      <c r="I30" s="32">
        <v>0.27915836734884936</v>
      </c>
      <c r="J30" s="32">
        <v>-0.24080274485235681</v>
      </c>
    </row>
    <row r="31" spans="2:10">
      <c r="B31" s="22">
        <f t="shared" si="0"/>
        <v>11</v>
      </c>
      <c r="C31" t="s">
        <v>554</v>
      </c>
      <c r="D31" s="32">
        <v>3.1453185259777902E-2</v>
      </c>
      <c r="E31" s="32">
        <v>-8.0643167060605161E-2</v>
      </c>
      <c r="F31" s="32">
        <v>-0.11209635232038306</v>
      </c>
      <c r="G31" s="33">
        <v>0.37037037037037035</v>
      </c>
      <c r="H31" s="33">
        <v>0.44067796610169491</v>
      </c>
      <c r="I31" s="32">
        <v>-2.7541260048993266E-3</v>
      </c>
      <c r="J31" s="32">
        <v>-0.15853220811631116</v>
      </c>
    </row>
    <row r="32" spans="2:10">
      <c r="B32" s="22">
        <f t="shared" si="0"/>
        <v>12</v>
      </c>
      <c r="C32" t="s">
        <v>553</v>
      </c>
      <c r="D32" s="32">
        <v>1.14414846957272E-2</v>
      </c>
      <c r="E32" s="32">
        <v>0.28310554909694469</v>
      </c>
      <c r="F32" s="32">
        <v>0.27166406440121749</v>
      </c>
      <c r="G32" s="33">
        <v>0.5</v>
      </c>
      <c r="H32" s="33">
        <v>0.52830188679245282</v>
      </c>
      <c r="I32" s="32">
        <v>0.49584388225997383</v>
      </c>
      <c r="J32" s="32">
        <v>0.15764448082131216</v>
      </c>
    </row>
    <row r="33" spans="2:10">
      <c r="B33" s="22">
        <f t="shared" si="0"/>
        <v>13</v>
      </c>
      <c r="C33" t="s">
        <v>539</v>
      </c>
      <c r="D33" s="32">
        <v>1.0550119488254711E-2</v>
      </c>
      <c r="E33" s="32">
        <v>0.19508912606041875</v>
      </c>
      <c r="F33" s="32">
        <v>0.18453900657216404</v>
      </c>
      <c r="G33" s="33">
        <v>0.46153846153846156</v>
      </c>
      <c r="H33" s="33">
        <v>0.46938775510204084</v>
      </c>
      <c r="I33" s="32">
        <v>0.37659427748929514</v>
      </c>
      <c r="J33" s="32">
        <v>-3.0227613644393185E-2</v>
      </c>
    </row>
    <row r="34" spans="2:10">
      <c r="B34" s="22">
        <f t="shared" si="0"/>
        <v>14</v>
      </c>
      <c r="C34" t="s">
        <v>555</v>
      </c>
      <c r="D34" s="32">
        <v>-1.0550119488254711E-2</v>
      </c>
      <c r="E34" s="32">
        <v>0.18453900657216404</v>
      </c>
      <c r="F34" s="32">
        <v>0.19508912606041875</v>
      </c>
      <c r="G34" s="33">
        <v>0.46938775510204084</v>
      </c>
      <c r="H34" s="33">
        <v>0.46153846153846156</v>
      </c>
      <c r="I34" s="32">
        <v>0.37024205000761823</v>
      </c>
      <c r="J34" s="32">
        <v>-0.16501966342398464</v>
      </c>
    </row>
    <row r="35" spans="2:10">
      <c r="B35" s="22">
        <f t="shared" si="0"/>
        <v>15</v>
      </c>
      <c r="C35" t="s">
        <v>558</v>
      </c>
      <c r="D35" s="32">
        <v>-1.14414846957272E-2</v>
      </c>
      <c r="E35" s="32">
        <v>0.27166406440121749</v>
      </c>
      <c r="F35" s="32">
        <v>0.28310554909694469</v>
      </c>
      <c r="G35" s="33">
        <v>0.52830188679245282</v>
      </c>
      <c r="H35" s="33">
        <v>0.5</v>
      </c>
      <c r="I35" s="32">
        <v>0.36985201099773451</v>
      </c>
      <c r="J35" s="32">
        <v>0.10965395251696441</v>
      </c>
    </row>
    <row r="36" spans="2:10">
      <c r="B36" s="22">
        <f t="shared" si="0"/>
        <v>16</v>
      </c>
      <c r="C36" t="s">
        <v>547</v>
      </c>
      <c r="D36" s="32">
        <v>-3.1453185259777902E-2</v>
      </c>
      <c r="E36" s="32">
        <v>-0.11209635232038306</v>
      </c>
      <c r="F36" s="32">
        <v>-8.0643167060605161E-2</v>
      </c>
      <c r="G36" s="33">
        <v>0.44067796610169491</v>
      </c>
      <c r="H36" s="33">
        <v>0.37037037037037035</v>
      </c>
      <c r="I36" s="32">
        <v>-0.29882097531821805</v>
      </c>
      <c r="J36" s="32">
        <v>3.502001731427476E-2</v>
      </c>
    </row>
    <row r="37" spans="2:10">
      <c r="B37" s="22">
        <f t="shared" si="0"/>
        <v>17</v>
      </c>
      <c r="C37" t="s">
        <v>562</v>
      </c>
      <c r="D37" s="32">
        <v>-3.9771969549348592E-2</v>
      </c>
      <c r="E37" s="32">
        <v>1.0250992422698009E-2</v>
      </c>
      <c r="F37" s="32">
        <v>5.0022961972046601E-2</v>
      </c>
      <c r="G37" s="33">
        <v>0.5625</v>
      </c>
      <c r="H37" s="33">
        <v>0.47457627118644069</v>
      </c>
      <c r="I37" s="32">
        <v>-4.7644521667701535E-2</v>
      </c>
      <c r="J37" s="32">
        <v>0.11345603927949725</v>
      </c>
    </row>
    <row r="38" spans="2:10">
      <c r="B38" s="22">
        <f t="shared" si="0"/>
        <v>18</v>
      </c>
      <c r="C38" t="s">
        <v>556</v>
      </c>
      <c r="D38" s="32">
        <v>-6.2291680127050324E-2</v>
      </c>
      <c r="E38" s="32">
        <v>6.090336056486146E-2</v>
      </c>
      <c r="F38" s="32">
        <v>0.12319504069191178</v>
      </c>
      <c r="G38" s="33">
        <v>0.42105263157894735</v>
      </c>
      <c r="H38" s="33">
        <v>0.45901639344262296</v>
      </c>
      <c r="I38" s="32">
        <v>0.26401209180782781</v>
      </c>
      <c r="J38" s="32">
        <v>-0.41699953647741256</v>
      </c>
    </row>
    <row r="39" spans="2:10">
      <c r="B39" s="22">
        <f t="shared" si="0"/>
        <v>19</v>
      </c>
      <c r="C39" t="s">
        <v>544</v>
      </c>
      <c r="D39" s="32">
        <v>-9.9780685475298725E-2</v>
      </c>
      <c r="E39" s="32">
        <v>-6.2832767998061714E-2</v>
      </c>
      <c r="F39" s="32">
        <v>3.6947917477237011E-2</v>
      </c>
      <c r="G39" s="33">
        <v>0.52307692307692311</v>
      </c>
      <c r="H39" s="33">
        <v>0.33846153846153848</v>
      </c>
      <c r="I39" s="32">
        <v>0.2788618617784655</v>
      </c>
      <c r="J39" s="32">
        <v>-0.41520535495510547</v>
      </c>
    </row>
    <row r="40" spans="2:10">
      <c r="B40" s="22">
        <f t="shared" si="0"/>
        <v>20</v>
      </c>
      <c r="C40" t="s">
        <v>564</v>
      </c>
      <c r="D40" s="32">
        <v>-0.20629448606906717</v>
      </c>
      <c r="E40" s="32">
        <v>-5.9691698869878275E-2</v>
      </c>
      <c r="F40" s="32">
        <v>0.1466027871991889</v>
      </c>
      <c r="G40" s="33">
        <v>0.40322580645161288</v>
      </c>
      <c r="H40" s="33">
        <v>0.56060606060606055</v>
      </c>
      <c r="I40" s="32">
        <v>1.290133257366724E-2</v>
      </c>
      <c r="J40" s="32">
        <v>-0.13712426574299336</v>
      </c>
    </row>
    <row r="41" spans="2:10">
      <c r="B41" s="22">
        <f t="shared" si="0"/>
        <v>21</v>
      </c>
      <c r="C41" t="s">
        <v>549</v>
      </c>
      <c r="D41" s="32">
        <v>-0.26090921716618137</v>
      </c>
      <c r="E41" s="32">
        <v>-0.10487542416141225</v>
      </c>
      <c r="F41" s="32">
        <v>0.15603379300476913</v>
      </c>
      <c r="G41" s="33">
        <v>0.36</v>
      </c>
      <c r="H41" s="33">
        <v>0.47826086956521741</v>
      </c>
      <c r="I41" s="32">
        <v>-0.17768237150896277</v>
      </c>
      <c r="J41" s="32">
        <v>4.983933895213262E-2</v>
      </c>
    </row>
    <row r="42" spans="2:10">
      <c r="B42" s="22">
        <f t="shared" si="0"/>
        <v>22</v>
      </c>
      <c r="C42" t="s">
        <v>546</v>
      </c>
      <c r="D42" s="32">
        <v>-0.30624124632358635</v>
      </c>
      <c r="E42" s="32">
        <v>-6.2282917803728577E-2</v>
      </c>
      <c r="F42" s="32">
        <v>0.24395832851985777</v>
      </c>
      <c r="G42" s="33">
        <v>0.38181818181818183</v>
      </c>
      <c r="H42" s="33">
        <v>0.40625</v>
      </c>
      <c r="I42" s="32">
        <v>-1.3405333074475874E-2</v>
      </c>
      <c r="J42" s="32">
        <v>-0.1209360194788317</v>
      </c>
    </row>
    <row r="43" spans="2:10">
      <c r="B43" s="22">
        <f t="shared" si="0"/>
        <v>23</v>
      </c>
      <c r="C43" t="s">
        <v>534</v>
      </c>
      <c r="D43" s="32">
        <v>-0.31491493322728542</v>
      </c>
      <c r="E43" s="32">
        <v>-0.11299385308078876</v>
      </c>
      <c r="F43" s="32">
        <v>0.20192108014649668</v>
      </c>
      <c r="G43" s="33">
        <v>0.33333333333333331</v>
      </c>
      <c r="H43" s="33">
        <v>0.37037037037037035</v>
      </c>
      <c r="I43" s="32">
        <v>-0.15288132769501347</v>
      </c>
      <c r="J43" s="32">
        <v>-2.8232969525561272E-2</v>
      </c>
    </row>
    <row r="44" spans="2:10">
      <c r="B44" s="22">
        <f t="shared" si="0"/>
        <v>24</v>
      </c>
      <c r="C44" t="s">
        <v>552</v>
      </c>
      <c r="D44" s="32">
        <v>-0.33657860241746329</v>
      </c>
      <c r="E44" s="32">
        <v>-0.16259127373544002</v>
      </c>
      <c r="F44" s="32">
        <v>0.17398732868202324</v>
      </c>
      <c r="G44" s="33">
        <v>0.34848484848484851</v>
      </c>
      <c r="H44" s="33">
        <v>0.58461538461538465</v>
      </c>
      <c r="I44" s="32">
        <v>-8.1497051298723575E-2</v>
      </c>
      <c r="J44" s="32">
        <v>-0.39633344428832845</v>
      </c>
    </row>
    <row r="45" spans="2:10">
      <c r="B45" s="22">
        <f t="shared" si="0"/>
        <v>25</v>
      </c>
      <c r="C45" t="s">
        <v>536</v>
      </c>
      <c r="D45" s="32">
        <v>-0.42330005928237707</v>
      </c>
      <c r="E45" s="32">
        <v>-9.1909297504079848E-2</v>
      </c>
      <c r="F45" s="32">
        <v>0.33139076177829724</v>
      </c>
      <c r="G45" s="33">
        <v>0.41538461538461541</v>
      </c>
      <c r="H45" s="33">
        <v>0.56862745098039214</v>
      </c>
      <c r="I45" s="32">
        <v>9.084096022266866E-2</v>
      </c>
      <c r="J45" s="32">
        <v>-0.34911336393431863</v>
      </c>
    </row>
    <row r="46" spans="2:10">
      <c r="B46" s="22">
        <f t="shared" si="0"/>
        <v>26</v>
      </c>
      <c r="C46" t="s">
        <v>538</v>
      </c>
      <c r="D46" s="32">
        <v>-0.47948690081675471</v>
      </c>
      <c r="E46" s="32">
        <v>-0.26770024702353934</v>
      </c>
      <c r="F46" s="32">
        <v>0.2117866537932154</v>
      </c>
      <c r="G46" s="33">
        <v>0.40740740740740738</v>
      </c>
      <c r="H46" s="33">
        <v>0.53448275862068961</v>
      </c>
      <c r="I46" s="32">
        <v>-0.50050546940150942</v>
      </c>
      <c r="J46" s="32">
        <v>0.19791019773240037</v>
      </c>
    </row>
    <row r="47" spans="2:10">
      <c r="B47" s="22" t="str">
        <f t="shared" si="0"/>
        <v/>
      </c>
      <c r="C47"/>
      <c r="D47"/>
      <c r="E47"/>
      <c r="F47"/>
      <c r="G47"/>
      <c r="H47"/>
      <c r="I47"/>
      <c r="J47"/>
    </row>
    <row r="48" spans="2:10">
      <c r="B48" s="22" t="str">
        <f t="shared" si="0"/>
        <v/>
      </c>
      <c r="C48"/>
      <c r="D48"/>
      <c r="E48"/>
      <c r="F48"/>
      <c r="G48"/>
      <c r="H48"/>
      <c r="I48"/>
      <c r="J48"/>
    </row>
    <row r="49" spans="2:10">
      <c r="B49" s="22" t="str">
        <f t="shared" si="0"/>
        <v/>
      </c>
      <c r="C49"/>
      <c r="D49"/>
      <c r="E49"/>
      <c r="F49"/>
      <c r="G49"/>
      <c r="H49"/>
      <c r="I49"/>
      <c r="J49"/>
    </row>
    <row r="50" spans="2:10">
      <c r="B50" s="22" t="str">
        <f t="shared" si="0"/>
        <v/>
      </c>
      <c r="C50"/>
      <c r="D50"/>
      <c r="E50"/>
      <c r="F50"/>
      <c r="G50"/>
      <c r="H50"/>
      <c r="I50"/>
      <c r="J50"/>
    </row>
    <row r="51" spans="2:10">
      <c r="B51" s="22" t="str">
        <f t="shared" si="0"/>
        <v/>
      </c>
      <c r="C51"/>
      <c r="D51"/>
      <c r="E51"/>
      <c r="F51"/>
      <c r="G51"/>
      <c r="H51"/>
      <c r="I51"/>
      <c r="J51"/>
    </row>
    <row r="52" spans="2:10">
      <c r="B52" s="22" t="str">
        <f t="shared" si="0"/>
        <v/>
      </c>
      <c r="C52"/>
      <c r="D52"/>
      <c r="E52"/>
      <c r="F52"/>
      <c r="G52"/>
      <c r="H52"/>
      <c r="I52"/>
      <c r="J52"/>
    </row>
    <row r="54" spans="2:10">
      <c r="B54" s="35" t="s">
        <v>647</v>
      </c>
    </row>
  </sheetData>
  <conditionalFormatting pivot="1" sqref="D21:D52">
    <cfRule type="cellIs" dxfId="78" priority="5" stopIfTrue="1" operator="greaterThan">
      <formula>0</formula>
    </cfRule>
  </conditionalFormatting>
  <conditionalFormatting pivot="1" sqref="D21:D52">
    <cfRule type="cellIs" dxfId="77" priority="6" stopIfTrue="1" operator="lessThan">
      <formula>0</formula>
    </cfRule>
  </conditionalFormatting>
  <conditionalFormatting pivot="1" sqref="E21:E46">
    <cfRule type="cellIs" dxfId="76" priority="7" stopIfTrue="1" operator="greaterThan">
      <formula>0</formula>
    </cfRule>
  </conditionalFormatting>
  <conditionalFormatting pivot="1" sqref="E21:E46">
    <cfRule type="cellIs" dxfId="75" priority="8" stopIfTrue="1" operator="lessThan">
      <formula>0</formula>
    </cfRule>
  </conditionalFormatting>
  <conditionalFormatting pivot="1" sqref="F21:F46">
    <cfRule type="cellIs" dxfId="74" priority="9" stopIfTrue="1" operator="greaterThan">
      <formula>0</formula>
    </cfRule>
  </conditionalFormatting>
  <conditionalFormatting pivot="1" sqref="F21:F46">
    <cfRule type="cellIs" dxfId="73" priority="10" stopIfTrue="1" operator="lessThan">
      <formula>0</formula>
    </cfRule>
  </conditionalFormatting>
  <pageMargins left="0.7" right="0.7" top="0.75" bottom="0.75" header="0.3" footer="0.3"/>
  <drawing r:id="rId2"/>
  <picture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0512E-B612-46CF-94B0-2858BE41B4A6}">
  <dimension ref="B2:O54"/>
  <sheetViews>
    <sheetView showGridLines="0" zoomScale="88" workbookViewId="0">
      <selection activeCell="I21" sqref="I21"/>
    </sheetView>
  </sheetViews>
  <sheetFormatPr defaultRowHeight="14.5"/>
  <cols>
    <col min="1" max="1" width="3.6328125" style="5" customWidth="1"/>
    <col min="2" max="2" width="4.7265625" style="5" bestFit="1" customWidth="1"/>
    <col min="3" max="3" width="8.6328125" style="5" customWidth="1"/>
    <col min="4" max="5" width="9.6328125" style="5" customWidth="1"/>
    <col min="6" max="7" width="12.6328125" style="5" customWidth="1"/>
    <col min="8" max="8" width="11.6328125" style="5" customWidth="1"/>
    <col min="9" max="9" width="13.6328125" style="5" customWidth="1"/>
    <col min="10" max="10" width="10.6328125" style="5" customWidth="1"/>
    <col min="11" max="11" width="13.6328125" style="5" customWidth="1"/>
    <col min="12" max="12" width="11.6328125" style="5" customWidth="1"/>
    <col min="13" max="30" width="9.6328125" style="5" customWidth="1"/>
    <col min="31" max="16384" width="8.7265625" style="5"/>
  </cols>
  <sheetData>
    <row r="2" spans="2:15" ht="37">
      <c r="B2" s="17" t="s">
        <v>658</v>
      </c>
    </row>
    <row r="3" spans="2:15" ht="16">
      <c r="B3" s="19" t="str">
        <f>"Passing vs. rushing, explosive plays, red zone  ·  Data through Week "&amp;Calc!B2</f>
        <v>Passing vs. rushing, explosive plays, red zone  ·  Data through Week 7</v>
      </c>
    </row>
    <row r="4" spans="2:15">
      <c r="B4" s="20"/>
      <c r="C4" s="20"/>
      <c r="D4" s="20"/>
      <c r="E4" s="20"/>
      <c r="F4" s="20"/>
      <c r="G4" s="20"/>
      <c r="H4" s="20"/>
      <c r="I4" s="20"/>
      <c r="J4" s="20"/>
      <c r="K4" s="20"/>
      <c r="L4" s="20"/>
      <c r="M4" s="20"/>
      <c r="N4" s="20"/>
      <c r="O4" s="20"/>
    </row>
    <row r="10" spans="2:15">
      <c r="B10" s="21" t="s">
        <v>659</v>
      </c>
    </row>
    <row r="18" spans="2:12">
      <c r="B18" s="21" t="s">
        <v>660</v>
      </c>
    </row>
    <row r="20" spans="2:12">
      <c r="B20" s="22"/>
      <c r="C20" s="1" t="s">
        <v>510</v>
      </c>
      <c r="D20" s="23" t="s">
        <v>601</v>
      </c>
      <c r="E20" s="23" t="s">
        <v>605</v>
      </c>
      <c r="F20" s="23" t="s">
        <v>661</v>
      </c>
      <c r="G20" s="23" t="s">
        <v>662</v>
      </c>
      <c r="H20" s="23" t="s">
        <v>663</v>
      </c>
      <c r="I20" s="23" t="s">
        <v>664</v>
      </c>
      <c r="J20" s="23" t="s">
        <v>665</v>
      </c>
      <c r="K20" s="23" t="s">
        <v>667</v>
      </c>
      <c r="L20" s="23" t="s">
        <v>668</v>
      </c>
    </row>
    <row r="21" spans="2:12">
      <c r="B21" s="22">
        <f t="shared" ref="B21:B52" si="0">IF(C21="","",ROW()-ROW($C$20))</f>
        <v>1</v>
      </c>
      <c r="C21" t="s">
        <v>541</v>
      </c>
      <c r="D21" s="4">
        <v>27</v>
      </c>
      <c r="E21" s="18">
        <v>491</v>
      </c>
      <c r="F21" s="18">
        <v>308</v>
      </c>
      <c r="G21" s="18">
        <v>183</v>
      </c>
      <c r="H21" s="37">
        <v>0.56060606060606055</v>
      </c>
      <c r="I21" s="4">
        <v>11</v>
      </c>
      <c r="J21" s="37">
        <v>0.45454545454545453</v>
      </c>
      <c r="K21" s="37">
        <v>0.6</v>
      </c>
      <c r="L21" s="18">
        <v>2</v>
      </c>
    </row>
    <row r="22" spans="2:12">
      <c r="B22" s="22">
        <f t="shared" si="0"/>
        <v>2</v>
      </c>
      <c r="C22" t="s">
        <v>557</v>
      </c>
      <c r="D22" s="4">
        <v>27</v>
      </c>
      <c r="E22" s="18">
        <v>440</v>
      </c>
      <c r="F22" s="18">
        <v>252</v>
      </c>
      <c r="G22" s="18">
        <v>188</v>
      </c>
      <c r="H22" s="37">
        <v>0.46875</v>
      </c>
      <c r="I22" s="4">
        <v>10</v>
      </c>
      <c r="J22" s="37">
        <v>0.38461538461538464</v>
      </c>
      <c r="K22" s="37">
        <v>1</v>
      </c>
      <c r="L22" s="18">
        <v>0</v>
      </c>
    </row>
    <row r="23" spans="2:12">
      <c r="B23" s="22">
        <f t="shared" si="0"/>
        <v>3</v>
      </c>
      <c r="C23" t="s">
        <v>539</v>
      </c>
      <c r="D23" s="4">
        <v>30</v>
      </c>
      <c r="E23" s="18">
        <v>424</v>
      </c>
      <c r="F23" s="18">
        <v>308</v>
      </c>
      <c r="G23" s="18">
        <v>116</v>
      </c>
      <c r="H23" s="37">
        <v>0.55384615384615388</v>
      </c>
      <c r="I23" s="4">
        <v>10</v>
      </c>
      <c r="J23" s="37">
        <v>0.33333333333333331</v>
      </c>
      <c r="K23" s="37">
        <v>0.75</v>
      </c>
      <c r="L23" s="18">
        <v>0</v>
      </c>
    </row>
    <row r="24" spans="2:12">
      <c r="B24" s="22">
        <f t="shared" si="0"/>
        <v>4</v>
      </c>
      <c r="C24" t="s">
        <v>544</v>
      </c>
      <c r="D24" s="4">
        <v>20</v>
      </c>
      <c r="E24" s="18">
        <v>422</v>
      </c>
      <c r="F24" s="18">
        <v>303</v>
      </c>
      <c r="G24" s="18">
        <v>119</v>
      </c>
      <c r="H24" s="37">
        <v>0.50769230769230766</v>
      </c>
      <c r="I24" s="4">
        <v>7</v>
      </c>
      <c r="J24" s="37">
        <v>0.5</v>
      </c>
      <c r="K24" s="37">
        <v>0.4</v>
      </c>
      <c r="L24" s="18">
        <v>2</v>
      </c>
    </row>
    <row r="25" spans="2:12">
      <c r="B25" s="22">
        <f t="shared" si="0"/>
        <v>5</v>
      </c>
      <c r="C25" t="s">
        <v>562</v>
      </c>
      <c r="D25" s="4">
        <v>20</v>
      </c>
      <c r="E25" s="18">
        <v>411</v>
      </c>
      <c r="F25" s="18">
        <v>288</v>
      </c>
      <c r="G25" s="18">
        <v>123</v>
      </c>
      <c r="H25" s="37">
        <v>0.640625</v>
      </c>
      <c r="I25" s="4">
        <v>8</v>
      </c>
      <c r="J25" s="37">
        <v>0.4</v>
      </c>
      <c r="K25" s="37">
        <v>1</v>
      </c>
      <c r="L25" s="18">
        <v>4</v>
      </c>
    </row>
    <row r="26" spans="2:12">
      <c r="B26" s="22">
        <f t="shared" si="0"/>
        <v>6</v>
      </c>
      <c r="C26" t="s">
        <v>561</v>
      </c>
      <c r="D26" s="4">
        <v>20</v>
      </c>
      <c r="E26" s="18">
        <v>410</v>
      </c>
      <c r="F26" s="18">
        <v>257</v>
      </c>
      <c r="G26" s="18">
        <v>153</v>
      </c>
      <c r="H26" s="37">
        <v>0.40579710144927539</v>
      </c>
      <c r="I26" s="4">
        <v>7</v>
      </c>
      <c r="J26" s="37">
        <v>0.6875</v>
      </c>
      <c r="K26" s="37"/>
      <c r="L26" s="18">
        <v>1</v>
      </c>
    </row>
    <row r="27" spans="2:12">
      <c r="B27" s="22">
        <f t="shared" si="0"/>
        <v>7</v>
      </c>
      <c r="C27" t="s">
        <v>558</v>
      </c>
      <c r="D27" s="4">
        <v>25</v>
      </c>
      <c r="E27" s="18">
        <v>395</v>
      </c>
      <c r="F27" s="18">
        <v>287</v>
      </c>
      <c r="G27" s="18">
        <v>108</v>
      </c>
      <c r="H27" s="37">
        <v>0.62264150943396224</v>
      </c>
      <c r="I27" s="4">
        <v>8</v>
      </c>
      <c r="J27" s="37">
        <v>0.53846153846153844</v>
      </c>
      <c r="K27" s="37">
        <v>0.75</v>
      </c>
      <c r="L27" s="18">
        <v>1</v>
      </c>
    </row>
    <row r="28" spans="2:12">
      <c r="B28" s="22">
        <f t="shared" si="0"/>
        <v>8</v>
      </c>
      <c r="C28" t="s">
        <v>550</v>
      </c>
      <c r="D28" s="4">
        <v>35</v>
      </c>
      <c r="E28" s="18">
        <v>394</v>
      </c>
      <c r="F28" s="18">
        <v>195</v>
      </c>
      <c r="G28" s="18">
        <v>199</v>
      </c>
      <c r="H28" s="37">
        <v>0.46153846153846156</v>
      </c>
      <c r="I28" s="4">
        <v>4</v>
      </c>
      <c r="J28" s="37">
        <v>0.5</v>
      </c>
      <c r="K28" s="37">
        <v>1</v>
      </c>
      <c r="L28" s="18">
        <v>2</v>
      </c>
    </row>
    <row r="29" spans="2:12">
      <c r="B29" s="22">
        <f t="shared" si="0"/>
        <v>9</v>
      </c>
      <c r="C29" t="s">
        <v>555</v>
      </c>
      <c r="D29" s="4">
        <v>24</v>
      </c>
      <c r="E29" s="18">
        <v>391</v>
      </c>
      <c r="F29" s="18">
        <v>321</v>
      </c>
      <c r="G29" s="18">
        <v>70</v>
      </c>
      <c r="H29" s="37">
        <v>0.65306122448979587</v>
      </c>
      <c r="I29" s="4">
        <v>4</v>
      </c>
      <c r="J29" s="37">
        <v>0.2857142857142857</v>
      </c>
      <c r="K29" s="37">
        <v>0.5</v>
      </c>
      <c r="L29" s="18">
        <v>1</v>
      </c>
    </row>
    <row r="30" spans="2:12">
      <c r="B30" s="22">
        <f t="shared" si="0"/>
        <v>10</v>
      </c>
      <c r="C30" t="s">
        <v>536</v>
      </c>
      <c r="D30" s="4">
        <v>13</v>
      </c>
      <c r="E30" s="18">
        <v>381</v>
      </c>
      <c r="F30" s="18">
        <v>298</v>
      </c>
      <c r="G30" s="18">
        <v>83</v>
      </c>
      <c r="H30" s="37">
        <v>0.58461538461538465</v>
      </c>
      <c r="I30" s="4">
        <v>2</v>
      </c>
      <c r="J30" s="37">
        <v>0.5625</v>
      </c>
      <c r="K30" s="37"/>
      <c r="L30" s="18">
        <v>1</v>
      </c>
    </row>
    <row r="31" spans="2:12">
      <c r="B31" s="22">
        <f t="shared" si="0"/>
        <v>11</v>
      </c>
      <c r="C31" t="s">
        <v>543</v>
      </c>
      <c r="D31" s="4">
        <v>30</v>
      </c>
      <c r="E31" s="18">
        <v>381</v>
      </c>
      <c r="F31" s="18">
        <v>222</v>
      </c>
      <c r="G31" s="18">
        <v>159</v>
      </c>
      <c r="H31" s="37">
        <v>0.55555555555555558</v>
      </c>
      <c r="I31" s="4">
        <v>7</v>
      </c>
      <c r="J31" s="37">
        <v>0.27272727272727271</v>
      </c>
      <c r="K31" s="37">
        <v>0.5</v>
      </c>
      <c r="L31" s="18">
        <v>0</v>
      </c>
    </row>
    <row r="32" spans="2:12">
      <c r="B32" s="22">
        <f t="shared" si="0"/>
        <v>12</v>
      </c>
      <c r="C32" t="s">
        <v>534</v>
      </c>
      <c r="D32" s="4">
        <v>16</v>
      </c>
      <c r="E32" s="18">
        <v>366</v>
      </c>
      <c r="F32" s="18">
        <v>272</v>
      </c>
      <c r="G32" s="18">
        <v>94</v>
      </c>
      <c r="H32" s="37">
        <v>0.68</v>
      </c>
      <c r="I32" s="4">
        <v>6</v>
      </c>
      <c r="J32" s="37">
        <v>0.29411764705882354</v>
      </c>
      <c r="K32" s="37">
        <v>0.2</v>
      </c>
      <c r="L32" s="18">
        <v>0</v>
      </c>
    </row>
    <row r="33" spans="2:12">
      <c r="B33" s="22">
        <f t="shared" si="0"/>
        <v>13</v>
      </c>
      <c r="C33" t="s">
        <v>540</v>
      </c>
      <c r="D33" s="4">
        <v>35</v>
      </c>
      <c r="E33" s="18">
        <v>365</v>
      </c>
      <c r="F33" s="18">
        <v>292</v>
      </c>
      <c r="G33" s="18">
        <v>73</v>
      </c>
      <c r="H33" s="37">
        <v>0.60784313725490191</v>
      </c>
      <c r="I33" s="4">
        <v>4</v>
      </c>
      <c r="J33" s="37">
        <v>0.54545454545454541</v>
      </c>
      <c r="K33" s="37">
        <v>1</v>
      </c>
      <c r="L33" s="18">
        <v>0</v>
      </c>
    </row>
    <row r="34" spans="2:12">
      <c r="B34" s="22">
        <f t="shared" si="0"/>
        <v>14</v>
      </c>
      <c r="C34" t="s">
        <v>553</v>
      </c>
      <c r="D34" s="4">
        <v>28</v>
      </c>
      <c r="E34" s="18">
        <v>364</v>
      </c>
      <c r="F34" s="18">
        <v>208</v>
      </c>
      <c r="G34" s="18">
        <v>156</v>
      </c>
      <c r="H34" s="37">
        <v>0.37096774193548387</v>
      </c>
      <c r="I34" s="4">
        <v>6</v>
      </c>
      <c r="J34" s="37">
        <v>0.41666666666666669</v>
      </c>
      <c r="K34" s="37">
        <v>1</v>
      </c>
      <c r="L34" s="18">
        <v>0</v>
      </c>
    </row>
    <row r="35" spans="2:12">
      <c r="B35" s="22">
        <f t="shared" si="0"/>
        <v>15</v>
      </c>
      <c r="C35" t="s">
        <v>560</v>
      </c>
      <c r="D35" s="4">
        <v>16</v>
      </c>
      <c r="E35" s="18">
        <v>360</v>
      </c>
      <c r="F35" s="18">
        <v>212</v>
      </c>
      <c r="G35" s="18">
        <v>148</v>
      </c>
      <c r="H35" s="37">
        <v>0.54098360655737709</v>
      </c>
      <c r="I35" s="4">
        <v>7</v>
      </c>
      <c r="J35" s="37">
        <v>0.625</v>
      </c>
      <c r="K35" s="37">
        <v>0.25</v>
      </c>
      <c r="L35" s="18">
        <v>0</v>
      </c>
    </row>
    <row r="36" spans="2:12">
      <c r="B36" s="22">
        <f t="shared" si="0"/>
        <v>16</v>
      </c>
      <c r="C36" t="s">
        <v>552</v>
      </c>
      <c r="D36" s="4">
        <v>21</v>
      </c>
      <c r="E36" s="18">
        <v>356</v>
      </c>
      <c r="F36" s="18">
        <v>308</v>
      </c>
      <c r="G36" s="18">
        <v>48</v>
      </c>
      <c r="H36" s="37">
        <v>0.74242424242424243</v>
      </c>
      <c r="I36" s="4">
        <v>4</v>
      </c>
      <c r="J36" s="37">
        <v>0.21428571428571427</v>
      </c>
      <c r="K36" s="37">
        <v>0.2</v>
      </c>
      <c r="L36" s="18">
        <v>0</v>
      </c>
    </row>
    <row r="37" spans="2:12">
      <c r="B37" s="22">
        <f t="shared" si="0"/>
        <v>17</v>
      </c>
      <c r="C37" t="s">
        <v>545</v>
      </c>
      <c r="D37" s="4">
        <v>17</v>
      </c>
      <c r="E37" s="18">
        <v>334</v>
      </c>
      <c r="F37" s="18">
        <v>274</v>
      </c>
      <c r="G37" s="18">
        <v>60</v>
      </c>
      <c r="H37" s="37">
        <v>0.70769230769230773</v>
      </c>
      <c r="I37" s="4">
        <v>7</v>
      </c>
      <c r="J37" s="37">
        <v>0.33333333333333331</v>
      </c>
      <c r="K37" s="37">
        <v>0.25</v>
      </c>
      <c r="L37" s="18">
        <v>1</v>
      </c>
    </row>
    <row r="38" spans="2:12">
      <c r="B38" s="22">
        <f t="shared" si="0"/>
        <v>18</v>
      </c>
      <c r="C38" t="s">
        <v>563</v>
      </c>
      <c r="D38" s="4">
        <v>43</v>
      </c>
      <c r="E38" s="18">
        <v>322</v>
      </c>
      <c r="F38" s="18">
        <v>64</v>
      </c>
      <c r="G38" s="18">
        <v>258</v>
      </c>
      <c r="H38" s="37">
        <v>0.18965517241379309</v>
      </c>
      <c r="I38" s="4">
        <v>8</v>
      </c>
      <c r="J38" s="37">
        <v>0.58333333333333337</v>
      </c>
      <c r="K38" s="37">
        <v>0.75</v>
      </c>
      <c r="L38" s="18">
        <v>0</v>
      </c>
    </row>
    <row r="39" spans="2:12">
      <c r="B39" s="22">
        <f t="shared" si="0"/>
        <v>19</v>
      </c>
      <c r="C39" t="s">
        <v>564</v>
      </c>
      <c r="D39" s="4">
        <v>24</v>
      </c>
      <c r="E39" s="18">
        <v>322</v>
      </c>
      <c r="F39" s="18">
        <v>181</v>
      </c>
      <c r="G39" s="18">
        <v>141</v>
      </c>
      <c r="H39" s="37">
        <v>0.5161290322580645</v>
      </c>
      <c r="I39" s="4">
        <v>5</v>
      </c>
      <c r="J39" s="37">
        <v>0.38461538461538464</v>
      </c>
      <c r="K39" s="37">
        <v>0.5</v>
      </c>
      <c r="L39" s="18">
        <v>2</v>
      </c>
    </row>
    <row r="40" spans="2:12">
      <c r="B40" s="22">
        <f t="shared" si="0"/>
        <v>20</v>
      </c>
      <c r="C40" t="s">
        <v>538</v>
      </c>
      <c r="D40" s="4">
        <v>13</v>
      </c>
      <c r="E40" s="18">
        <v>298</v>
      </c>
      <c r="F40" s="18">
        <v>210</v>
      </c>
      <c r="G40" s="18">
        <v>88</v>
      </c>
      <c r="H40" s="37">
        <v>0.66666666666666663</v>
      </c>
      <c r="I40" s="4">
        <v>4</v>
      </c>
      <c r="J40" s="37">
        <v>0.54545454545454541</v>
      </c>
      <c r="K40" s="37">
        <v>0.5</v>
      </c>
      <c r="L40" s="18">
        <v>4</v>
      </c>
    </row>
    <row r="41" spans="2:12">
      <c r="B41" s="22">
        <f t="shared" si="0"/>
        <v>21</v>
      </c>
      <c r="C41" t="s">
        <v>556</v>
      </c>
      <c r="D41" s="4">
        <v>10</v>
      </c>
      <c r="E41" s="18">
        <v>296</v>
      </c>
      <c r="F41" s="18">
        <v>278</v>
      </c>
      <c r="G41" s="18">
        <v>18</v>
      </c>
      <c r="H41" s="37">
        <v>0.70175438596491224</v>
      </c>
      <c r="I41" s="4">
        <v>2</v>
      </c>
      <c r="J41" s="37">
        <v>0.5</v>
      </c>
      <c r="K41" s="37">
        <v>0.33333333333333331</v>
      </c>
      <c r="L41" s="18">
        <v>1</v>
      </c>
    </row>
    <row r="42" spans="2:12">
      <c r="B42" s="22">
        <f t="shared" si="0"/>
        <v>22</v>
      </c>
      <c r="C42" t="s">
        <v>535</v>
      </c>
      <c r="D42" s="4">
        <v>29</v>
      </c>
      <c r="E42" s="18">
        <v>295</v>
      </c>
      <c r="F42" s="18">
        <v>213</v>
      </c>
      <c r="G42" s="18">
        <v>82</v>
      </c>
      <c r="H42" s="37">
        <v>0.55932203389830504</v>
      </c>
      <c r="I42" s="4">
        <v>2</v>
      </c>
      <c r="J42" s="37">
        <v>0.33333333333333331</v>
      </c>
      <c r="K42" s="37">
        <v>0.4</v>
      </c>
      <c r="L42" s="18">
        <v>0</v>
      </c>
    </row>
    <row r="43" spans="2:12">
      <c r="B43" s="22">
        <f t="shared" si="0"/>
        <v>23</v>
      </c>
      <c r="C43" t="s">
        <v>554</v>
      </c>
      <c r="D43" s="4">
        <v>16</v>
      </c>
      <c r="E43" s="18">
        <v>286</v>
      </c>
      <c r="F43" s="18">
        <v>150</v>
      </c>
      <c r="G43" s="18">
        <v>136</v>
      </c>
      <c r="H43" s="37">
        <v>0.5</v>
      </c>
      <c r="I43" s="4">
        <v>7</v>
      </c>
      <c r="J43" s="37">
        <v>0.27272727272727271</v>
      </c>
      <c r="K43" s="37">
        <v>0.5</v>
      </c>
      <c r="L43" s="18">
        <v>0</v>
      </c>
    </row>
    <row r="44" spans="2:12">
      <c r="B44" s="22">
        <f t="shared" si="0"/>
        <v>24</v>
      </c>
      <c r="C44" t="s">
        <v>547</v>
      </c>
      <c r="D44" s="4">
        <v>10</v>
      </c>
      <c r="E44" s="18">
        <v>262</v>
      </c>
      <c r="F44" s="18">
        <v>108</v>
      </c>
      <c r="G44" s="18">
        <v>154</v>
      </c>
      <c r="H44" s="37">
        <v>0.44067796610169491</v>
      </c>
      <c r="I44" s="4">
        <v>3</v>
      </c>
      <c r="J44" s="37">
        <v>0.53333333333333333</v>
      </c>
      <c r="K44" s="37"/>
      <c r="L44" s="18">
        <v>1</v>
      </c>
    </row>
    <row r="45" spans="2:12">
      <c r="B45" s="22">
        <f t="shared" si="0"/>
        <v>25</v>
      </c>
      <c r="C45" t="s">
        <v>546</v>
      </c>
      <c r="D45" s="4">
        <v>21</v>
      </c>
      <c r="E45" s="18">
        <v>237</v>
      </c>
      <c r="F45" s="18">
        <v>153</v>
      </c>
      <c r="G45" s="18">
        <v>84</v>
      </c>
      <c r="H45" s="37">
        <v>0.54545454545454541</v>
      </c>
      <c r="I45" s="4">
        <v>4</v>
      </c>
      <c r="J45" s="37">
        <v>0.25</v>
      </c>
      <c r="K45" s="37">
        <v>1</v>
      </c>
      <c r="L45" s="18">
        <v>0</v>
      </c>
    </row>
    <row r="46" spans="2:12">
      <c r="B46" s="22">
        <f t="shared" si="0"/>
        <v>26</v>
      </c>
      <c r="C46" t="s">
        <v>549</v>
      </c>
      <c r="D46" s="4">
        <v>3</v>
      </c>
      <c r="E46" s="18">
        <v>215</v>
      </c>
      <c r="F46" s="18">
        <v>165</v>
      </c>
      <c r="G46" s="18">
        <v>50</v>
      </c>
      <c r="H46" s="37">
        <v>0.68</v>
      </c>
      <c r="I46" s="4"/>
      <c r="J46" s="37">
        <v>0.27272727272727271</v>
      </c>
      <c r="K46" s="37"/>
      <c r="L46" s="18">
        <v>1</v>
      </c>
    </row>
    <row r="47" spans="2:12">
      <c r="B47" s="22" t="str">
        <f t="shared" si="0"/>
        <v/>
      </c>
      <c r="C47"/>
      <c r="D47"/>
      <c r="E47"/>
      <c r="F47"/>
      <c r="G47"/>
      <c r="H47"/>
      <c r="I47"/>
      <c r="J47"/>
      <c r="K47"/>
      <c r="L47"/>
    </row>
    <row r="48" spans="2:12">
      <c r="B48" s="22" t="str">
        <f t="shared" si="0"/>
        <v/>
      </c>
      <c r="C48"/>
      <c r="D48"/>
      <c r="E48"/>
      <c r="F48"/>
      <c r="G48"/>
      <c r="H48"/>
      <c r="I48"/>
      <c r="J48"/>
      <c r="K48"/>
      <c r="L48"/>
    </row>
    <row r="49" spans="2:12">
      <c r="B49" s="22" t="str">
        <f t="shared" si="0"/>
        <v/>
      </c>
      <c r="C49"/>
      <c r="D49"/>
      <c r="E49"/>
      <c r="F49"/>
      <c r="G49"/>
      <c r="H49"/>
      <c r="I49"/>
      <c r="J49"/>
      <c r="K49"/>
      <c r="L49"/>
    </row>
    <row r="50" spans="2:12">
      <c r="B50" s="22" t="str">
        <f t="shared" si="0"/>
        <v/>
      </c>
      <c r="C50"/>
      <c r="D50"/>
      <c r="E50"/>
      <c r="F50"/>
      <c r="G50"/>
      <c r="H50"/>
      <c r="I50"/>
      <c r="J50"/>
      <c r="K50"/>
      <c r="L50"/>
    </row>
    <row r="51" spans="2:12">
      <c r="B51" s="22" t="str">
        <f t="shared" si="0"/>
        <v/>
      </c>
      <c r="C51"/>
      <c r="D51"/>
      <c r="E51"/>
      <c r="F51"/>
      <c r="G51"/>
      <c r="H51"/>
      <c r="I51"/>
      <c r="J51"/>
      <c r="K51"/>
      <c r="L51"/>
    </row>
    <row r="52" spans="2:12">
      <c r="B52" s="22" t="str">
        <f t="shared" si="0"/>
        <v/>
      </c>
      <c r="C52"/>
      <c r="D52"/>
      <c r="E52"/>
      <c r="F52"/>
      <c r="G52"/>
      <c r="H52"/>
      <c r="I52"/>
      <c r="J52"/>
      <c r="K52"/>
      <c r="L52"/>
    </row>
    <row r="54" spans="2:12">
      <c r="B54" s="35" t="s">
        <v>669</v>
      </c>
    </row>
  </sheetData>
  <pageMargins left="0.7" right="0.7" top="0.75" bottom="0.75" header="0.3" footer="0.3"/>
  <drawing r:id="rId2"/>
  <picture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EF3F2-103B-4509-B5BC-177C3ED905D6}">
  <dimension ref="B2:O54"/>
  <sheetViews>
    <sheetView showGridLines="0" zoomScale="88" workbookViewId="0">
      <selection activeCell="J21" sqref="J21"/>
    </sheetView>
  </sheetViews>
  <sheetFormatPr defaultRowHeight="14.5"/>
  <cols>
    <col min="1" max="1" width="3.6328125" style="5" customWidth="1"/>
    <col min="2" max="2" width="4.7265625" style="5" bestFit="1" customWidth="1"/>
    <col min="3" max="3" width="8.6328125" style="5" customWidth="1"/>
    <col min="4" max="5" width="15.6328125" style="5" customWidth="1"/>
    <col min="6" max="7" width="16.6328125" style="5" customWidth="1"/>
    <col min="8" max="8" width="13.6328125" style="5" customWidth="1"/>
    <col min="9" max="9" width="10.6328125" style="5" customWidth="1"/>
    <col min="10" max="10" width="13.6328125" style="5" customWidth="1"/>
    <col min="11" max="11" width="9.6328125" style="5" customWidth="1"/>
    <col min="12" max="12" width="11.6328125" style="5" customWidth="1"/>
    <col min="13" max="30" width="9.6328125" style="5" customWidth="1"/>
    <col min="31" max="16384" width="8.7265625" style="5"/>
  </cols>
  <sheetData>
    <row r="2" spans="2:15" ht="37">
      <c r="B2" s="17" t="s">
        <v>680</v>
      </c>
    </row>
    <row r="3" spans="2:15" ht="16">
      <c r="B3" s="19" t="str">
        <f>"The same measures, allowed  ·  Data through Week "&amp;Calc!B2</f>
        <v>The same measures, allowed  ·  Data through Week 7</v>
      </c>
    </row>
    <row r="4" spans="2:15">
      <c r="B4" s="20"/>
      <c r="C4" s="20"/>
      <c r="D4" s="20"/>
      <c r="E4" s="20"/>
      <c r="F4" s="20"/>
      <c r="G4" s="20"/>
      <c r="H4" s="20"/>
      <c r="I4" s="20"/>
      <c r="J4" s="20"/>
      <c r="K4" s="20"/>
      <c r="L4" s="20"/>
      <c r="M4" s="20"/>
      <c r="N4" s="20"/>
      <c r="O4" s="20"/>
    </row>
    <row r="10" spans="2:15">
      <c r="B10" s="21" t="s">
        <v>681</v>
      </c>
    </row>
    <row r="18" spans="2:12">
      <c r="B18" s="21" t="s">
        <v>682</v>
      </c>
    </row>
    <row r="20" spans="2:12">
      <c r="B20" s="22"/>
      <c r="C20" s="1" t="s">
        <v>510</v>
      </c>
      <c r="D20" s="23" t="s">
        <v>604</v>
      </c>
      <c r="E20" s="23" t="s">
        <v>602</v>
      </c>
      <c r="F20" s="23" t="s">
        <v>683</v>
      </c>
      <c r="G20" s="23" t="s">
        <v>684</v>
      </c>
      <c r="H20" s="23" t="s">
        <v>664</v>
      </c>
      <c r="I20" s="23" t="s">
        <v>665</v>
      </c>
      <c r="J20" s="23" t="s">
        <v>667</v>
      </c>
      <c r="K20" s="23" t="s">
        <v>685</v>
      </c>
      <c r="L20" s="23" t="s">
        <v>686</v>
      </c>
    </row>
    <row r="21" spans="2:12">
      <c r="B21" s="22">
        <f t="shared" ref="B21:B52" si="0">IF(C21="","",ROW()-ROW($C$20))</f>
        <v>1</v>
      </c>
      <c r="C21" t="s">
        <v>561</v>
      </c>
      <c r="D21" s="4">
        <v>17.857142857142858</v>
      </c>
      <c r="E21" s="18">
        <v>247.42857142857142</v>
      </c>
      <c r="F21" s="18">
        <v>158</v>
      </c>
      <c r="G21" s="18">
        <v>89.428571428571431</v>
      </c>
      <c r="H21" s="4">
        <v>3</v>
      </c>
      <c r="I21" s="37">
        <v>0.27956989247311825</v>
      </c>
      <c r="J21" s="37">
        <v>0.7857142857142857</v>
      </c>
      <c r="K21" s="18">
        <v>17</v>
      </c>
      <c r="L21" s="18">
        <v>12</v>
      </c>
    </row>
    <row r="22" spans="2:12">
      <c r="B22" s="22">
        <f t="shared" si="0"/>
        <v>2</v>
      </c>
      <c r="C22" t="s">
        <v>554</v>
      </c>
      <c r="D22" s="4">
        <v>12.333333333333334</v>
      </c>
      <c r="E22" s="18">
        <v>278.66666666666669</v>
      </c>
      <c r="F22" s="18">
        <v>180.83333333333334</v>
      </c>
      <c r="G22" s="18">
        <v>97.833333333333329</v>
      </c>
      <c r="H22" s="4">
        <v>4.333333333333333</v>
      </c>
      <c r="I22" s="37">
        <v>0.28205128205128205</v>
      </c>
      <c r="J22" s="37">
        <v>0.23076923076923078</v>
      </c>
      <c r="K22" s="18">
        <v>21</v>
      </c>
      <c r="L22" s="18">
        <v>11</v>
      </c>
    </row>
    <row r="23" spans="2:12">
      <c r="B23" s="22">
        <f t="shared" si="0"/>
        <v>3</v>
      </c>
      <c r="C23" t="s">
        <v>550</v>
      </c>
      <c r="D23" s="4">
        <v>22.714285714285715</v>
      </c>
      <c r="E23" s="18">
        <v>308.71428571428572</v>
      </c>
      <c r="F23" s="18">
        <v>193</v>
      </c>
      <c r="G23" s="18">
        <v>115.71428571428571</v>
      </c>
      <c r="H23" s="4">
        <v>4.8571428571428568</v>
      </c>
      <c r="I23" s="37">
        <v>0.31034482758620691</v>
      </c>
      <c r="J23" s="37">
        <v>0.44444444444444442</v>
      </c>
      <c r="K23" s="18">
        <v>10</v>
      </c>
      <c r="L23" s="18">
        <v>6</v>
      </c>
    </row>
    <row r="24" spans="2:12">
      <c r="B24" s="22">
        <f t="shared" si="0"/>
        <v>4</v>
      </c>
      <c r="C24" t="s">
        <v>563</v>
      </c>
      <c r="D24" s="4">
        <v>21.571428571428573</v>
      </c>
      <c r="E24" s="18">
        <v>311</v>
      </c>
      <c r="F24" s="18">
        <v>233.71428571428572</v>
      </c>
      <c r="G24" s="18">
        <v>77.285714285714292</v>
      </c>
      <c r="H24" s="4">
        <v>4.2857142857142856</v>
      </c>
      <c r="I24" s="37">
        <v>0.36363636363636365</v>
      </c>
      <c r="J24" s="37">
        <v>0.52631578947368418</v>
      </c>
      <c r="K24" s="18">
        <v>16</v>
      </c>
      <c r="L24" s="18">
        <v>12</v>
      </c>
    </row>
    <row r="25" spans="2:12">
      <c r="B25" s="22">
        <f t="shared" si="0"/>
        <v>5</v>
      </c>
      <c r="C25" t="s">
        <v>562</v>
      </c>
      <c r="D25" s="4">
        <v>19.857142857142858</v>
      </c>
      <c r="E25" s="18">
        <v>312.85714285714283</v>
      </c>
      <c r="F25" s="18">
        <v>223.85714285714286</v>
      </c>
      <c r="G25" s="18">
        <v>89</v>
      </c>
      <c r="H25" s="4">
        <v>2.7142857142857144</v>
      </c>
      <c r="I25" s="37">
        <v>0.37894736842105264</v>
      </c>
      <c r="J25" s="37">
        <v>0.47826086956521741</v>
      </c>
      <c r="K25" s="18">
        <v>15</v>
      </c>
      <c r="L25" s="18">
        <v>7</v>
      </c>
    </row>
    <row r="26" spans="2:12">
      <c r="B26" s="22">
        <f t="shared" si="0"/>
        <v>6</v>
      </c>
      <c r="C26" t="s">
        <v>557</v>
      </c>
      <c r="D26" s="4">
        <v>23</v>
      </c>
      <c r="E26" s="18">
        <v>320.28571428571428</v>
      </c>
      <c r="F26" s="18">
        <v>192.14285714285714</v>
      </c>
      <c r="G26" s="18">
        <v>128.14285714285714</v>
      </c>
      <c r="H26" s="4">
        <v>5.5714285714285712</v>
      </c>
      <c r="I26" s="37">
        <v>0.39285714285714285</v>
      </c>
      <c r="J26" s="37">
        <v>0.77777777777777779</v>
      </c>
      <c r="K26" s="18">
        <v>9</v>
      </c>
      <c r="L26" s="18">
        <v>9</v>
      </c>
    </row>
    <row r="27" spans="2:12">
      <c r="B27" s="22">
        <f t="shared" si="0"/>
        <v>7</v>
      </c>
      <c r="C27" t="s">
        <v>560</v>
      </c>
      <c r="D27" s="4">
        <v>19.714285714285715</v>
      </c>
      <c r="E27" s="18">
        <v>321</v>
      </c>
      <c r="F27" s="18">
        <v>230</v>
      </c>
      <c r="G27" s="18">
        <v>91</v>
      </c>
      <c r="H27" s="4">
        <v>5.7142857142857144</v>
      </c>
      <c r="I27" s="37">
        <v>0.34782608695652173</v>
      </c>
      <c r="J27" s="37">
        <v>0.46153846153846156</v>
      </c>
      <c r="K27" s="18">
        <v>18</v>
      </c>
      <c r="L27" s="18">
        <v>11</v>
      </c>
    </row>
    <row r="28" spans="2:12">
      <c r="B28" s="22">
        <f t="shared" si="0"/>
        <v>8</v>
      </c>
      <c r="C28" t="s">
        <v>539</v>
      </c>
      <c r="D28" s="4">
        <v>20.428571428571427</v>
      </c>
      <c r="E28" s="18">
        <v>328.85714285714283</v>
      </c>
      <c r="F28" s="18">
        <v>241.28571428571428</v>
      </c>
      <c r="G28" s="18">
        <v>87.571428571428569</v>
      </c>
      <c r="H28" s="4">
        <v>5.2857142857142856</v>
      </c>
      <c r="I28" s="37">
        <v>0.2608695652173913</v>
      </c>
      <c r="J28" s="37">
        <v>0.6470588235294118</v>
      </c>
      <c r="K28" s="18">
        <v>19</v>
      </c>
      <c r="L28" s="18">
        <v>10</v>
      </c>
    </row>
    <row r="29" spans="2:12">
      <c r="B29" s="22">
        <f t="shared" si="0"/>
        <v>9</v>
      </c>
      <c r="C29" t="s">
        <v>549</v>
      </c>
      <c r="D29" s="4">
        <v>17.166666666666668</v>
      </c>
      <c r="E29" s="18">
        <v>329</v>
      </c>
      <c r="F29" s="18">
        <v>229.5</v>
      </c>
      <c r="G29" s="18">
        <v>99.5</v>
      </c>
      <c r="H29" s="4">
        <v>5</v>
      </c>
      <c r="I29" s="37">
        <v>0.41860465116279072</v>
      </c>
      <c r="J29" s="37">
        <v>0.26666666666666666</v>
      </c>
      <c r="K29" s="18">
        <v>7</v>
      </c>
      <c r="L29" s="18">
        <v>10</v>
      </c>
    </row>
    <row r="30" spans="2:12">
      <c r="B30" s="22">
        <f t="shared" si="0"/>
        <v>10</v>
      </c>
      <c r="C30" t="s">
        <v>558</v>
      </c>
      <c r="D30" s="4">
        <v>21.428571428571427</v>
      </c>
      <c r="E30" s="18">
        <v>330.57142857142856</v>
      </c>
      <c r="F30" s="18">
        <v>202.85714285714286</v>
      </c>
      <c r="G30" s="18">
        <v>127.71428571428571</v>
      </c>
      <c r="H30" s="4">
        <v>5.5714285714285712</v>
      </c>
      <c r="I30" s="37">
        <v>0.38202247191011235</v>
      </c>
      <c r="J30" s="37">
        <v>0.56000000000000005</v>
      </c>
      <c r="K30" s="18">
        <v>19</v>
      </c>
      <c r="L30" s="18">
        <v>8</v>
      </c>
    </row>
    <row r="31" spans="2:12">
      <c r="B31" s="22">
        <f t="shared" si="0"/>
        <v>11</v>
      </c>
      <c r="C31" t="s">
        <v>536</v>
      </c>
      <c r="D31" s="4">
        <v>23.857142857142858</v>
      </c>
      <c r="E31" s="18">
        <v>331.71428571428572</v>
      </c>
      <c r="F31" s="18">
        <v>235.14285714285714</v>
      </c>
      <c r="G31" s="18">
        <v>96.571428571428569</v>
      </c>
      <c r="H31" s="4">
        <v>4.8571428571428568</v>
      </c>
      <c r="I31" s="37">
        <v>0.41304347826086957</v>
      </c>
      <c r="J31" s="37">
        <v>0.66666666666666663</v>
      </c>
      <c r="K31" s="18">
        <v>16</v>
      </c>
      <c r="L31" s="18">
        <v>6</v>
      </c>
    </row>
    <row r="32" spans="2:12">
      <c r="B32" s="22">
        <f t="shared" si="0"/>
        <v>12</v>
      </c>
      <c r="C32" t="s">
        <v>555</v>
      </c>
      <c r="D32" s="4">
        <v>20.428571428571427</v>
      </c>
      <c r="E32" s="18">
        <v>334.28571428571428</v>
      </c>
      <c r="F32" s="18">
        <v>239</v>
      </c>
      <c r="G32" s="18">
        <v>95.285714285714292</v>
      </c>
      <c r="H32" s="4">
        <v>5.5714285714285712</v>
      </c>
      <c r="I32" s="37">
        <v>0.36585365853658536</v>
      </c>
      <c r="J32" s="37">
        <v>0.54545454545454541</v>
      </c>
      <c r="K32" s="18">
        <v>17</v>
      </c>
      <c r="L32" s="18">
        <v>7</v>
      </c>
    </row>
    <row r="33" spans="2:12">
      <c r="B33" s="22">
        <f t="shared" si="0"/>
        <v>13</v>
      </c>
      <c r="C33" t="s">
        <v>541</v>
      </c>
      <c r="D33" s="4">
        <v>20.857142857142858</v>
      </c>
      <c r="E33" s="18">
        <v>337.14285714285717</v>
      </c>
      <c r="F33" s="18">
        <v>220.71428571428572</v>
      </c>
      <c r="G33" s="18">
        <v>116.42857142857143</v>
      </c>
      <c r="H33" s="4">
        <v>6.8571428571428568</v>
      </c>
      <c r="I33" s="37">
        <v>0.39</v>
      </c>
      <c r="J33" s="37">
        <v>0.45</v>
      </c>
      <c r="K33" s="18">
        <v>20</v>
      </c>
      <c r="L33" s="18">
        <v>9</v>
      </c>
    </row>
    <row r="34" spans="2:12">
      <c r="B34" s="22">
        <f t="shared" si="0"/>
        <v>14</v>
      </c>
      <c r="C34" t="s">
        <v>545</v>
      </c>
      <c r="D34" s="4">
        <v>20.714285714285715</v>
      </c>
      <c r="E34" s="18">
        <v>337.57142857142856</v>
      </c>
      <c r="F34" s="18">
        <v>222.57142857142858</v>
      </c>
      <c r="G34" s="18">
        <v>115</v>
      </c>
      <c r="H34" s="4">
        <v>4.2857142857142856</v>
      </c>
      <c r="I34" s="37">
        <v>0.44086021505376344</v>
      </c>
      <c r="J34" s="37">
        <v>0.68</v>
      </c>
      <c r="K34" s="18">
        <v>16</v>
      </c>
      <c r="L34" s="18">
        <v>13</v>
      </c>
    </row>
    <row r="35" spans="2:12">
      <c r="B35" s="22">
        <f t="shared" si="0"/>
        <v>15</v>
      </c>
      <c r="C35" t="s">
        <v>551</v>
      </c>
      <c r="D35" s="4">
        <v>25.166666666666668</v>
      </c>
      <c r="E35" s="18">
        <v>340</v>
      </c>
      <c r="F35" s="18">
        <v>216.16666666666666</v>
      </c>
      <c r="G35" s="18">
        <v>123.83333333333333</v>
      </c>
      <c r="H35" s="4">
        <v>6</v>
      </c>
      <c r="I35" s="37">
        <v>0.3108108108108108</v>
      </c>
      <c r="J35" s="37">
        <v>0.48</v>
      </c>
      <c r="K35" s="18">
        <v>11</v>
      </c>
      <c r="L35" s="18">
        <v>10</v>
      </c>
    </row>
    <row r="36" spans="2:12">
      <c r="B36" s="22">
        <f t="shared" si="0"/>
        <v>16</v>
      </c>
      <c r="C36" t="s">
        <v>553</v>
      </c>
      <c r="D36" s="4">
        <v>26.166666666666668</v>
      </c>
      <c r="E36" s="18">
        <v>346.33333333333331</v>
      </c>
      <c r="F36" s="18">
        <v>236.16666666666666</v>
      </c>
      <c r="G36" s="18">
        <v>110.16666666666667</v>
      </c>
      <c r="H36" s="4">
        <v>6</v>
      </c>
      <c r="I36" s="37">
        <v>0.52112676056338025</v>
      </c>
      <c r="J36" s="37">
        <v>0.65384615384615385</v>
      </c>
      <c r="K36" s="18">
        <v>6</v>
      </c>
      <c r="L36" s="18">
        <v>5</v>
      </c>
    </row>
    <row r="37" spans="2:12">
      <c r="B37" s="22">
        <f t="shared" si="0"/>
        <v>17</v>
      </c>
      <c r="C37" t="s">
        <v>547</v>
      </c>
      <c r="D37" s="4">
        <v>25.714285714285715</v>
      </c>
      <c r="E37" s="18">
        <v>351.85714285714283</v>
      </c>
      <c r="F37" s="18">
        <v>227.42857142857142</v>
      </c>
      <c r="G37" s="18">
        <v>124.42857142857143</v>
      </c>
      <c r="H37" s="4">
        <v>5.4285714285714288</v>
      </c>
      <c r="I37" s="37">
        <v>0.3</v>
      </c>
      <c r="J37" s="37">
        <v>0.6</v>
      </c>
      <c r="K37" s="18">
        <v>13</v>
      </c>
      <c r="L37" s="18">
        <v>3</v>
      </c>
    </row>
    <row r="38" spans="2:12">
      <c r="B38" s="22">
        <f t="shared" si="0"/>
        <v>18</v>
      </c>
      <c r="C38" t="s">
        <v>548</v>
      </c>
      <c r="D38" s="4">
        <v>17.333333333333332</v>
      </c>
      <c r="E38" s="18">
        <v>355.16666666666669</v>
      </c>
      <c r="F38" s="18">
        <v>283</v>
      </c>
      <c r="G38" s="18">
        <v>72.166666666666671</v>
      </c>
      <c r="H38" s="4">
        <v>4.666666666666667</v>
      </c>
      <c r="I38" s="37">
        <v>0.36231884057971014</v>
      </c>
      <c r="J38" s="37">
        <v>0.4</v>
      </c>
      <c r="K38" s="18">
        <v>10</v>
      </c>
      <c r="L38" s="18">
        <v>9</v>
      </c>
    </row>
    <row r="39" spans="2:12">
      <c r="B39" s="22">
        <f t="shared" si="0"/>
        <v>19</v>
      </c>
      <c r="C39" t="s">
        <v>535</v>
      </c>
      <c r="D39" s="4">
        <v>24.714285714285715</v>
      </c>
      <c r="E39" s="18">
        <v>360.28571428571428</v>
      </c>
      <c r="F39" s="18">
        <v>271.42857142857144</v>
      </c>
      <c r="G39" s="18">
        <v>88.857142857142861</v>
      </c>
      <c r="H39" s="4">
        <v>5.2857142857142856</v>
      </c>
      <c r="I39" s="37">
        <v>0.42424242424242425</v>
      </c>
      <c r="J39" s="37">
        <v>0.66666666666666663</v>
      </c>
      <c r="K39" s="18">
        <v>17</v>
      </c>
      <c r="L39" s="18">
        <v>9</v>
      </c>
    </row>
    <row r="40" spans="2:12">
      <c r="B40" s="22">
        <f t="shared" si="0"/>
        <v>20</v>
      </c>
      <c r="C40" t="s">
        <v>546</v>
      </c>
      <c r="D40" s="4">
        <v>24.285714285714285</v>
      </c>
      <c r="E40" s="18">
        <v>360.71428571428572</v>
      </c>
      <c r="F40" s="18">
        <v>262.71428571428572</v>
      </c>
      <c r="G40" s="18">
        <v>98</v>
      </c>
      <c r="H40" s="4">
        <v>6.2857142857142856</v>
      </c>
      <c r="I40" s="37">
        <v>0.4044943820224719</v>
      </c>
      <c r="J40" s="37">
        <v>0.68421052631578949</v>
      </c>
      <c r="K40" s="18">
        <v>21</v>
      </c>
      <c r="L40" s="18">
        <v>6</v>
      </c>
    </row>
    <row r="41" spans="2:12">
      <c r="B41" s="22">
        <f t="shared" si="0"/>
        <v>21</v>
      </c>
      <c r="C41" t="s">
        <v>538</v>
      </c>
      <c r="D41" s="4">
        <v>27.666666666666668</v>
      </c>
      <c r="E41" s="18">
        <v>361.33333333333331</v>
      </c>
      <c r="F41" s="18">
        <v>208.16666666666666</v>
      </c>
      <c r="G41" s="18">
        <v>153.16666666666666</v>
      </c>
      <c r="H41" s="4">
        <v>5.166666666666667</v>
      </c>
      <c r="I41" s="37">
        <v>0.44444444444444442</v>
      </c>
      <c r="J41" s="37">
        <v>0.76470588235294112</v>
      </c>
      <c r="K41" s="18">
        <v>10</v>
      </c>
      <c r="L41" s="18">
        <v>7</v>
      </c>
    </row>
    <row r="42" spans="2:12">
      <c r="B42" s="22">
        <f t="shared" si="0"/>
        <v>22</v>
      </c>
      <c r="C42" t="s">
        <v>565</v>
      </c>
      <c r="D42" s="4">
        <v>28.666666666666668</v>
      </c>
      <c r="E42" s="18">
        <v>368.5</v>
      </c>
      <c r="F42" s="18">
        <v>268</v>
      </c>
      <c r="G42" s="18">
        <v>100.5</v>
      </c>
      <c r="H42" s="4">
        <v>5.333333333333333</v>
      </c>
      <c r="I42" s="37">
        <v>0.44444444444444442</v>
      </c>
      <c r="J42" s="37">
        <v>0.81818181818181823</v>
      </c>
      <c r="K42" s="18">
        <v>11</v>
      </c>
      <c r="L42" s="18">
        <v>8</v>
      </c>
    </row>
    <row r="43" spans="2:12">
      <c r="B43" s="22">
        <f t="shared" si="0"/>
        <v>23</v>
      </c>
      <c r="C43" t="s">
        <v>543</v>
      </c>
      <c r="D43" s="4">
        <v>20.142857142857142</v>
      </c>
      <c r="E43" s="18">
        <v>369.28571428571428</v>
      </c>
      <c r="F43" s="18">
        <v>236</v>
      </c>
      <c r="G43" s="18">
        <v>133.28571428571428</v>
      </c>
      <c r="H43" s="4">
        <v>6.4285714285714288</v>
      </c>
      <c r="I43" s="37">
        <v>0.42056074766355139</v>
      </c>
      <c r="J43" s="37">
        <v>0.45454545454545453</v>
      </c>
      <c r="K43" s="18">
        <v>21</v>
      </c>
      <c r="L43" s="18">
        <v>10</v>
      </c>
    </row>
    <row r="44" spans="2:12">
      <c r="B44" s="22">
        <f t="shared" si="0"/>
        <v>24</v>
      </c>
      <c r="C44" t="s">
        <v>534</v>
      </c>
      <c r="D44" s="4">
        <v>29.714285714285715</v>
      </c>
      <c r="E44" s="18">
        <v>370</v>
      </c>
      <c r="F44" s="18">
        <v>243.71428571428572</v>
      </c>
      <c r="G44" s="18">
        <v>126.28571428571429</v>
      </c>
      <c r="H44" s="4">
        <v>6.4285714285714288</v>
      </c>
      <c r="I44" s="37">
        <v>0.39743589743589741</v>
      </c>
      <c r="J44" s="37">
        <v>0.69565217391304346</v>
      </c>
      <c r="K44" s="18">
        <v>14</v>
      </c>
      <c r="L44" s="18">
        <v>8</v>
      </c>
    </row>
    <row r="45" spans="2:12">
      <c r="B45" s="22">
        <f t="shared" si="0"/>
        <v>25</v>
      </c>
      <c r="C45" t="s">
        <v>540</v>
      </c>
      <c r="D45" s="4">
        <v>20.333333333333332</v>
      </c>
      <c r="E45" s="18">
        <v>370.16666666666669</v>
      </c>
      <c r="F45" s="18">
        <v>253.83333333333334</v>
      </c>
      <c r="G45" s="18">
        <v>116.33333333333333</v>
      </c>
      <c r="H45" s="4">
        <v>6.666666666666667</v>
      </c>
      <c r="I45" s="37">
        <v>0.48101265822784811</v>
      </c>
      <c r="J45" s="37">
        <v>0.35</v>
      </c>
      <c r="K45" s="18">
        <v>21</v>
      </c>
      <c r="L45" s="18">
        <v>9</v>
      </c>
    </row>
    <row r="46" spans="2:12">
      <c r="B46" s="22">
        <f t="shared" si="0"/>
        <v>26</v>
      </c>
      <c r="C46" t="s">
        <v>559</v>
      </c>
      <c r="D46" s="4">
        <v>22.833333333333332</v>
      </c>
      <c r="E46" s="18">
        <v>373.16666666666669</v>
      </c>
      <c r="F46" s="18">
        <v>253.83333333333334</v>
      </c>
      <c r="G46" s="18">
        <v>119.33333333333333</v>
      </c>
      <c r="H46" s="4">
        <v>5.833333333333333</v>
      </c>
      <c r="I46" s="37">
        <v>0.3888888888888889</v>
      </c>
      <c r="J46" s="37">
        <v>0.54166666666666663</v>
      </c>
      <c r="K46" s="18">
        <v>8</v>
      </c>
      <c r="L46" s="18">
        <v>3</v>
      </c>
    </row>
    <row r="47" spans="2:12">
      <c r="B47" s="22">
        <f t="shared" si="0"/>
        <v>27</v>
      </c>
      <c r="C47" t="s">
        <v>564</v>
      </c>
      <c r="D47" s="4">
        <v>22.285714285714285</v>
      </c>
      <c r="E47" s="18">
        <v>376.85714285714283</v>
      </c>
      <c r="F47" s="18">
        <v>245.71428571428572</v>
      </c>
      <c r="G47" s="18">
        <v>131.14285714285714</v>
      </c>
      <c r="H47" s="4">
        <v>6.7142857142857144</v>
      </c>
      <c r="I47" s="37">
        <v>0.40659340659340659</v>
      </c>
      <c r="J47" s="37">
        <v>0.6</v>
      </c>
      <c r="K47" s="18">
        <v>17</v>
      </c>
      <c r="L47" s="18">
        <v>7</v>
      </c>
    </row>
    <row r="48" spans="2:12">
      <c r="B48" s="22">
        <f t="shared" si="0"/>
        <v>28</v>
      </c>
      <c r="C48" t="s">
        <v>552</v>
      </c>
      <c r="D48" s="4">
        <v>28.142857142857142</v>
      </c>
      <c r="E48" s="18">
        <v>388.71428571428572</v>
      </c>
      <c r="F48" s="18">
        <v>245.14285714285714</v>
      </c>
      <c r="G48" s="18">
        <v>143.57142857142858</v>
      </c>
      <c r="H48" s="4">
        <v>6.5714285714285712</v>
      </c>
      <c r="I48" s="37">
        <v>0.42352941176470588</v>
      </c>
      <c r="J48" s="37">
        <v>0.7857142857142857</v>
      </c>
      <c r="K48" s="18">
        <v>16</v>
      </c>
      <c r="L48" s="18">
        <v>12</v>
      </c>
    </row>
    <row r="49" spans="2:12">
      <c r="B49" s="22">
        <f t="shared" si="0"/>
        <v>29</v>
      </c>
      <c r="C49" t="s">
        <v>542</v>
      </c>
      <c r="D49" s="4">
        <v>26.5</v>
      </c>
      <c r="E49" s="18">
        <v>389</v>
      </c>
      <c r="F49" s="18">
        <v>239.16666666666666</v>
      </c>
      <c r="G49" s="18">
        <v>149.83333333333334</v>
      </c>
      <c r="H49" s="4">
        <v>7.166666666666667</v>
      </c>
      <c r="I49" s="37">
        <v>0.54666666666666663</v>
      </c>
      <c r="J49" s="37">
        <v>0.66666666666666663</v>
      </c>
      <c r="K49" s="18">
        <v>8</v>
      </c>
      <c r="L49" s="18">
        <v>3</v>
      </c>
    </row>
    <row r="50" spans="2:12">
      <c r="B50" s="22">
        <f t="shared" si="0"/>
        <v>30</v>
      </c>
      <c r="C50" t="s">
        <v>556</v>
      </c>
      <c r="D50" s="4">
        <v>27.714285714285715</v>
      </c>
      <c r="E50" s="18">
        <v>389.14285714285717</v>
      </c>
      <c r="F50" s="18">
        <v>249.71428571428572</v>
      </c>
      <c r="G50" s="18">
        <v>139.42857142857142</v>
      </c>
      <c r="H50" s="4">
        <v>6.8571428571428568</v>
      </c>
      <c r="I50" s="37">
        <v>0.4777777777777778</v>
      </c>
      <c r="J50" s="37">
        <v>0.56666666666666665</v>
      </c>
      <c r="K50" s="18">
        <v>18</v>
      </c>
      <c r="L50" s="18">
        <v>9</v>
      </c>
    </row>
    <row r="51" spans="2:12">
      <c r="B51" s="22">
        <f t="shared" si="0"/>
        <v>31</v>
      </c>
      <c r="C51" t="s">
        <v>537</v>
      </c>
      <c r="D51" s="4">
        <v>28.5</v>
      </c>
      <c r="E51" s="18">
        <v>399.66666666666669</v>
      </c>
      <c r="F51" s="18">
        <v>298.66666666666669</v>
      </c>
      <c r="G51" s="18">
        <v>101</v>
      </c>
      <c r="H51" s="4">
        <v>7.333333333333333</v>
      </c>
      <c r="I51" s="37">
        <v>0.45</v>
      </c>
      <c r="J51" s="37">
        <v>0.69230769230769229</v>
      </c>
      <c r="K51" s="18">
        <v>11</v>
      </c>
      <c r="L51" s="18">
        <v>6</v>
      </c>
    </row>
    <row r="52" spans="2:12">
      <c r="B52" s="22">
        <f t="shared" si="0"/>
        <v>32</v>
      </c>
      <c r="C52" t="s">
        <v>544</v>
      </c>
      <c r="D52" s="4">
        <v>27.5</v>
      </c>
      <c r="E52" s="18">
        <v>412.66666666666669</v>
      </c>
      <c r="F52" s="18">
        <v>313.5</v>
      </c>
      <c r="G52" s="18">
        <v>99.166666666666671</v>
      </c>
      <c r="H52" s="4">
        <v>7.833333333333333</v>
      </c>
      <c r="I52" s="37">
        <v>0.47674418604651164</v>
      </c>
      <c r="J52" s="37">
        <v>0.72</v>
      </c>
      <c r="K52" s="18">
        <v>21</v>
      </c>
      <c r="L52" s="18">
        <v>6</v>
      </c>
    </row>
    <row r="54" spans="2:12">
      <c r="B54" s="35" t="s">
        <v>687</v>
      </c>
    </row>
  </sheetData>
  <pageMargins left="0.7" right="0.7" top="0.75" bottom="0.75" header="0.3" footer="0.3"/>
  <drawing r:id="rId2"/>
  <picture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0DCD7-2811-4278-8992-985C8E08D279}">
  <sheetPr codeName="Sheet1"/>
  <dimension ref="B2:P76"/>
  <sheetViews>
    <sheetView showGridLines="0" topLeftCell="A2" workbookViewId="0">
      <selection activeCell="N20" sqref="N20"/>
    </sheetView>
  </sheetViews>
  <sheetFormatPr defaultRowHeight="14.5"/>
  <cols>
    <col min="1" max="1" width="3.6328125" customWidth="1"/>
    <col min="2" max="2" width="20.6328125" customWidth="1"/>
    <col min="3" max="3" width="22.6328125" customWidth="1"/>
    <col min="4" max="16" width="9.1796875" customWidth="1"/>
    <col min="17" max="17" width="11.453125" bestFit="1" customWidth="1"/>
    <col min="18" max="30" width="12.453125" bestFit="1" customWidth="1"/>
    <col min="31" max="31" width="11.453125" bestFit="1" customWidth="1"/>
    <col min="32" max="37" width="12.453125" bestFit="1" customWidth="1"/>
    <col min="38" max="38" width="11.453125" bestFit="1" customWidth="1"/>
    <col min="39" max="45" width="12.453125" bestFit="1" customWidth="1"/>
    <col min="46" max="46" width="11.453125" bestFit="1" customWidth="1"/>
    <col min="47" max="55" width="12.453125" bestFit="1" customWidth="1"/>
    <col min="56" max="56" width="11.453125" bestFit="1" customWidth="1"/>
    <col min="57" max="58" width="12.453125" bestFit="1" customWidth="1"/>
    <col min="59" max="59" width="11.453125" bestFit="1" customWidth="1"/>
    <col min="60" max="67" width="12.453125" bestFit="1" customWidth="1"/>
    <col min="68" max="68" width="11.453125" bestFit="1" customWidth="1"/>
    <col min="69" max="69" width="12.453125" bestFit="1" customWidth="1"/>
    <col min="70" max="70" width="10.453125" bestFit="1" customWidth="1"/>
    <col min="71" max="78" width="12.453125" bestFit="1" customWidth="1"/>
    <col min="79" max="79" width="11.453125" bestFit="1" customWidth="1"/>
    <col min="80" max="88" width="12.453125" bestFit="1" customWidth="1"/>
    <col min="89" max="89" width="11.453125" bestFit="1" customWidth="1"/>
    <col min="90" max="100" width="12.453125" bestFit="1" customWidth="1"/>
    <col min="101" max="101" width="11.453125" bestFit="1" customWidth="1"/>
    <col min="102" max="114" width="12.453125" bestFit="1" customWidth="1"/>
    <col min="115" max="115" width="11.453125" bestFit="1" customWidth="1"/>
    <col min="116" max="116" width="12.453125" bestFit="1" customWidth="1"/>
    <col min="117" max="117" width="11.453125" bestFit="1" customWidth="1"/>
    <col min="118" max="122" width="12.453125" bestFit="1" customWidth="1"/>
    <col min="123" max="123" width="11.453125" bestFit="1" customWidth="1"/>
    <col min="124" max="130" width="12.453125" bestFit="1" customWidth="1"/>
    <col min="131" max="131" width="11.453125" bestFit="1" customWidth="1"/>
    <col min="132" max="152" width="12.453125" bestFit="1" customWidth="1"/>
    <col min="153" max="153" width="11.453125" bestFit="1" customWidth="1"/>
    <col min="154" max="159" width="12.453125" bestFit="1" customWidth="1"/>
    <col min="160" max="160" width="11.453125" bestFit="1" customWidth="1"/>
    <col min="161" max="163" width="12.453125" bestFit="1" customWidth="1"/>
    <col min="164" max="164" width="11.453125" bestFit="1" customWidth="1"/>
    <col min="165" max="178" width="12.453125" bestFit="1" customWidth="1"/>
    <col min="179" max="179" width="11.453125" bestFit="1" customWidth="1"/>
    <col min="180" max="230" width="12.453125" bestFit="1" customWidth="1"/>
    <col min="231" max="231" width="11.453125" bestFit="1" customWidth="1"/>
    <col min="232" max="242" width="12.453125" bestFit="1" customWidth="1"/>
    <col min="243" max="243" width="10.453125" bestFit="1" customWidth="1"/>
    <col min="244" max="244" width="11.453125" bestFit="1" customWidth="1"/>
    <col min="245" max="245" width="12.453125" bestFit="1" customWidth="1"/>
    <col min="246" max="246" width="11.453125" bestFit="1" customWidth="1"/>
    <col min="247" max="256" width="12.453125" bestFit="1" customWidth="1"/>
    <col min="257" max="257" width="11.453125" bestFit="1" customWidth="1"/>
    <col min="258" max="286" width="12.453125" bestFit="1" customWidth="1"/>
    <col min="287" max="287" width="11.453125" bestFit="1" customWidth="1"/>
    <col min="288" max="288" width="12.453125" bestFit="1" customWidth="1"/>
    <col min="289" max="289" width="11.453125" bestFit="1" customWidth="1"/>
    <col min="290" max="290" width="12.453125" bestFit="1" customWidth="1"/>
    <col min="291" max="291" width="11.453125" bestFit="1" customWidth="1"/>
    <col min="292" max="300" width="12.453125" bestFit="1" customWidth="1"/>
    <col min="301" max="301" width="11.453125" bestFit="1" customWidth="1"/>
    <col min="302" max="302" width="12.453125" bestFit="1" customWidth="1"/>
    <col min="303" max="303" width="11.453125" bestFit="1" customWidth="1"/>
    <col min="304" max="309" width="12.453125" bestFit="1" customWidth="1"/>
    <col min="310" max="310" width="11.453125" bestFit="1" customWidth="1"/>
    <col min="311" max="321" width="12.453125" bestFit="1" customWidth="1"/>
    <col min="322" max="322" width="11.453125" bestFit="1" customWidth="1"/>
    <col min="323" max="329" width="12.453125" bestFit="1" customWidth="1"/>
    <col min="330" max="330" width="11.453125" bestFit="1" customWidth="1"/>
    <col min="331" max="350" width="12.453125" bestFit="1" customWidth="1"/>
    <col min="351" max="351" width="11.453125" bestFit="1" customWidth="1"/>
    <col min="352" max="352" width="10.453125" bestFit="1" customWidth="1"/>
    <col min="353" max="353" width="11.453125" bestFit="1" customWidth="1"/>
    <col min="354" max="358" width="12.453125" bestFit="1" customWidth="1"/>
    <col min="359" max="359" width="11.453125" bestFit="1" customWidth="1"/>
    <col min="360" max="380" width="12.453125" bestFit="1" customWidth="1"/>
    <col min="381" max="381" width="11.453125" bestFit="1" customWidth="1"/>
    <col min="382" max="394" width="12.453125" bestFit="1" customWidth="1"/>
    <col min="395" max="395" width="11.453125" bestFit="1" customWidth="1"/>
    <col min="396" max="396" width="12.453125" bestFit="1" customWidth="1"/>
    <col min="397" max="397" width="11.453125" bestFit="1" customWidth="1"/>
    <col min="398" max="400" width="12.453125" bestFit="1" customWidth="1"/>
    <col min="401" max="401" width="11.453125" bestFit="1" customWidth="1"/>
    <col min="402" max="402" width="12.453125" bestFit="1" customWidth="1"/>
    <col min="403" max="403" width="11.453125" bestFit="1" customWidth="1"/>
    <col min="404" max="407" width="12.453125" bestFit="1" customWidth="1"/>
    <col min="408" max="409" width="11.453125" bestFit="1" customWidth="1"/>
    <col min="410" max="412" width="12.453125" bestFit="1" customWidth="1"/>
    <col min="413" max="413" width="11.453125" bestFit="1" customWidth="1"/>
    <col min="414" max="418" width="12.453125" bestFit="1" customWidth="1"/>
    <col min="419" max="419" width="11.453125" bestFit="1" customWidth="1"/>
    <col min="420" max="426" width="12.453125" bestFit="1" customWidth="1"/>
    <col min="427" max="427" width="11.453125" bestFit="1" customWidth="1"/>
    <col min="428" max="428" width="12.453125" bestFit="1" customWidth="1"/>
    <col min="429" max="429" width="11.453125" bestFit="1" customWidth="1"/>
    <col min="430" max="434" width="12.453125" bestFit="1" customWidth="1"/>
    <col min="435" max="435" width="11.453125" bestFit="1" customWidth="1"/>
    <col min="436" max="451" width="12.453125" bestFit="1" customWidth="1"/>
    <col min="452" max="452" width="11.453125" bestFit="1" customWidth="1"/>
    <col min="453" max="459" width="12.453125" bestFit="1" customWidth="1"/>
    <col min="460" max="460" width="11.453125" bestFit="1" customWidth="1"/>
    <col min="461" max="464" width="12.453125" bestFit="1" customWidth="1"/>
    <col min="465" max="465" width="11.453125" bestFit="1" customWidth="1"/>
    <col min="466" max="480" width="12.453125" bestFit="1" customWidth="1"/>
    <col min="481" max="481" width="11.453125" bestFit="1" customWidth="1"/>
    <col min="482" max="488" width="12.453125" bestFit="1" customWidth="1"/>
    <col min="489" max="489" width="11.453125" bestFit="1" customWidth="1"/>
    <col min="490" max="501" width="12.453125" bestFit="1" customWidth="1"/>
    <col min="502" max="502" width="11.453125" bestFit="1" customWidth="1"/>
    <col min="503" max="505" width="12.453125" bestFit="1" customWidth="1"/>
    <col min="506" max="506" width="11.453125" bestFit="1" customWidth="1"/>
    <col min="507" max="507" width="10.453125" bestFit="1" customWidth="1"/>
    <col min="508" max="508" width="12.453125" bestFit="1" customWidth="1"/>
    <col min="509" max="510" width="11.453125" bestFit="1" customWidth="1"/>
    <col min="511" max="533" width="12.453125" bestFit="1" customWidth="1"/>
    <col min="534" max="534" width="11.453125" bestFit="1" customWidth="1"/>
    <col min="535" max="548" width="12.453125" bestFit="1" customWidth="1"/>
    <col min="549" max="549" width="11.453125" bestFit="1" customWidth="1"/>
    <col min="550" max="570" width="12.453125" bestFit="1" customWidth="1"/>
    <col min="571" max="571" width="10.453125" bestFit="1" customWidth="1"/>
    <col min="572" max="580" width="12.453125" bestFit="1" customWidth="1"/>
    <col min="581" max="581" width="11.453125" bestFit="1" customWidth="1"/>
    <col min="582" max="587" width="12.453125" bestFit="1" customWidth="1"/>
    <col min="588" max="588" width="10.453125" bestFit="1" customWidth="1"/>
    <col min="589" max="598" width="12.453125" bestFit="1" customWidth="1"/>
    <col min="599" max="599" width="11.453125" bestFit="1" customWidth="1"/>
    <col min="600" max="602" width="12.453125" bestFit="1" customWidth="1"/>
    <col min="603" max="603" width="11.453125" bestFit="1" customWidth="1"/>
    <col min="604" max="613" width="12.453125" bestFit="1" customWidth="1"/>
    <col min="614" max="614" width="11.453125" bestFit="1" customWidth="1"/>
    <col min="615" max="620" width="12.453125" bestFit="1" customWidth="1"/>
    <col min="621" max="621" width="11.453125" bestFit="1" customWidth="1"/>
    <col min="622" max="622" width="12.453125" bestFit="1" customWidth="1"/>
    <col min="623" max="623" width="11.453125" bestFit="1" customWidth="1"/>
    <col min="624" max="629" width="12.453125" bestFit="1" customWidth="1"/>
    <col min="630" max="630" width="11.453125" bestFit="1" customWidth="1"/>
    <col min="631" max="663" width="12.453125" bestFit="1" customWidth="1"/>
    <col min="664" max="664" width="11.453125" bestFit="1" customWidth="1"/>
    <col min="665" max="673" width="12.453125" bestFit="1" customWidth="1"/>
    <col min="674" max="674" width="11.453125" bestFit="1" customWidth="1"/>
    <col min="675" max="685" width="12.453125" bestFit="1" customWidth="1"/>
    <col min="686" max="686" width="11.453125" bestFit="1" customWidth="1"/>
    <col min="687" max="695" width="12.453125" bestFit="1" customWidth="1"/>
    <col min="696" max="696" width="11.453125" bestFit="1" customWidth="1"/>
    <col min="697" max="706" width="12.453125" bestFit="1" customWidth="1"/>
    <col min="707" max="708" width="11.453125" bestFit="1" customWidth="1"/>
    <col min="709" max="709" width="12.453125" bestFit="1" customWidth="1"/>
    <col min="710" max="710" width="11.453125" bestFit="1" customWidth="1"/>
    <col min="711" max="716" width="12.453125" bestFit="1" customWidth="1"/>
    <col min="717" max="717" width="10.453125" bestFit="1" customWidth="1"/>
    <col min="718" max="731" width="12.453125" bestFit="1" customWidth="1"/>
    <col min="732" max="733" width="11.453125" bestFit="1" customWidth="1"/>
    <col min="734" max="757" width="12.453125" bestFit="1" customWidth="1"/>
    <col min="758" max="758" width="11.453125" bestFit="1" customWidth="1"/>
    <col min="759" max="767" width="12.453125" bestFit="1" customWidth="1"/>
    <col min="768" max="768" width="10.453125" bestFit="1" customWidth="1"/>
    <col min="769" max="789" width="12.453125" bestFit="1" customWidth="1"/>
    <col min="790" max="790" width="11.453125" bestFit="1" customWidth="1"/>
    <col min="791" max="798" width="12.453125" bestFit="1" customWidth="1"/>
    <col min="799" max="799" width="11.453125" bestFit="1" customWidth="1"/>
    <col min="800" max="814" width="12.453125" bestFit="1" customWidth="1"/>
    <col min="815" max="815" width="11.453125" bestFit="1" customWidth="1"/>
    <col min="816" max="823" width="12.453125" bestFit="1" customWidth="1"/>
    <col min="824" max="824" width="11.453125" bestFit="1" customWidth="1"/>
    <col min="825" max="841" width="12.453125" bestFit="1" customWidth="1"/>
    <col min="842" max="842" width="11.453125" bestFit="1" customWidth="1"/>
    <col min="843" max="850" width="12.453125" bestFit="1" customWidth="1"/>
    <col min="851" max="851" width="11.453125" bestFit="1" customWidth="1"/>
    <col min="852" max="860" width="12.453125" bestFit="1" customWidth="1"/>
    <col min="861" max="861" width="11.453125" bestFit="1" customWidth="1"/>
    <col min="862" max="878" width="12.453125" bestFit="1" customWidth="1"/>
    <col min="879" max="879" width="11.453125" bestFit="1" customWidth="1"/>
    <col min="880" max="890" width="12.453125" bestFit="1" customWidth="1"/>
    <col min="891" max="891" width="11.453125" bestFit="1" customWidth="1"/>
    <col min="892" max="898" width="12.453125" bestFit="1" customWidth="1"/>
    <col min="899" max="899" width="11.453125" bestFit="1" customWidth="1"/>
    <col min="900" max="924" width="12.453125" bestFit="1" customWidth="1"/>
    <col min="925" max="925" width="11.453125" bestFit="1" customWidth="1"/>
    <col min="926" max="927" width="12.453125" bestFit="1" customWidth="1"/>
    <col min="928" max="928" width="11.453125" bestFit="1" customWidth="1"/>
    <col min="929" max="938" width="12.453125" bestFit="1" customWidth="1"/>
    <col min="939" max="939" width="11.453125" bestFit="1" customWidth="1"/>
    <col min="940" max="959" width="12.453125" bestFit="1" customWidth="1"/>
    <col min="960" max="960" width="11.453125" bestFit="1" customWidth="1"/>
    <col min="961" max="979" width="12.453125" bestFit="1" customWidth="1"/>
    <col min="980" max="980" width="11.453125" bestFit="1" customWidth="1"/>
    <col min="981" max="991" width="12.453125" bestFit="1" customWidth="1"/>
    <col min="992" max="992" width="11.453125" bestFit="1" customWidth="1"/>
    <col min="993" max="1002" width="12.453125" bestFit="1" customWidth="1"/>
    <col min="1003" max="1003" width="11.453125" bestFit="1" customWidth="1"/>
    <col min="1004" max="1016" width="12.453125" bestFit="1" customWidth="1"/>
    <col min="1017" max="1017" width="10.453125" bestFit="1" customWidth="1"/>
    <col min="1018" max="1026" width="12.453125" bestFit="1" customWidth="1"/>
    <col min="1027" max="1027" width="11.453125" bestFit="1" customWidth="1"/>
    <col min="1028" max="1028" width="12.453125" bestFit="1" customWidth="1"/>
    <col min="1029" max="1029" width="1.90625" bestFit="1" customWidth="1"/>
    <col min="1030" max="1031" width="11.81640625" bestFit="1" customWidth="1"/>
    <col min="1032" max="1032" width="10.81640625" bestFit="1" customWidth="1"/>
    <col min="1033" max="1039" width="11.81640625" bestFit="1" customWidth="1"/>
    <col min="1040" max="1040" width="10.81640625" bestFit="1" customWidth="1"/>
    <col min="1041" max="1058" width="11.81640625" bestFit="1" customWidth="1"/>
    <col min="1059" max="1059" width="10.81640625" bestFit="1" customWidth="1"/>
    <col min="1060" max="1071" width="11.81640625" bestFit="1" customWidth="1"/>
    <col min="1072" max="1072" width="10.81640625" bestFit="1" customWidth="1"/>
    <col min="1073" max="1098" width="11.81640625" bestFit="1" customWidth="1"/>
    <col min="1099" max="1099" width="10.81640625" bestFit="1" customWidth="1"/>
    <col min="1100" max="1110" width="11.81640625" bestFit="1" customWidth="1"/>
    <col min="1111" max="1111" width="10.81640625" bestFit="1" customWidth="1"/>
    <col min="1112" max="1123" width="11.81640625" bestFit="1" customWidth="1"/>
    <col min="1124" max="1124" width="8.81640625" bestFit="1" customWidth="1"/>
    <col min="1125" max="1128" width="11.81640625" bestFit="1" customWidth="1"/>
    <col min="1129" max="1129" width="9.81640625" bestFit="1" customWidth="1"/>
    <col min="1130" max="1139" width="11.81640625" bestFit="1" customWidth="1"/>
    <col min="1140" max="1140" width="10.81640625" bestFit="1" customWidth="1"/>
    <col min="1141" max="1152" width="11.81640625" bestFit="1" customWidth="1"/>
    <col min="1153" max="1153" width="10.81640625" bestFit="1" customWidth="1"/>
    <col min="1154" max="1164" width="11.81640625" bestFit="1" customWidth="1"/>
    <col min="1165" max="1165" width="10.81640625" bestFit="1" customWidth="1"/>
    <col min="1166" max="1168" width="11.81640625" bestFit="1" customWidth="1"/>
    <col min="1169" max="1169" width="10.81640625" bestFit="1" customWidth="1"/>
    <col min="1170" max="1174" width="11.81640625" bestFit="1" customWidth="1"/>
    <col min="1175" max="1175" width="10.81640625" bestFit="1" customWidth="1"/>
    <col min="1176" max="1186" width="11.81640625" bestFit="1" customWidth="1"/>
    <col min="1187" max="1187" width="9.81640625" bestFit="1" customWidth="1"/>
    <col min="1188" max="1206" width="11.81640625" bestFit="1" customWidth="1"/>
    <col min="1207" max="1207" width="10.81640625" bestFit="1" customWidth="1"/>
    <col min="1208" max="1213" width="11.81640625" bestFit="1" customWidth="1"/>
    <col min="1214" max="1215" width="10.81640625" bestFit="1" customWidth="1"/>
    <col min="1216" max="1221" width="11.81640625" bestFit="1" customWidth="1"/>
    <col min="1222" max="1222" width="10.81640625" bestFit="1" customWidth="1"/>
    <col min="1223" max="1226" width="11.81640625" bestFit="1" customWidth="1"/>
    <col min="1227" max="1227" width="10.81640625" bestFit="1" customWidth="1"/>
    <col min="1228" max="1232" width="11.81640625" bestFit="1" customWidth="1"/>
    <col min="1233" max="1233" width="10.81640625" bestFit="1" customWidth="1"/>
    <col min="1234" max="1260" width="11.81640625" bestFit="1" customWidth="1"/>
    <col min="1261" max="1261" width="10.81640625" bestFit="1" customWidth="1"/>
    <col min="1262" max="1274" width="11.81640625" bestFit="1" customWidth="1"/>
    <col min="1275" max="1275" width="10.81640625" bestFit="1" customWidth="1"/>
    <col min="1276" max="1281" width="11.81640625" bestFit="1" customWidth="1"/>
    <col min="1282" max="1283" width="10.81640625" bestFit="1" customWidth="1"/>
    <col min="1284" max="1288" width="11.81640625" bestFit="1" customWidth="1"/>
    <col min="1289" max="1289" width="10.81640625" bestFit="1" customWidth="1"/>
    <col min="1290" max="1361" width="11.81640625" bestFit="1" customWidth="1"/>
    <col min="1362" max="1362" width="10.81640625" bestFit="1" customWidth="1"/>
    <col min="1363" max="1374" width="11.81640625" bestFit="1" customWidth="1"/>
    <col min="1375" max="1375" width="10.81640625" bestFit="1" customWidth="1"/>
    <col min="1376" max="1376" width="9.81640625" bestFit="1" customWidth="1"/>
    <col min="1377" max="1378" width="11.81640625" bestFit="1" customWidth="1"/>
    <col min="1379" max="1379" width="10.81640625" bestFit="1" customWidth="1"/>
    <col min="1380" max="1383" width="11.81640625" bestFit="1" customWidth="1"/>
    <col min="1384" max="1384" width="10.81640625" bestFit="1" customWidth="1"/>
    <col min="1385" max="1386" width="11.81640625" bestFit="1" customWidth="1"/>
    <col min="1387" max="1387" width="10.81640625" bestFit="1" customWidth="1"/>
    <col min="1388" max="1395" width="11.81640625" bestFit="1" customWidth="1"/>
    <col min="1396" max="1396" width="10.81640625" bestFit="1" customWidth="1"/>
    <col min="1397" max="1406" width="11.81640625" bestFit="1" customWidth="1"/>
    <col min="1407" max="1407" width="10.81640625" bestFit="1" customWidth="1"/>
    <col min="1408" max="1421" width="11.81640625" bestFit="1" customWidth="1"/>
    <col min="1422" max="1423" width="10.81640625" bestFit="1" customWidth="1"/>
    <col min="1424" max="1427" width="11.81640625" bestFit="1" customWidth="1"/>
    <col min="1428" max="1428" width="10.81640625" bestFit="1" customWidth="1"/>
    <col min="1429" max="1434" width="11.81640625" bestFit="1" customWidth="1"/>
    <col min="1435" max="1435" width="10.81640625" bestFit="1" customWidth="1"/>
    <col min="1436" max="1440" width="11.81640625" bestFit="1" customWidth="1"/>
    <col min="1441" max="1441" width="10.81640625" bestFit="1" customWidth="1"/>
    <col min="1442" max="1450" width="11.81640625" bestFit="1" customWidth="1"/>
    <col min="1451" max="1451" width="10.81640625" bestFit="1" customWidth="1"/>
    <col min="1452" max="1452" width="11.81640625" bestFit="1" customWidth="1"/>
    <col min="1453" max="1453" width="10.81640625" bestFit="1" customWidth="1"/>
    <col min="1454" max="1459" width="11.81640625" bestFit="1" customWidth="1"/>
    <col min="1460" max="1460" width="10.81640625" bestFit="1" customWidth="1"/>
    <col min="1461" max="1475" width="11.81640625" bestFit="1" customWidth="1"/>
    <col min="1476" max="1476" width="10.81640625" bestFit="1" customWidth="1"/>
    <col min="1477" max="1482" width="11.81640625" bestFit="1" customWidth="1"/>
    <col min="1483" max="1483" width="10.81640625" bestFit="1" customWidth="1"/>
    <col min="1484" max="1484" width="11.81640625" bestFit="1" customWidth="1"/>
    <col min="1485" max="1485" width="10.81640625" bestFit="1" customWidth="1"/>
    <col min="1486" max="1488" width="11.81640625" bestFit="1" customWidth="1"/>
    <col min="1489" max="1489" width="10.81640625" bestFit="1" customWidth="1"/>
    <col min="1490" max="1495" width="11.81640625" bestFit="1" customWidth="1"/>
    <col min="1496" max="1496" width="10.81640625" bestFit="1" customWidth="1"/>
    <col min="1497" max="1502" width="11.81640625" bestFit="1" customWidth="1"/>
    <col min="1503" max="1504" width="10.81640625" bestFit="1" customWidth="1"/>
    <col min="1505" max="1514" width="11.81640625" bestFit="1" customWidth="1"/>
    <col min="1515" max="1515" width="10.81640625" bestFit="1" customWidth="1"/>
    <col min="1516" max="1519" width="11.81640625" bestFit="1" customWidth="1"/>
    <col min="1520" max="1520" width="10.81640625" bestFit="1" customWidth="1"/>
    <col min="1521" max="1523" width="11.81640625" bestFit="1" customWidth="1"/>
    <col min="1524" max="1524" width="10.81640625" bestFit="1" customWidth="1"/>
    <col min="1525" max="1532" width="11.81640625" bestFit="1" customWidth="1"/>
    <col min="1533" max="1533" width="9.81640625" bestFit="1" customWidth="1"/>
    <col min="1534" max="1535" width="11.81640625" bestFit="1" customWidth="1"/>
    <col min="1536" max="1536" width="10.81640625" bestFit="1" customWidth="1"/>
    <col min="1537" max="1553" width="11.81640625" bestFit="1" customWidth="1"/>
    <col min="1554" max="1554" width="10.81640625" bestFit="1" customWidth="1"/>
    <col min="1555" max="1560" width="11.81640625" bestFit="1" customWidth="1"/>
    <col min="1561" max="1561" width="10.81640625" bestFit="1" customWidth="1"/>
    <col min="1562" max="1570" width="11.81640625" bestFit="1" customWidth="1"/>
    <col min="1571" max="1571" width="10.81640625" bestFit="1" customWidth="1"/>
    <col min="1572" max="1591" width="11.81640625" bestFit="1" customWidth="1"/>
    <col min="1592" max="1592" width="10.81640625" bestFit="1" customWidth="1"/>
    <col min="1593" max="1598" width="11.81640625" bestFit="1" customWidth="1"/>
    <col min="1599" max="1599" width="10.81640625" bestFit="1" customWidth="1"/>
    <col min="1600" max="1600" width="11.81640625" bestFit="1" customWidth="1"/>
    <col min="1601" max="1601" width="10.81640625" bestFit="1" customWidth="1"/>
    <col min="1602" max="1614" width="11.81640625" bestFit="1" customWidth="1"/>
    <col min="1615" max="1615" width="10.81640625" bestFit="1" customWidth="1"/>
    <col min="1616" max="1618" width="11.81640625" bestFit="1" customWidth="1"/>
    <col min="1619" max="1619" width="10.81640625" bestFit="1" customWidth="1"/>
    <col min="1620" max="1622" width="11.81640625" bestFit="1" customWidth="1"/>
    <col min="1623" max="1623" width="10.81640625" bestFit="1" customWidth="1"/>
    <col min="1624" max="1627" width="11.81640625" bestFit="1" customWidth="1"/>
    <col min="1628" max="1628" width="10.81640625" bestFit="1" customWidth="1"/>
    <col min="1629" max="1636" width="11.81640625" bestFit="1" customWidth="1"/>
    <col min="1637" max="1637" width="9.81640625" bestFit="1" customWidth="1"/>
    <col min="1638" max="1639" width="11.81640625" bestFit="1" customWidth="1"/>
    <col min="1640" max="1640" width="10.81640625" bestFit="1" customWidth="1"/>
    <col min="1641" max="1647" width="11.81640625" bestFit="1" customWidth="1"/>
    <col min="1648" max="1648" width="10.81640625" bestFit="1" customWidth="1"/>
    <col min="1649" max="1654" width="11.81640625" bestFit="1" customWidth="1"/>
    <col min="1655" max="1655" width="10.81640625" bestFit="1" customWidth="1"/>
    <col min="1656" max="1656" width="11.81640625" bestFit="1" customWidth="1"/>
    <col min="1657" max="1657" width="10.81640625" bestFit="1" customWidth="1"/>
    <col min="1658" max="1662" width="11.81640625" bestFit="1" customWidth="1"/>
    <col min="1663" max="1664" width="10.81640625" bestFit="1" customWidth="1"/>
    <col min="1665" max="1669" width="11.81640625" bestFit="1" customWidth="1"/>
    <col min="1670" max="1671" width="10.81640625" bestFit="1" customWidth="1"/>
    <col min="1672" max="1676" width="11.81640625" bestFit="1" customWidth="1"/>
    <col min="1677" max="1677" width="10.81640625" bestFit="1" customWidth="1"/>
    <col min="1678" max="1679" width="11.81640625" bestFit="1" customWidth="1"/>
    <col min="1680" max="1680" width="10.81640625" bestFit="1" customWidth="1"/>
    <col min="1681" max="1699" width="11.81640625" bestFit="1" customWidth="1"/>
    <col min="1700" max="1700" width="10.81640625" bestFit="1" customWidth="1"/>
    <col min="1701" max="1702" width="11.81640625" bestFit="1" customWidth="1"/>
    <col min="1703" max="1703" width="9.81640625" bestFit="1" customWidth="1"/>
    <col min="1704" max="1709" width="11.81640625" bestFit="1" customWidth="1"/>
    <col min="1710" max="1710" width="10.81640625" bestFit="1" customWidth="1"/>
    <col min="1711" max="1718" width="11.81640625" bestFit="1" customWidth="1"/>
    <col min="1719" max="1719" width="9.81640625" bestFit="1" customWidth="1"/>
    <col min="1720" max="1720" width="11.81640625" bestFit="1" customWidth="1"/>
    <col min="1721" max="1721" width="10.81640625" bestFit="1" customWidth="1"/>
    <col min="1722" max="1733" width="11.81640625" bestFit="1" customWidth="1"/>
    <col min="1734" max="1734" width="10.81640625" bestFit="1" customWidth="1"/>
    <col min="1735" max="1740" width="11.81640625" bestFit="1" customWidth="1"/>
    <col min="1741" max="1741" width="10.81640625" bestFit="1" customWidth="1"/>
    <col min="1742" max="1742" width="11.81640625" bestFit="1" customWidth="1"/>
    <col min="1743" max="1743" width="10.81640625" bestFit="1" customWidth="1"/>
    <col min="1744" max="1765" width="11.81640625" bestFit="1" customWidth="1"/>
    <col min="1766" max="1766" width="10.81640625" bestFit="1" customWidth="1"/>
    <col min="1767" max="1804" width="11.81640625" bestFit="1" customWidth="1"/>
    <col min="1805" max="1805" width="10.81640625" bestFit="1" customWidth="1"/>
    <col min="1806" max="1809" width="11.81640625" bestFit="1" customWidth="1"/>
    <col min="1810" max="1810" width="8.81640625" bestFit="1" customWidth="1"/>
    <col min="1811" max="1811" width="10.81640625" bestFit="1" customWidth="1"/>
    <col min="1812" max="1819" width="11.81640625" bestFit="1" customWidth="1"/>
    <col min="1820" max="1820" width="9.81640625" bestFit="1" customWidth="1"/>
    <col min="1821" max="1825" width="11.81640625" bestFit="1" customWidth="1"/>
    <col min="1826" max="1826" width="10.81640625" bestFit="1" customWidth="1"/>
    <col min="1827" max="1836" width="11.81640625" bestFit="1" customWidth="1"/>
    <col min="1837" max="1837" width="10.81640625" bestFit="1" customWidth="1"/>
    <col min="1838" max="1855" width="11.81640625" bestFit="1" customWidth="1"/>
    <col min="1856" max="1856" width="10.81640625" bestFit="1" customWidth="1"/>
    <col min="1857" max="1863" width="11.81640625" bestFit="1" customWidth="1"/>
    <col min="1864" max="1864" width="10.81640625" bestFit="1" customWidth="1"/>
    <col min="1865" max="1877" width="11.81640625" bestFit="1" customWidth="1"/>
    <col min="1878" max="1878" width="10.81640625" bestFit="1" customWidth="1"/>
    <col min="1879" max="1879" width="11.81640625" bestFit="1" customWidth="1"/>
    <col min="1880" max="1880" width="10.81640625" bestFit="1" customWidth="1"/>
    <col min="1881" max="1891" width="11.81640625" bestFit="1" customWidth="1"/>
    <col min="1892" max="1892" width="10.81640625" bestFit="1" customWidth="1"/>
    <col min="1893" max="1895" width="11.81640625" bestFit="1" customWidth="1"/>
    <col min="1896" max="1896" width="10.81640625" bestFit="1" customWidth="1"/>
    <col min="1897" max="1912" width="11.81640625" bestFit="1" customWidth="1"/>
    <col min="1913" max="1913" width="9.81640625" bestFit="1" customWidth="1"/>
    <col min="1914" max="1914" width="10.81640625" bestFit="1" customWidth="1"/>
    <col min="1915" max="1938" width="11.81640625" bestFit="1" customWidth="1"/>
    <col min="1939" max="1940" width="10.81640625" bestFit="1" customWidth="1"/>
    <col min="1941" max="1941" width="11.81640625" bestFit="1" customWidth="1"/>
    <col min="1942" max="1942" width="10.81640625" bestFit="1" customWidth="1"/>
    <col min="1943" max="1970" width="11.81640625" bestFit="1" customWidth="1"/>
    <col min="1971" max="1971" width="10.81640625" bestFit="1" customWidth="1"/>
    <col min="1972" max="1983" width="11.81640625" bestFit="1" customWidth="1"/>
    <col min="1984" max="1984" width="9.81640625" bestFit="1" customWidth="1"/>
    <col min="1985" max="1985" width="10.81640625" bestFit="1" customWidth="1"/>
    <col min="1986" max="2002" width="11.81640625" bestFit="1" customWidth="1"/>
    <col min="2003" max="2003" width="10.81640625" bestFit="1" customWidth="1"/>
    <col min="2004" max="2009" width="11.81640625" bestFit="1" customWidth="1"/>
    <col min="2010" max="2010" width="9.81640625" bestFit="1" customWidth="1"/>
    <col min="2011" max="2013" width="11.81640625" bestFit="1" customWidth="1"/>
    <col min="2014" max="2014" width="6.90625" bestFit="1" customWidth="1"/>
    <col min="2015" max="2015" width="10.7265625" bestFit="1" customWidth="1"/>
  </cols>
  <sheetData>
    <row r="2" spans="2:16" ht="40" customHeight="1">
      <c r="B2" s="39" t="s">
        <v>752</v>
      </c>
    </row>
    <row r="3" spans="2:16" ht="16">
      <c r="B3" s="47" t="str">
        <f>"Passing, rushing, and completion percentage  ·  Data through Week "&amp;Calc!B2</f>
        <v>Passing, rushing, and completion percentage  ·  Data through Week 7</v>
      </c>
    </row>
    <row r="4" spans="2:16">
      <c r="B4" s="49"/>
      <c r="C4" s="49"/>
      <c r="D4" s="49"/>
      <c r="E4" s="49"/>
      <c r="F4" s="49"/>
      <c r="G4" s="49"/>
      <c r="H4" s="49"/>
      <c r="I4" s="49"/>
      <c r="J4" s="49"/>
      <c r="K4" s="49"/>
      <c r="L4" s="49"/>
      <c r="M4" s="49"/>
      <c r="N4" s="49"/>
      <c r="O4" s="49"/>
      <c r="P4" s="49"/>
    </row>
    <row r="16" spans="2:16">
      <c r="B16" s="42" t="s">
        <v>754</v>
      </c>
    </row>
    <row r="17" spans="2:16">
      <c r="B17" s="1" t="s">
        <v>499</v>
      </c>
      <c r="C17" t="s" vm="1">
        <v>500</v>
      </c>
    </row>
    <row r="18" spans="2:16">
      <c r="B18" s="48"/>
      <c r="C18" s="48"/>
      <c r="D18" s="50" t="s">
        <v>518</v>
      </c>
      <c r="E18" s="50"/>
      <c r="F18" s="50"/>
      <c r="G18" s="50"/>
      <c r="H18" s="50"/>
      <c r="I18" s="50"/>
      <c r="J18" s="50"/>
      <c r="K18" s="50" t="s">
        <v>519</v>
      </c>
      <c r="L18" s="50"/>
      <c r="M18" s="50"/>
      <c r="N18" s="50" t="s">
        <v>520</v>
      </c>
      <c r="O18" s="50"/>
      <c r="P18" s="50"/>
    </row>
    <row r="19" spans="2:16">
      <c r="B19" s="1" t="s">
        <v>753</v>
      </c>
      <c r="C19" s="1" t="s">
        <v>510</v>
      </c>
      <c r="D19" s="23" t="s">
        <v>503</v>
      </c>
      <c r="E19" s="23" t="s">
        <v>504</v>
      </c>
      <c r="F19" s="23" t="s">
        <v>505</v>
      </c>
      <c r="G19" s="23" t="s">
        <v>506</v>
      </c>
      <c r="H19" s="23" t="s">
        <v>507</v>
      </c>
      <c r="I19" s="23" t="s">
        <v>508</v>
      </c>
      <c r="J19" s="23" t="s">
        <v>509</v>
      </c>
      <c r="K19" s="23" t="s">
        <v>513</v>
      </c>
      <c r="L19" s="23" t="s">
        <v>514</v>
      </c>
      <c r="M19" s="23" t="s">
        <v>515</v>
      </c>
      <c r="N19" s="23" t="s">
        <v>511</v>
      </c>
      <c r="O19" s="23" t="s">
        <v>516</v>
      </c>
      <c r="P19" s="23" t="s">
        <v>517</v>
      </c>
    </row>
    <row r="20" spans="2:16">
      <c r="B20" t="s">
        <v>361</v>
      </c>
      <c r="C20" t="s">
        <v>484</v>
      </c>
      <c r="D20">
        <v>187</v>
      </c>
      <c r="E20">
        <v>278</v>
      </c>
      <c r="F20" s="3">
        <v>0.67266187050359716</v>
      </c>
      <c r="G20">
        <v>1989</v>
      </c>
      <c r="H20" s="4">
        <v>7.1546762589928061</v>
      </c>
      <c r="I20">
        <v>14</v>
      </c>
      <c r="J20">
        <v>7</v>
      </c>
      <c r="K20">
        <v>14</v>
      </c>
      <c r="L20">
        <v>18</v>
      </c>
      <c r="M20">
        <v>0</v>
      </c>
      <c r="N20">
        <v>7</v>
      </c>
      <c r="O20">
        <v>123.35999999999999</v>
      </c>
      <c r="P20" s="4">
        <v>17.622857142857139</v>
      </c>
    </row>
    <row r="21" spans="2:16">
      <c r="B21" t="s">
        <v>236</v>
      </c>
      <c r="C21" t="s">
        <v>477</v>
      </c>
      <c r="D21">
        <v>162</v>
      </c>
      <c r="E21">
        <v>271</v>
      </c>
      <c r="F21" s="3">
        <v>0.59778597785977861</v>
      </c>
      <c r="G21">
        <v>1958</v>
      </c>
      <c r="H21" s="4">
        <v>7.2250922509225095</v>
      </c>
      <c r="I21">
        <v>13</v>
      </c>
      <c r="J21">
        <v>5</v>
      </c>
      <c r="K21">
        <v>11</v>
      </c>
      <c r="L21">
        <v>10</v>
      </c>
      <c r="M21">
        <v>1</v>
      </c>
      <c r="N21">
        <v>7</v>
      </c>
      <c r="O21">
        <v>127.32</v>
      </c>
      <c r="P21" s="4">
        <v>18.188571428571429</v>
      </c>
    </row>
    <row r="22" spans="2:16">
      <c r="B22" t="s">
        <v>81</v>
      </c>
      <c r="C22" t="s">
        <v>482</v>
      </c>
      <c r="D22">
        <v>161</v>
      </c>
      <c r="E22">
        <v>257</v>
      </c>
      <c r="F22" s="3">
        <v>0.62645914396887159</v>
      </c>
      <c r="G22">
        <v>1877</v>
      </c>
      <c r="H22" s="4">
        <v>7.3035019455252916</v>
      </c>
      <c r="I22">
        <v>16</v>
      </c>
      <c r="J22">
        <v>5</v>
      </c>
      <c r="K22">
        <v>15</v>
      </c>
      <c r="L22">
        <v>4</v>
      </c>
      <c r="M22">
        <v>0</v>
      </c>
      <c r="N22">
        <v>7</v>
      </c>
      <c r="O22">
        <v>131.47999999999999</v>
      </c>
      <c r="P22" s="4">
        <v>18.782857142857143</v>
      </c>
    </row>
    <row r="23" spans="2:16">
      <c r="B23" t="s">
        <v>365</v>
      </c>
      <c r="C23" t="s">
        <v>478</v>
      </c>
      <c r="D23">
        <v>160</v>
      </c>
      <c r="E23">
        <v>247</v>
      </c>
      <c r="F23" s="3">
        <v>0.64777327935222673</v>
      </c>
      <c r="G23">
        <v>1867</v>
      </c>
      <c r="H23" s="4">
        <v>7.5587044534412957</v>
      </c>
      <c r="I23">
        <v>11</v>
      </c>
      <c r="J23">
        <v>1</v>
      </c>
      <c r="K23">
        <v>18</v>
      </c>
      <c r="L23">
        <v>80</v>
      </c>
      <c r="M23">
        <v>1</v>
      </c>
      <c r="N23">
        <v>7</v>
      </c>
      <c r="O23">
        <v>128.68</v>
      </c>
      <c r="P23" s="4">
        <v>18.382857142857144</v>
      </c>
    </row>
    <row r="24" spans="2:16">
      <c r="B24" t="s">
        <v>726</v>
      </c>
      <c r="C24" t="s">
        <v>476</v>
      </c>
      <c r="D24">
        <v>150</v>
      </c>
      <c r="E24">
        <v>223</v>
      </c>
      <c r="F24" s="3">
        <v>0.67264573991031396</v>
      </c>
      <c r="G24">
        <v>1788</v>
      </c>
      <c r="H24" s="4">
        <v>8.0179372197309409</v>
      </c>
      <c r="I24">
        <v>14</v>
      </c>
      <c r="J24">
        <v>0</v>
      </c>
      <c r="K24">
        <v>12</v>
      </c>
      <c r="L24">
        <v>15</v>
      </c>
      <c r="M24">
        <v>1</v>
      </c>
      <c r="N24">
        <v>6</v>
      </c>
      <c r="O24">
        <v>133.02000000000001</v>
      </c>
      <c r="P24" s="4">
        <v>22.17</v>
      </c>
    </row>
    <row r="25" spans="2:16">
      <c r="B25" t="s">
        <v>243</v>
      </c>
      <c r="C25" t="s">
        <v>487</v>
      </c>
      <c r="D25">
        <v>141</v>
      </c>
      <c r="E25">
        <v>214</v>
      </c>
      <c r="F25" s="3">
        <v>0.65887850467289721</v>
      </c>
      <c r="G25">
        <v>1784</v>
      </c>
      <c r="H25" s="4">
        <v>8.3364485981308416</v>
      </c>
      <c r="I25">
        <v>13</v>
      </c>
      <c r="J25">
        <v>8</v>
      </c>
      <c r="K25">
        <v>38</v>
      </c>
      <c r="L25">
        <v>211</v>
      </c>
      <c r="M25">
        <v>2</v>
      </c>
      <c r="N25">
        <v>7</v>
      </c>
      <c r="O25">
        <v>138.46</v>
      </c>
      <c r="P25" s="4">
        <v>19.78</v>
      </c>
    </row>
    <row r="26" spans="2:16">
      <c r="B26" t="s">
        <v>632</v>
      </c>
      <c r="C26" t="s">
        <v>493</v>
      </c>
      <c r="D26">
        <v>146</v>
      </c>
      <c r="E26">
        <v>211</v>
      </c>
      <c r="F26" s="3">
        <v>0.69194312796208535</v>
      </c>
      <c r="G26">
        <v>1748</v>
      </c>
      <c r="H26" s="4">
        <v>8.2843601895734604</v>
      </c>
      <c r="I26">
        <v>15</v>
      </c>
      <c r="J26">
        <v>4</v>
      </c>
      <c r="K26">
        <v>32</v>
      </c>
      <c r="L26">
        <v>161</v>
      </c>
      <c r="M26">
        <v>1</v>
      </c>
      <c r="N26">
        <v>7</v>
      </c>
      <c r="O26">
        <v>146.02000000000001</v>
      </c>
      <c r="P26" s="4">
        <v>20.860000000000003</v>
      </c>
    </row>
    <row r="27" spans="2:16">
      <c r="B27" t="s">
        <v>344</v>
      </c>
      <c r="C27" t="s">
        <v>488</v>
      </c>
      <c r="D27">
        <v>183</v>
      </c>
      <c r="E27">
        <v>273</v>
      </c>
      <c r="F27" s="3">
        <v>0.67032967032967028</v>
      </c>
      <c r="G27">
        <v>1721</v>
      </c>
      <c r="H27" s="4">
        <v>6.3040293040293038</v>
      </c>
      <c r="I27">
        <v>13</v>
      </c>
      <c r="J27">
        <v>6</v>
      </c>
      <c r="K27">
        <v>24</v>
      </c>
      <c r="L27">
        <v>111</v>
      </c>
      <c r="M27">
        <v>2</v>
      </c>
      <c r="N27">
        <v>7</v>
      </c>
      <c r="O27">
        <v>125.94</v>
      </c>
      <c r="P27" s="4">
        <v>17.991428571428571</v>
      </c>
    </row>
    <row r="28" spans="2:16">
      <c r="B28" t="s">
        <v>590</v>
      </c>
      <c r="C28" t="s">
        <v>470</v>
      </c>
      <c r="D28">
        <v>135</v>
      </c>
      <c r="E28">
        <v>228</v>
      </c>
      <c r="F28" s="3">
        <v>0.59210526315789469</v>
      </c>
      <c r="G28">
        <v>1712</v>
      </c>
      <c r="H28" s="4">
        <v>7.5087719298245617</v>
      </c>
      <c r="I28">
        <v>12</v>
      </c>
      <c r="J28">
        <v>4</v>
      </c>
      <c r="K28">
        <v>10</v>
      </c>
      <c r="L28">
        <v>34</v>
      </c>
      <c r="M28">
        <v>1</v>
      </c>
      <c r="N28">
        <v>6</v>
      </c>
      <c r="O28">
        <v>115.88000000000001</v>
      </c>
      <c r="P28" s="4">
        <v>19.313333333333336</v>
      </c>
    </row>
    <row r="29" spans="2:16">
      <c r="B29" t="s">
        <v>321</v>
      </c>
      <c r="C29" t="s">
        <v>492</v>
      </c>
      <c r="D29">
        <v>162</v>
      </c>
      <c r="E29">
        <v>263</v>
      </c>
      <c r="F29" s="3">
        <v>0.61596958174904948</v>
      </c>
      <c r="G29">
        <v>1699</v>
      </c>
      <c r="H29" s="4">
        <v>6.4600760456273765</v>
      </c>
      <c r="I29">
        <v>13</v>
      </c>
      <c r="J29">
        <v>5</v>
      </c>
      <c r="K29">
        <v>12</v>
      </c>
      <c r="L29">
        <v>23</v>
      </c>
      <c r="M29">
        <v>0</v>
      </c>
      <c r="N29">
        <v>7</v>
      </c>
      <c r="O29">
        <v>112.25999999999999</v>
      </c>
      <c r="P29" s="4">
        <v>16.037142857142857</v>
      </c>
    </row>
    <row r="30" spans="2:16">
      <c r="B30" t="s">
        <v>725</v>
      </c>
      <c r="C30" t="s">
        <v>472</v>
      </c>
      <c r="D30">
        <v>157</v>
      </c>
      <c r="E30">
        <v>219</v>
      </c>
      <c r="F30" s="3">
        <v>0.71689497716894979</v>
      </c>
      <c r="G30">
        <v>1653</v>
      </c>
      <c r="H30" s="4">
        <v>7.5479452054794525</v>
      </c>
      <c r="I30">
        <v>15</v>
      </c>
      <c r="J30">
        <v>3</v>
      </c>
      <c r="K30">
        <v>17</v>
      </c>
      <c r="L30">
        <v>60</v>
      </c>
      <c r="M30">
        <v>1</v>
      </c>
      <c r="N30">
        <v>6</v>
      </c>
      <c r="O30">
        <v>130.12</v>
      </c>
      <c r="P30" s="4">
        <v>21.686666666666667</v>
      </c>
    </row>
    <row r="31" spans="2:16">
      <c r="B31" t="s">
        <v>302</v>
      </c>
      <c r="C31" t="s">
        <v>474</v>
      </c>
      <c r="D31">
        <v>163</v>
      </c>
      <c r="E31">
        <v>246</v>
      </c>
      <c r="F31" s="3">
        <v>0.66260162601626016</v>
      </c>
      <c r="G31">
        <v>1639</v>
      </c>
      <c r="H31" s="4">
        <v>6.6626016260162606</v>
      </c>
      <c r="I31">
        <v>10</v>
      </c>
      <c r="J31">
        <v>5</v>
      </c>
      <c r="K31">
        <v>14</v>
      </c>
      <c r="L31">
        <v>73</v>
      </c>
      <c r="M31">
        <v>0</v>
      </c>
      <c r="N31">
        <v>6</v>
      </c>
      <c r="O31">
        <v>104.86000000000001</v>
      </c>
      <c r="P31" s="4">
        <v>17.47666666666667</v>
      </c>
    </row>
    <row r="32" spans="2:16">
      <c r="B32" t="s">
        <v>353</v>
      </c>
      <c r="C32" t="s">
        <v>490</v>
      </c>
      <c r="D32">
        <v>145</v>
      </c>
      <c r="E32">
        <v>207</v>
      </c>
      <c r="F32" s="3">
        <v>0.70048309178743962</v>
      </c>
      <c r="G32">
        <v>1623</v>
      </c>
      <c r="H32" s="4">
        <v>7.8405797101449277</v>
      </c>
      <c r="I32">
        <v>10</v>
      </c>
      <c r="J32">
        <v>2</v>
      </c>
      <c r="K32">
        <v>22</v>
      </c>
      <c r="L32">
        <v>42</v>
      </c>
      <c r="M32">
        <v>0</v>
      </c>
      <c r="N32">
        <v>7</v>
      </c>
      <c r="O32">
        <v>105.12</v>
      </c>
      <c r="P32" s="4">
        <v>15.017142857142858</v>
      </c>
    </row>
    <row r="33" spans="2:16">
      <c r="B33" t="s">
        <v>48</v>
      </c>
      <c r="C33" t="s">
        <v>466</v>
      </c>
      <c r="D33">
        <v>183</v>
      </c>
      <c r="E33">
        <v>282</v>
      </c>
      <c r="F33" s="3">
        <v>0.64893617021276595</v>
      </c>
      <c r="G33">
        <v>1600</v>
      </c>
      <c r="H33" s="4">
        <v>5.6737588652482271</v>
      </c>
      <c r="I33">
        <v>10</v>
      </c>
      <c r="J33">
        <v>6</v>
      </c>
      <c r="K33">
        <v>26</v>
      </c>
      <c r="L33">
        <v>80</v>
      </c>
      <c r="M33">
        <v>1</v>
      </c>
      <c r="N33">
        <v>7</v>
      </c>
      <c r="O33">
        <v>106.7</v>
      </c>
      <c r="P33" s="4">
        <v>15.242857142857144</v>
      </c>
    </row>
    <row r="34" spans="2:16">
      <c r="B34" t="s">
        <v>11</v>
      </c>
      <c r="C34" t="s">
        <v>469</v>
      </c>
      <c r="D34">
        <v>114</v>
      </c>
      <c r="E34">
        <v>171</v>
      </c>
      <c r="F34" s="3">
        <v>0.66666666666666663</v>
      </c>
      <c r="G34">
        <v>1504</v>
      </c>
      <c r="H34" s="4">
        <v>8.7953216374269001</v>
      </c>
      <c r="I34">
        <v>9</v>
      </c>
      <c r="J34">
        <v>4</v>
      </c>
      <c r="K34">
        <v>48</v>
      </c>
      <c r="L34">
        <v>240</v>
      </c>
      <c r="M34">
        <v>8</v>
      </c>
      <c r="N34">
        <v>6</v>
      </c>
      <c r="O34">
        <v>160.26</v>
      </c>
      <c r="P34" s="4">
        <v>26.709999999999997</v>
      </c>
    </row>
    <row r="35" spans="2:16">
      <c r="B35" t="s">
        <v>411</v>
      </c>
      <c r="C35" t="s">
        <v>473</v>
      </c>
      <c r="D35">
        <v>136</v>
      </c>
      <c r="E35">
        <v>210</v>
      </c>
      <c r="F35" s="3">
        <v>0.64761904761904765</v>
      </c>
      <c r="G35">
        <v>1482</v>
      </c>
      <c r="H35" s="4">
        <v>7.0571428571428569</v>
      </c>
      <c r="I35">
        <v>7</v>
      </c>
      <c r="J35">
        <v>3</v>
      </c>
      <c r="K35">
        <v>48</v>
      </c>
      <c r="L35">
        <v>215</v>
      </c>
      <c r="M35">
        <v>1</v>
      </c>
      <c r="N35">
        <v>7</v>
      </c>
      <c r="O35">
        <v>106.78</v>
      </c>
      <c r="P35" s="4">
        <v>15.254285714285714</v>
      </c>
    </row>
    <row r="36" spans="2:16">
      <c r="B36" t="s">
        <v>228</v>
      </c>
      <c r="C36" t="s">
        <v>480</v>
      </c>
      <c r="D36">
        <v>120</v>
      </c>
      <c r="E36">
        <v>184</v>
      </c>
      <c r="F36" s="3">
        <v>0.65217391304347827</v>
      </c>
      <c r="G36">
        <v>1480</v>
      </c>
      <c r="H36" s="4">
        <v>8.0434782608695645</v>
      </c>
      <c r="I36">
        <v>14</v>
      </c>
      <c r="J36">
        <v>4</v>
      </c>
      <c r="K36">
        <v>17</v>
      </c>
      <c r="L36">
        <v>70</v>
      </c>
      <c r="M36">
        <v>0</v>
      </c>
      <c r="N36">
        <v>6</v>
      </c>
      <c r="O36">
        <v>114.2</v>
      </c>
      <c r="P36" s="4">
        <v>19.033333333333335</v>
      </c>
    </row>
    <row r="37" spans="2:16">
      <c r="B37" t="s">
        <v>591</v>
      </c>
      <c r="C37" t="s">
        <v>481</v>
      </c>
      <c r="D37">
        <v>124</v>
      </c>
      <c r="E37">
        <v>191</v>
      </c>
      <c r="F37" s="3">
        <v>0.64921465968586389</v>
      </c>
      <c r="G37">
        <v>1474</v>
      </c>
      <c r="H37" s="4">
        <v>7.7172774869109944</v>
      </c>
      <c r="I37">
        <v>9</v>
      </c>
      <c r="J37">
        <v>4</v>
      </c>
      <c r="K37">
        <v>19</v>
      </c>
      <c r="L37">
        <v>71</v>
      </c>
      <c r="M37">
        <v>1</v>
      </c>
      <c r="N37">
        <v>6</v>
      </c>
      <c r="O37">
        <v>100.06</v>
      </c>
      <c r="P37" s="4">
        <v>16.676666666666666</v>
      </c>
    </row>
    <row r="38" spans="2:16">
      <c r="B38" t="s">
        <v>199</v>
      </c>
      <c r="C38" t="s">
        <v>479</v>
      </c>
      <c r="D38">
        <v>143</v>
      </c>
      <c r="E38">
        <v>240</v>
      </c>
      <c r="F38" s="3">
        <v>0.59583333333333333</v>
      </c>
      <c r="G38">
        <v>1398</v>
      </c>
      <c r="H38" s="4">
        <v>5.8250000000000002</v>
      </c>
      <c r="I38">
        <v>4</v>
      </c>
      <c r="J38">
        <v>7</v>
      </c>
      <c r="K38">
        <v>21</v>
      </c>
      <c r="L38">
        <v>68</v>
      </c>
      <c r="M38">
        <v>1</v>
      </c>
      <c r="N38">
        <v>7</v>
      </c>
      <c r="O38">
        <v>64.72</v>
      </c>
      <c r="P38" s="4">
        <v>9.2457142857142856</v>
      </c>
    </row>
    <row r="39" spans="2:16">
      <c r="B39" t="s">
        <v>89</v>
      </c>
      <c r="C39" t="s">
        <v>494</v>
      </c>
      <c r="D39">
        <v>110</v>
      </c>
      <c r="E39">
        <v>177</v>
      </c>
      <c r="F39" s="3">
        <v>0.62146892655367236</v>
      </c>
      <c r="G39">
        <v>1290</v>
      </c>
      <c r="H39" s="4">
        <v>7.2881355932203391</v>
      </c>
      <c r="I39">
        <v>8</v>
      </c>
      <c r="J39">
        <v>8</v>
      </c>
      <c r="K39">
        <v>9</v>
      </c>
      <c r="L39">
        <v>52</v>
      </c>
      <c r="M39">
        <v>0</v>
      </c>
      <c r="N39">
        <v>6</v>
      </c>
      <c r="O39">
        <v>74.8</v>
      </c>
      <c r="P39" s="4">
        <v>12.466666666666667</v>
      </c>
    </row>
    <row r="40" spans="2:16">
      <c r="B40" t="s">
        <v>283</v>
      </c>
      <c r="C40" t="s">
        <v>475</v>
      </c>
      <c r="D40">
        <v>129</v>
      </c>
      <c r="E40">
        <v>218</v>
      </c>
      <c r="F40" s="3">
        <v>0.59174311926605505</v>
      </c>
      <c r="G40">
        <v>1271</v>
      </c>
      <c r="H40" s="4">
        <v>5.830275229357798</v>
      </c>
      <c r="I40">
        <v>7</v>
      </c>
      <c r="J40">
        <v>3</v>
      </c>
      <c r="K40">
        <v>29</v>
      </c>
      <c r="L40">
        <v>110</v>
      </c>
      <c r="M40">
        <v>2</v>
      </c>
      <c r="N40">
        <v>7</v>
      </c>
      <c r="O40">
        <v>95.84</v>
      </c>
      <c r="P40" s="4">
        <v>13.691428571428572</v>
      </c>
    </row>
    <row r="41" spans="2:16">
      <c r="B41" t="s">
        <v>402</v>
      </c>
      <c r="C41" t="s">
        <v>496</v>
      </c>
      <c r="D41">
        <v>129</v>
      </c>
      <c r="E41">
        <v>208</v>
      </c>
      <c r="F41" s="3">
        <v>0.62019230769230771</v>
      </c>
      <c r="G41">
        <v>1179</v>
      </c>
      <c r="H41" s="4">
        <v>5.6682692307692308</v>
      </c>
      <c r="I41">
        <v>4</v>
      </c>
      <c r="J41">
        <v>5</v>
      </c>
      <c r="K41">
        <v>19</v>
      </c>
      <c r="L41">
        <v>71</v>
      </c>
      <c r="M41">
        <v>2</v>
      </c>
      <c r="N41">
        <v>7</v>
      </c>
      <c r="O41">
        <v>74.259999999999991</v>
      </c>
      <c r="P41" s="4">
        <v>10.608571428571427</v>
      </c>
    </row>
    <row r="42" spans="2:16">
      <c r="B42" t="s">
        <v>295</v>
      </c>
      <c r="C42" t="s">
        <v>467</v>
      </c>
      <c r="D42">
        <v>96</v>
      </c>
      <c r="E42">
        <v>144</v>
      </c>
      <c r="F42" s="3">
        <v>0.66666666666666663</v>
      </c>
      <c r="G42">
        <v>1157</v>
      </c>
      <c r="H42" s="4">
        <v>8.0347222222222214</v>
      </c>
      <c r="I42">
        <v>9</v>
      </c>
      <c r="J42">
        <v>1</v>
      </c>
      <c r="K42">
        <v>12</v>
      </c>
      <c r="L42">
        <v>4</v>
      </c>
      <c r="M42">
        <v>0</v>
      </c>
      <c r="N42">
        <v>5</v>
      </c>
      <c r="O42">
        <v>84.679999999999993</v>
      </c>
      <c r="P42" s="4">
        <v>16.936</v>
      </c>
    </row>
    <row r="43" spans="2:16">
      <c r="B43" t="s">
        <v>158</v>
      </c>
      <c r="C43" t="s">
        <v>483</v>
      </c>
      <c r="D43">
        <v>107</v>
      </c>
      <c r="E43">
        <v>180</v>
      </c>
      <c r="F43" s="3">
        <v>0.59444444444444444</v>
      </c>
      <c r="G43">
        <v>1141</v>
      </c>
      <c r="H43" s="4">
        <v>6.3388888888888886</v>
      </c>
      <c r="I43">
        <v>5</v>
      </c>
      <c r="J43">
        <v>8</v>
      </c>
      <c r="K43">
        <v>29</v>
      </c>
      <c r="L43">
        <v>168</v>
      </c>
      <c r="M43">
        <v>0</v>
      </c>
      <c r="N43">
        <v>6</v>
      </c>
      <c r="O43">
        <v>62.440000000000005</v>
      </c>
      <c r="P43" s="4">
        <v>10.406666666666668</v>
      </c>
    </row>
    <row r="44" spans="2:16">
      <c r="B44" t="s">
        <v>732</v>
      </c>
      <c r="C44" t="s">
        <v>485</v>
      </c>
      <c r="D44">
        <v>87</v>
      </c>
      <c r="E44">
        <v>151</v>
      </c>
      <c r="F44" s="3">
        <v>0.57615894039735094</v>
      </c>
      <c r="G44">
        <v>1057</v>
      </c>
      <c r="H44" s="4">
        <v>7</v>
      </c>
      <c r="I44">
        <v>4</v>
      </c>
      <c r="J44">
        <v>4</v>
      </c>
      <c r="K44">
        <v>35</v>
      </c>
      <c r="L44">
        <v>223</v>
      </c>
      <c r="M44">
        <v>3</v>
      </c>
      <c r="N44">
        <v>6</v>
      </c>
      <c r="O44">
        <v>86.58</v>
      </c>
      <c r="P44" s="4">
        <v>14.43</v>
      </c>
    </row>
    <row r="45" spans="2:16">
      <c r="B45" t="s">
        <v>589</v>
      </c>
      <c r="C45" t="s">
        <v>471</v>
      </c>
      <c r="D45">
        <v>88</v>
      </c>
      <c r="E45">
        <v>124</v>
      </c>
      <c r="F45" s="3">
        <v>0.70967741935483875</v>
      </c>
      <c r="G45">
        <v>1020</v>
      </c>
      <c r="H45" s="4">
        <v>8.2258064516129039</v>
      </c>
      <c r="I45">
        <v>5</v>
      </c>
      <c r="J45">
        <v>1</v>
      </c>
      <c r="K45">
        <v>24</v>
      </c>
      <c r="L45">
        <v>128</v>
      </c>
      <c r="M45">
        <v>2</v>
      </c>
      <c r="N45">
        <v>4</v>
      </c>
      <c r="O45">
        <v>83.6</v>
      </c>
      <c r="P45" s="4">
        <v>20.9</v>
      </c>
    </row>
    <row r="46" spans="2:16">
      <c r="B46" t="s">
        <v>729</v>
      </c>
      <c r="C46" t="s">
        <v>468</v>
      </c>
      <c r="D46">
        <v>68</v>
      </c>
      <c r="E46">
        <v>96</v>
      </c>
      <c r="F46" s="3">
        <v>0.70833333333333337</v>
      </c>
      <c r="G46">
        <v>967</v>
      </c>
      <c r="H46" s="4">
        <v>10.072916666666666</v>
      </c>
      <c r="I46">
        <v>6</v>
      </c>
      <c r="J46">
        <v>1</v>
      </c>
      <c r="K46">
        <v>19</v>
      </c>
      <c r="L46">
        <v>144</v>
      </c>
      <c r="M46">
        <v>1</v>
      </c>
      <c r="N46">
        <v>4</v>
      </c>
      <c r="O46">
        <v>79.08</v>
      </c>
      <c r="P46" s="4">
        <v>19.77</v>
      </c>
    </row>
    <row r="47" spans="2:16">
      <c r="B47" t="s">
        <v>435</v>
      </c>
      <c r="C47" t="s">
        <v>489</v>
      </c>
      <c r="D47">
        <v>90</v>
      </c>
      <c r="E47">
        <v>158</v>
      </c>
      <c r="F47" s="3">
        <v>0.569620253164557</v>
      </c>
      <c r="G47">
        <v>957</v>
      </c>
      <c r="H47" s="4">
        <v>6.056962025316456</v>
      </c>
      <c r="I47">
        <v>7</v>
      </c>
      <c r="J47">
        <v>5</v>
      </c>
      <c r="K47">
        <v>16</v>
      </c>
      <c r="L47">
        <v>50</v>
      </c>
      <c r="M47">
        <v>1</v>
      </c>
      <c r="N47">
        <v>6</v>
      </c>
      <c r="O47">
        <v>65.28</v>
      </c>
      <c r="P47" s="4">
        <v>10.88</v>
      </c>
    </row>
    <row r="48" spans="2:16">
      <c r="B48" t="s">
        <v>731</v>
      </c>
      <c r="C48" t="s">
        <v>491</v>
      </c>
      <c r="D48">
        <v>89</v>
      </c>
      <c r="E48">
        <v>154</v>
      </c>
      <c r="F48" s="3">
        <v>0.57792207792207795</v>
      </c>
      <c r="G48">
        <v>933</v>
      </c>
      <c r="H48" s="4">
        <v>6.0584415584415581</v>
      </c>
      <c r="I48">
        <v>8</v>
      </c>
      <c r="J48">
        <v>3</v>
      </c>
      <c r="K48">
        <v>23</v>
      </c>
      <c r="L48">
        <v>107</v>
      </c>
      <c r="M48">
        <v>1</v>
      </c>
      <c r="N48">
        <v>5</v>
      </c>
      <c r="O48">
        <v>80.02</v>
      </c>
      <c r="P48" s="4">
        <v>16.003999999999998</v>
      </c>
    </row>
    <row r="49" spans="2:16">
      <c r="B49" t="s">
        <v>728</v>
      </c>
      <c r="C49" t="s">
        <v>486</v>
      </c>
      <c r="D49">
        <v>83</v>
      </c>
      <c r="E49">
        <v>125</v>
      </c>
      <c r="F49" s="3">
        <v>0.66400000000000003</v>
      </c>
      <c r="G49">
        <v>812</v>
      </c>
      <c r="H49" s="4">
        <v>6.4960000000000004</v>
      </c>
      <c r="I49">
        <v>3</v>
      </c>
      <c r="J49">
        <v>2</v>
      </c>
      <c r="K49">
        <v>25</v>
      </c>
      <c r="L49">
        <v>132</v>
      </c>
      <c r="M49">
        <v>0</v>
      </c>
      <c r="N49">
        <v>5</v>
      </c>
      <c r="O49">
        <v>53.68</v>
      </c>
      <c r="P49" s="4">
        <v>10.736000000000001</v>
      </c>
    </row>
    <row r="50" spans="2:16">
      <c r="B50" t="s">
        <v>631</v>
      </c>
      <c r="C50" t="s">
        <v>497</v>
      </c>
      <c r="D50">
        <v>75</v>
      </c>
      <c r="E50">
        <v>116</v>
      </c>
      <c r="F50" s="3">
        <v>0.64655172413793105</v>
      </c>
      <c r="G50">
        <v>759</v>
      </c>
      <c r="H50" s="4">
        <v>6.5431034482758621</v>
      </c>
      <c r="I50">
        <v>5</v>
      </c>
      <c r="J50">
        <v>0</v>
      </c>
      <c r="K50">
        <v>25</v>
      </c>
      <c r="L50">
        <v>213</v>
      </c>
      <c r="M50">
        <v>2</v>
      </c>
      <c r="N50">
        <v>4</v>
      </c>
      <c r="O50">
        <v>85.66</v>
      </c>
      <c r="P50" s="4">
        <v>21.414999999999999</v>
      </c>
    </row>
    <row r="51" spans="2:16">
      <c r="B51" t="s">
        <v>177</v>
      </c>
      <c r="C51" t="s">
        <v>468</v>
      </c>
      <c r="D51">
        <v>74</v>
      </c>
      <c r="E51">
        <v>106</v>
      </c>
      <c r="F51" s="3">
        <v>0.69811320754716977</v>
      </c>
      <c r="G51">
        <v>727</v>
      </c>
      <c r="H51" s="4">
        <v>6.8584905660377355</v>
      </c>
      <c r="I51">
        <v>4</v>
      </c>
      <c r="J51">
        <v>1</v>
      </c>
      <c r="K51">
        <v>18</v>
      </c>
      <c r="L51">
        <v>76</v>
      </c>
      <c r="M51">
        <v>1</v>
      </c>
      <c r="N51">
        <v>4</v>
      </c>
      <c r="O51">
        <v>56.68</v>
      </c>
      <c r="P51" s="4">
        <v>14.17</v>
      </c>
    </row>
    <row r="52" spans="2:16">
      <c r="B52" t="s">
        <v>735</v>
      </c>
      <c r="C52" t="s">
        <v>495</v>
      </c>
      <c r="D52">
        <v>68</v>
      </c>
      <c r="E52">
        <v>107</v>
      </c>
      <c r="F52" s="3">
        <v>0.63551401869158874</v>
      </c>
      <c r="G52">
        <v>679</v>
      </c>
      <c r="H52" s="4">
        <v>6.3457943925233646</v>
      </c>
      <c r="I52">
        <v>3</v>
      </c>
      <c r="J52">
        <v>2</v>
      </c>
      <c r="K52">
        <v>12</v>
      </c>
      <c r="L52">
        <v>66</v>
      </c>
      <c r="M52">
        <v>1</v>
      </c>
      <c r="N52">
        <v>4</v>
      </c>
      <c r="O52">
        <v>41.760000000000005</v>
      </c>
      <c r="P52" s="4">
        <v>10.440000000000001</v>
      </c>
    </row>
    <row r="53" spans="2:16">
      <c r="B53" t="s">
        <v>88</v>
      </c>
      <c r="C53" t="s">
        <v>495</v>
      </c>
      <c r="D53">
        <v>60</v>
      </c>
      <c r="E53">
        <v>98</v>
      </c>
      <c r="F53" s="3">
        <v>0.61224489795918369</v>
      </c>
      <c r="G53">
        <v>501</v>
      </c>
      <c r="H53" s="4">
        <v>5.1122448979591839</v>
      </c>
      <c r="I53">
        <v>3</v>
      </c>
      <c r="J53">
        <v>5</v>
      </c>
      <c r="K53">
        <v>22</v>
      </c>
      <c r="L53">
        <v>123</v>
      </c>
      <c r="M53">
        <v>0</v>
      </c>
      <c r="N53">
        <v>5</v>
      </c>
      <c r="O53">
        <v>34.040000000000006</v>
      </c>
      <c r="P53" s="4">
        <v>6.8080000000000016</v>
      </c>
    </row>
    <row r="54" spans="2:16">
      <c r="B54" t="s">
        <v>452</v>
      </c>
      <c r="C54" t="s">
        <v>489</v>
      </c>
      <c r="D54">
        <v>31</v>
      </c>
      <c r="E54">
        <v>49</v>
      </c>
      <c r="F54" s="3">
        <v>0.63265306122448983</v>
      </c>
      <c r="G54">
        <v>495</v>
      </c>
      <c r="H54" s="4">
        <v>10.102040816326531</v>
      </c>
      <c r="I54">
        <v>1</v>
      </c>
      <c r="J54">
        <v>1</v>
      </c>
      <c r="K54">
        <v>5</v>
      </c>
      <c r="L54">
        <v>29</v>
      </c>
      <c r="M54">
        <v>0</v>
      </c>
      <c r="N54">
        <v>3</v>
      </c>
      <c r="O54">
        <v>26.7</v>
      </c>
      <c r="P54" s="4">
        <v>8.9</v>
      </c>
    </row>
    <row r="55" spans="2:16">
      <c r="B55" t="s">
        <v>739</v>
      </c>
      <c r="C55" t="s">
        <v>494</v>
      </c>
      <c r="D55">
        <v>35</v>
      </c>
      <c r="E55">
        <v>48</v>
      </c>
      <c r="F55" s="3">
        <v>0.72916666666666663</v>
      </c>
      <c r="G55">
        <v>422</v>
      </c>
      <c r="H55" s="4">
        <v>8.7916666666666661</v>
      </c>
      <c r="I55">
        <v>4</v>
      </c>
      <c r="J55">
        <v>0</v>
      </c>
      <c r="K55">
        <v>2</v>
      </c>
      <c r="L55">
        <v>13</v>
      </c>
      <c r="M55">
        <v>0</v>
      </c>
      <c r="N55">
        <v>2</v>
      </c>
      <c r="O55">
        <v>34.18</v>
      </c>
      <c r="P55" s="4">
        <v>17.09</v>
      </c>
    </row>
    <row r="56" spans="2:16">
      <c r="B56" t="s">
        <v>727</v>
      </c>
      <c r="C56" t="s">
        <v>471</v>
      </c>
      <c r="D56">
        <v>42</v>
      </c>
      <c r="E56">
        <v>64</v>
      </c>
      <c r="F56" s="3">
        <v>0.65625</v>
      </c>
      <c r="G56">
        <v>409</v>
      </c>
      <c r="H56" s="4">
        <v>6.390625</v>
      </c>
      <c r="I56">
        <v>0</v>
      </c>
      <c r="J56">
        <v>3</v>
      </c>
      <c r="K56">
        <v>7</v>
      </c>
      <c r="L56">
        <v>18</v>
      </c>
      <c r="M56">
        <v>0</v>
      </c>
      <c r="N56">
        <v>3</v>
      </c>
      <c r="O56">
        <v>12.16</v>
      </c>
      <c r="P56" s="4">
        <v>4.0533333333333337</v>
      </c>
    </row>
    <row r="57" spans="2:16">
      <c r="B57" t="s">
        <v>734</v>
      </c>
      <c r="C57" t="s">
        <v>471</v>
      </c>
      <c r="D57">
        <v>35</v>
      </c>
      <c r="E57">
        <v>53</v>
      </c>
      <c r="F57" s="3">
        <v>0.660377358490566</v>
      </c>
      <c r="G57">
        <v>355</v>
      </c>
      <c r="H57" s="4">
        <v>6.6981132075471699</v>
      </c>
      <c r="I57">
        <v>2</v>
      </c>
      <c r="J57">
        <v>1</v>
      </c>
      <c r="K57">
        <v>5</v>
      </c>
      <c r="L57">
        <v>10</v>
      </c>
      <c r="M57">
        <v>1</v>
      </c>
      <c r="N57">
        <v>2</v>
      </c>
      <c r="O57">
        <v>25.2</v>
      </c>
      <c r="P57" s="4">
        <v>12.6</v>
      </c>
    </row>
    <row r="58" spans="2:16">
      <c r="B58" t="s">
        <v>733</v>
      </c>
      <c r="C58" t="s">
        <v>497</v>
      </c>
      <c r="D58">
        <v>33</v>
      </c>
      <c r="E58">
        <v>51</v>
      </c>
      <c r="F58" s="3">
        <v>0.6470588235294118</v>
      </c>
      <c r="G58">
        <v>340</v>
      </c>
      <c r="H58" s="4">
        <v>6.666666666666667</v>
      </c>
      <c r="I58">
        <v>4</v>
      </c>
      <c r="J58">
        <v>0</v>
      </c>
      <c r="K58">
        <v>7</v>
      </c>
      <c r="L58">
        <v>49</v>
      </c>
      <c r="M58">
        <v>0</v>
      </c>
      <c r="N58">
        <v>3</v>
      </c>
      <c r="O58">
        <v>34.5</v>
      </c>
      <c r="P58" s="4">
        <v>11.5</v>
      </c>
    </row>
    <row r="59" spans="2:16">
      <c r="B59" t="s">
        <v>740</v>
      </c>
      <c r="C59" t="s">
        <v>486</v>
      </c>
      <c r="D59">
        <v>23</v>
      </c>
      <c r="E59">
        <v>39</v>
      </c>
      <c r="F59" s="3">
        <v>0.58974358974358976</v>
      </c>
      <c r="G59">
        <v>276</v>
      </c>
      <c r="H59" s="4">
        <v>7.0769230769230766</v>
      </c>
      <c r="I59">
        <v>3</v>
      </c>
      <c r="J59">
        <v>0</v>
      </c>
      <c r="K59">
        <v>8</v>
      </c>
      <c r="L59">
        <v>5</v>
      </c>
      <c r="M59">
        <v>0</v>
      </c>
      <c r="N59">
        <v>2</v>
      </c>
      <c r="O59">
        <v>25.54</v>
      </c>
      <c r="P59" s="4">
        <v>12.77</v>
      </c>
    </row>
    <row r="60" spans="2:16">
      <c r="B60" t="s">
        <v>743</v>
      </c>
      <c r="C60" t="s">
        <v>489</v>
      </c>
      <c r="D60">
        <v>26</v>
      </c>
      <c r="E60">
        <v>34</v>
      </c>
      <c r="F60" s="3">
        <v>0.76470588235294112</v>
      </c>
      <c r="G60">
        <v>250</v>
      </c>
      <c r="H60" s="4">
        <v>7.3529411764705879</v>
      </c>
      <c r="I60">
        <v>3</v>
      </c>
      <c r="J60">
        <v>0</v>
      </c>
      <c r="K60">
        <v>11</v>
      </c>
      <c r="L60">
        <v>54</v>
      </c>
      <c r="M60">
        <v>0</v>
      </c>
      <c r="N60">
        <v>2</v>
      </c>
      <c r="O60">
        <v>27.400000000000002</v>
      </c>
      <c r="P60" s="4">
        <v>13.700000000000001</v>
      </c>
    </row>
    <row r="61" spans="2:16">
      <c r="B61" t="s">
        <v>741</v>
      </c>
      <c r="C61" t="s">
        <v>467</v>
      </c>
      <c r="D61">
        <v>22</v>
      </c>
      <c r="E61">
        <v>39</v>
      </c>
      <c r="F61" s="3">
        <v>0.5641025641025641</v>
      </c>
      <c r="G61">
        <v>229</v>
      </c>
      <c r="H61" s="4">
        <v>5.8717948717948714</v>
      </c>
      <c r="I61">
        <v>1</v>
      </c>
      <c r="J61">
        <v>4</v>
      </c>
      <c r="K61">
        <v>2</v>
      </c>
      <c r="L61">
        <v>20</v>
      </c>
      <c r="M61">
        <v>0</v>
      </c>
      <c r="N61">
        <v>2</v>
      </c>
      <c r="O61">
        <v>5.16</v>
      </c>
      <c r="P61" s="4">
        <v>2.58</v>
      </c>
    </row>
    <row r="62" spans="2:16">
      <c r="B62" t="s">
        <v>592</v>
      </c>
      <c r="C62" t="s">
        <v>491</v>
      </c>
      <c r="D62">
        <v>26</v>
      </c>
      <c r="E62">
        <v>45</v>
      </c>
      <c r="F62" s="3">
        <v>0.57777777777777772</v>
      </c>
      <c r="G62">
        <v>215</v>
      </c>
      <c r="H62" s="4">
        <v>4.7777777777777777</v>
      </c>
      <c r="I62">
        <v>1</v>
      </c>
      <c r="J62">
        <v>0</v>
      </c>
      <c r="K62">
        <v>1</v>
      </c>
      <c r="L62">
        <v>0</v>
      </c>
      <c r="M62">
        <v>0</v>
      </c>
      <c r="N62">
        <v>1</v>
      </c>
      <c r="O62">
        <v>12.6</v>
      </c>
      <c r="P62" s="4">
        <v>12.6</v>
      </c>
    </row>
    <row r="63" spans="2:16">
      <c r="B63" t="s">
        <v>730</v>
      </c>
      <c r="C63" t="s">
        <v>497</v>
      </c>
      <c r="D63">
        <v>15</v>
      </c>
      <c r="E63">
        <v>33</v>
      </c>
      <c r="F63" s="3">
        <v>0.45454545454545453</v>
      </c>
      <c r="G63">
        <v>186</v>
      </c>
      <c r="H63" s="4">
        <v>5.6363636363636367</v>
      </c>
      <c r="I63">
        <v>1</v>
      </c>
      <c r="J63">
        <v>1</v>
      </c>
      <c r="K63">
        <v>3</v>
      </c>
      <c r="L63">
        <v>16</v>
      </c>
      <c r="M63">
        <v>0</v>
      </c>
      <c r="N63">
        <v>1</v>
      </c>
      <c r="O63">
        <v>11.04</v>
      </c>
      <c r="P63" s="4">
        <v>11.04</v>
      </c>
    </row>
    <row r="64" spans="2:16">
      <c r="B64" t="s">
        <v>742</v>
      </c>
      <c r="C64" t="s">
        <v>467</v>
      </c>
      <c r="D64">
        <v>8</v>
      </c>
      <c r="E64">
        <v>15</v>
      </c>
      <c r="F64" s="3">
        <v>0.53333333333333333</v>
      </c>
      <c r="G64">
        <v>59</v>
      </c>
      <c r="H64" s="4">
        <v>3.9333333333333331</v>
      </c>
      <c r="I64">
        <v>0</v>
      </c>
      <c r="J64">
        <v>1</v>
      </c>
      <c r="K64">
        <v>2</v>
      </c>
      <c r="L64">
        <v>16</v>
      </c>
      <c r="M64">
        <v>0</v>
      </c>
      <c r="N64">
        <v>1</v>
      </c>
      <c r="O64">
        <v>-0.04</v>
      </c>
      <c r="P64" s="4">
        <v>-0.04</v>
      </c>
    </row>
    <row r="65" spans="2:16">
      <c r="B65" t="s">
        <v>747</v>
      </c>
      <c r="C65" t="s">
        <v>482</v>
      </c>
      <c r="D65">
        <v>6</v>
      </c>
      <c r="E65">
        <v>8</v>
      </c>
      <c r="F65" s="3">
        <v>0.75</v>
      </c>
      <c r="G65">
        <v>48</v>
      </c>
      <c r="H65" s="4">
        <v>6</v>
      </c>
      <c r="I65">
        <v>0</v>
      </c>
      <c r="J65">
        <v>0</v>
      </c>
      <c r="K65">
        <v>1</v>
      </c>
      <c r="L65">
        <v>3</v>
      </c>
      <c r="M65">
        <v>0</v>
      </c>
      <c r="N65">
        <v>1</v>
      </c>
      <c r="O65">
        <v>2.2200000000000002</v>
      </c>
      <c r="P65" s="4">
        <v>2.2200000000000002</v>
      </c>
    </row>
    <row r="66" spans="2:16">
      <c r="B66" t="s">
        <v>745</v>
      </c>
      <c r="C66" t="s">
        <v>470</v>
      </c>
      <c r="D66">
        <v>3</v>
      </c>
      <c r="E66">
        <v>5</v>
      </c>
      <c r="F66" s="3">
        <v>0.6</v>
      </c>
      <c r="G66">
        <v>47</v>
      </c>
      <c r="H66" s="4">
        <v>9.4</v>
      </c>
      <c r="I66">
        <v>0</v>
      </c>
      <c r="J66">
        <v>0</v>
      </c>
      <c r="K66">
        <v>3</v>
      </c>
      <c r="L66">
        <v>35</v>
      </c>
      <c r="M66">
        <v>0</v>
      </c>
      <c r="N66">
        <v>3</v>
      </c>
      <c r="O66">
        <v>5.38</v>
      </c>
      <c r="P66" s="4">
        <v>1.7933333333333332</v>
      </c>
    </row>
    <row r="67" spans="2:16">
      <c r="B67" t="s">
        <v>748</v>
      </c>
      <c r="C67" t="s">
        <v>467</v>
      </c>
      <c r="D67">
        <v>2</v>
      </c>
      <c r="E67">
        <v>3</v>
      </c>
      <c r="F67" s="3">
        <v>0.66666666666666663</v>
      </c>
      <c r="G67">
        <v>34</v>
      </c>
      <c r="H67" s="4">
        <v>11.333333333333334</v>
      </c>
      <c r="I67">
        <v>0</v>
      </c>
      <c r="J67">
        <v>1</v>
      </c>
      <c r="K67">
        <v>0</v>
      </c>
      <c r="L67">
        <v>0</v>
      </c>
      <c r="M67">
        <v>0</v>
      </c>
      <c r="N67">
        <v>1</v>
      </c>
      <c r="O67">
        <v>-0.64</v>
      </c>
      <c r="P67" s="4">
        <v>-0.64</v>
      </c>
    </row>
    <row r="68" spans="2:16">
      <c r="B68" t="s">
        <v>736</v>
      </c>
      <c r="C68" t="s">
        <v>487</v>
      </c>
      <c r="D68">
        <v>3</v>
      </c>
      <c r="E68">
        <v>5</v>
      </c>
      <c r="F68" s="3">
        <v>0.6</v>
      </c>
      <c r="G68">
        <v>30</v>
      </c>
      <c r="H68" s="4">
        <v>6</v>
      </c>
      <c r="I68">
        <v>0</v>
      </c>
      <c r="J68">
        <v>0</v>
      </c>
      <c r="K68">
        <v>1</v>
      </c>
      <c r="L68">
        <v>2</v>
      </c>
      <c r="M68">
        <v>0</v>
      </c>
      <c r="N68">
        <v>1</v>
      </c>
      <c r="O68">
        <v>1.4</v>
      </c>
      <c r="P68" s="4">
        <v>1.4</v>
      </c>
    </row>
    <row r="69" spans="2:16">
      <c r="B69" t="s">
        <v>749</v>
      </c>
      <c r="C69" t="s">
        <v>484</v>
      </c>
      <c r="D69">
        <v>2</v>
      </c>
      <c r="E69">
        <v>3</v>
      </c>
      <c r="F69" s="3">
        <v>0.66666666666666663</v>
      </c>
      <c r="G69">
        <v>13</v>
      </c>
      <c r="H69" s="4">
        <v>4.333333333333333</v>
      </c>
      <c r="I69">
        <v>0</v>
      </c>
      <c r="J69">
        <v>0</v>
      </c>
      <c r="K69">
        <v>1</v>
      </c>
      <c r="L69">
        <v>9</v>
      </c>
      <c r="M69">
        <v>0</v>
      </c>
      <c r="N69">
        <v>1</v>
      </c>
      <c r="O69">
        <v>1.42</v>
      </c>
      <c r="P69" s="4">
        <v>1.42</v>
      </c>
    </row>
    <row r="70" spans="2:16">
      <c r="B70" t="s">
        <v>738</v>
      </c>
      <c r="C70" t="s">
        <v>491</v>
      </c>
      <c r="D70">
        <v>0</v>
      </c>
      <c r="E70">
        <v>1</v>
      </c>
      <c r="F70" s="3">
        <v>0</v>
      </c>
      <c r="G70">
        <v>0</v>
      </c>
      <c r="H70" s="4">
        <v>0</v>
      </c>
      <c r="I70">
        <v>0</v>
      </c>
      <c r="J70">
        <v>1</v>
      </c>
      <c r="K70">
        <v>0</v>
      </c>
      <c r="L70">
        <v>0</v>
      </c>
      <c r="M70">
        <v>0</v>
      </c>
      <c r="N70">
        <v>1</v>
      </c>
      <c r="O70">
        <v>-2</v>
      </c>
      <c r="P70" s="4">
        <v>-2</v>
      </c>
    </row>
    <row r="71" spans="2:16">
      <c r="B71" t="s">
        <v>746</v>
      </c>
      <c r="C71" t="s">
        <v>493</v>
      </c>
      <c r="D71">
        <v>0</v>
      </c>
      <c r="E71">
        <v>0</v>
      </c>
      <c r="F71" s="3"/>
      <c r="G71">
        <v>0</v>
      </c>
      <c r="H71" s="4"/>
      <c r="I71">
        <v>0</v>
      </c>
      <c r="J71">
        <v>0</v>
      </c>
      <c r="K71">
        <v>2</v>
      </c>
      <c r="L71">
        <v>-2</v>
      </c>
      <c r="M71">
        <v>0</v>
      </c>
      <c r="N71">
        <v>1</v>
      </c>
      <c r="O71">
        <v>-0.2</v>
      </c>
      <c r="P71" s="4">
        <v>-0.2</v>
      </c>
    </row>
    <row r="72" spans="2:16">
      <c r="B72" t="s">
        <v>750</v>
      </c>
      <c r="C72" t="s">
        <v>477</v>
      </c>
      <c r="D72">
        <v>0</v>
      </c>
      <c r="E72">
        <v>0</v>
      </c>
      <c r="F72" s="3"/>
      <c r="G72">
        <v>0</v>
      </c>
      <c r="H72" s="4"/>
      <c r="I72">
        <v>0</v>
      </c>
      <c r="J72">
        <v>0</v>
      </c>
      <c r="K72">
        <v>2</v>
      </c>
      <c r="L72">
        <v>-2</v>
      </c>
      <c r="M72">
        <v>0</v>
      </c>
      <c r="N72">
        <v>1</v>
      </c>
      <c r="O72">
        <v>-0.2</v>
      </c>
      <c r="P72" s="4">
        <v>-0.2</v>
      </c>
    </row>
    <row r="73" spans="2:16">
      <c r="B73" t="s">
        <v>744</v>
      </c>
      <c r="C73" t="s">
        <v>492</v>
      </c>
      <c r="D73">
        <v>0</v>
      </c>
      <c r="E73">
        <v>1</v>
      </c>
      <c r="F73" s="3">
        <v>0</v>
      </c>
      <c r="G73">
        <v>0</v>
      </c>
      <c r="H73" s="4">
        <v>0</v>
      </c>
      <c r="I73">
        <v>0</v>
      </c>
      <c r="J73">
        <v>0</v>
      </c>
      <c r="K73">
        <v>3</v>
      </c>
      <c r="L73">
        <v>1</v>
      </c>
      <c r="M73">
        <v>0</v>
      </c>
      <c r="N73">
        <v>2</v>
      </c>
      <c r="O73">
        <v>9.9999999999999978E-2</v>
      </c>
      <c r="P73" s="4">
        <v>4.9999999999999989E-2</v>
      </c>
    </row>
    <row r="74" spans="2:16">
      <c r="B74" t="s">
        <v>751</v>
      </c>
      <c r="C74" t="s">
        <v>480</v>
      </c>
      <c r="D74">
        <v>0</v>
      </c>
      <c r="E74">
        <v>0</v>
      </c>
      <c r="F74" s="3"/>
      <c r="G74">
        <v>0</v>
      </c>
      <c r="H74" s="4"/>
      <c r="I74">
        <v>0</v>
      </c>
      <c r="J74">
        <v>0</v>
      </c>
      <c r="K74">
        <v>3</v>
      </c>
      <c r="L74">
        <v>-3</v>
      </c>
      <c r="M74">
        <v>0</v>
      </c>
      <c r="N74">
        <v>1</v>
      </c>
      <c r="O74">
        <v>-0.3</v>
      </c>
      <c r="P74" s="4">
        <v>-0.3</v>
      </c>
    </row>
    <row r="75" spans="2:16">
      <c r="B75" t="s">
        <v>737</v>
      </c>
      <c r="C75" t="s">
        <v>473</v>
      </c>
      <c r="D75">
        <v>1</v>
      </c>
      <c r="E75">
        <v>1</v>
      </c>
      <c r="F75" s="3">
        <v>1</v>
      </c>
      <c r="G75">
        <v>0</v>
      </c>
      <c r="H75" s="4">
        <v>0</v>
      </c>
      <c r="I75">
        <v>0</v>
      </c>
      <c r="J75">
        <v>0</v>
      </c>
      <c r="K75">
        <v>0</v>
      </c>
      <c r="L75">
        <v>0</v>
      </c>
      <c r="M75">
        <v>0</v>
      </c>
      <c r="N75">
        <v>1</v>
      </c>
      <c r="O75">
        <v>0</v>
      </c>
      <c r="P75" s="4">
        <v>0</v>
      </c>
    </row>
    <row r="76" spans="2:16">
      <c r="B76" t="s">
        <v>446</v>
      </c>
      <c r="D76">
        <v>4538</v>
      </c>
      <c r="E76">
        <v>7074</v>
      </c>
      <c r="F76" s="3">
        <v>0.64150409951936671</v>
      </c>
      <c r="G76">
        <v>49854</v>
      </c>
      <c r="H76" s="4">
        <v>7.0474978795589482</v>
      </c>
      <c r="I76">
        <v>323</v>
      </c>
      <c r="J76">
        <v>145</v>
      </c>
      <c r="K76">
        <v>804</v>
      </c>
      <c r="L76">
        <v>3526</v>
      </c>
      <c r="M76">
        <v>39</v>
      </c>
      <c r="N76">
        <v>106</v>
      </c>
      <c r="O76">
        <v>3555.2600000000011</v>
      </c>
      <c r="P76" s="4">
        <v>33.540188679245297</v>
      </c>
    </row>
  </sheetData>
  <mergeCells count="3">
    <mergeCell ref="D18:J18"/>
    <mergeCell ref="K18:M18"/>
    <mergeCell ref="N18:P18"/>
  </mergeCells>
  <pageMargins left="0.7" right="0.7" top="0.75" bottom="0.75" header="0.3" footer="0.3"/>
  <drawing r:id="rId2"/>
  <picture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53EF5-1DD5-4186-AD5F-15CBA211E22F}">
  <sheetPr codeName="Sheet2"/>
  <dimension ref="B2:N152"/>
  <sheetViews>
    <sheetView showGridLines="0" workbookViewId="0">
      <selection activeCell="Q16" sqref="Q16"/>
    </sheetView>
  </sheetViews>
  <sheetFormatPr defaultRowHeight="14.5"/>
  <cols>
    <col min="1" max="1" width="3.6328125" customWidth="1"/>
    <col min="2" max="2" width="20.6328125" customWidth="1"/>
    <col min="3" max="3" width="22.6328125" customWidth="1"/>
    <col min="4" max="14" width="9.1796875" customWidth="1"/>
    <col min="15" max="16" width="7.08984375" bestFit="1" customWidth="1"/>
    <col min="17" max="17" width="11.453125" bestFit="1" customWidth="1"/>
    <col min="18" max="30" width="12.453125" bestFit="1" customWidth="1"/>
    <col min="31" max="31" width="11.453125" bestFit="1" customWidth="1"/>
    <col min="32" max="37" width="12.453125" bestFit="1" customWidth="1"/>
    <col min="38" max="38" width="11.453125" bestFit="1" customWidth="1"/>
    <col min="39" max="45" width="12.453125" bestFit="1" customWidth="1"/>
    <col min="46" max="46" width="11.453125" bestFit="1" customWidth="1"/>
    <col min="47" max="55" width="12.453125" bestFit="1" customWidth="1"/>
    <col min="56" max="56" width="11.453125" bestFit="1" customWidth="1"/>
    <col min="57" max="58" width="12.453125" bestFit="1" customWidth="1"/>
    <col min="59" max="59" width="11.453125" bestFit="1" customWidth="1"/>
    <col min="60" max="67" width="12.453125" bestFit="1" customWidth="1"/>
    <col min="68" max="68" width="11.453125" bestFit="1" customWidth="1"/>
    <col min="69" max="69" width="12.453125" bestFit="1" customWidth="1"/>
    <col min="70" max="70" width="10.453125" bestFit="1" customWidth="1"/>
    <col min="71" max="78" width="12.453125" bestFit="1" customWidth="1"/>
    <col min="79" max="79" width="11.453125" bestFit="1" customWidth="1"/>
    <col min="80" max="88" width="12.453125" bestFit="1" customWidth="1"/>
    <col min="89" max="89" width="11.453125" bestFit="1" customWidth="1"/>
    <col min="90" max="100" width="12.453125" bestFit="1" customWidth="1"/>
    <col min="101" max="101" width="11.453125" bestFit="1" customWidth="1"/>
    <col min="102" max="114" width="12.453125" bestFit="1" customWidth="1"/>
    <col min="115" max="115" width="11.453125" bestFit="1" customWidth="1"/>
    <col min="116" max="116" width="12.453125" bestFit="1" customWidth="1"/>
    <col min="117" max="117" width="11.453125" bestFit="1" customWidth="1"/>
    <col min="118" max="122" width="12.453125" bestFit="1" customWidth="1"/>
    <col min="123" max="123" width="11.453125" bestFit="1" customWidth="1"/>
    <col min="124" max="130" width="12.453125" bestFit="1" customWidth="1"/>
    <col min="131" max="131" width="11.453125" bestFit="1" customWidth="1"/>
    <col min="132" max="152" width="12.453125" bestFit="1" customWidth="1"/>
    <col min="153" max="153" width="11.453125" bestFit="1" customWidth="1"/>
    <col min="154" max="159" width="12.453125" bestFit="1" customWidth="1"/>
    <col min="160" max="160" width="11.453125" bestFit="1" customWidth="1"/>
    <col min="161" max="163" width="12.453125" bestFit="1" customWidth="1"/>
    <col min="164" max="164" width="11.453125" bestFit="1" customWidth="1"/>
    <col min="165" max="178" width="12.453125" bestFit="1" customWidth="1"/>
    <col min="179" max="179" width="11.453125" bestFit="1" customWidth="1"/>
    <col min="180" max="230" width="12.453125" bestFit="1" customWidth="1"/>
    <col min="231" max="231" width="11.453125" bestFit="1" customWidth="1"/>
    <col min="232" max="242" width="12.453125" bestFit="1" customWidth="1"/>
    <col min="243" max="243" width="10.453125" bestFit="1" customWidth="1"/>
    <col min="244" max="244" width="11.453125" bestFit="1" customWidth="1"/>
    <col min="245" max="245" width="12.453125" bestFit="1" customWidth="1"/>
    <col min="246" max="246" width="11.453125" bestFit="1" customWidth="1"/>
    <col min="247" max="256" width="12.453125" bestFit="1" customWidth="1"/>
    <col min="257" max="257" width="11.453125" bestFit="1" customWidth="1"/>
    <col min="258" max="286" width="12.453125" bestFit="1" customWidth="1"/>
    <col min="287" max="287" width="11.453125" bestFit="1" customWidth="1"/>
    <col min="288" max="288" width="12.453125" bestFit="1" customWidth="1"/>
    <col min="289" max="289" width="11.453125" bestFit="1" customWidth="1"/>
    <col min="290" max="290" width="12.453125" bestFit="1" customWidth="1"/>
    <col min="291" max="291" width="11.453125" bestFit="1" customWidth="1"/>
    <col min="292" max="300" width="12.453125" bestFit="1" customWidth="1"/>
    <col min="301" max="301" width="11.453125" bestFit="1" customWidth="1"/>
    <col min="302" max="302" width="12.453125" bestFit="1" customWidth="1"/>
    <col min="303" max="303" width="11.453125" bestFit="1" customWidth="1"/>
    <col min="304" max="309" width="12.453125" bestFit="1" customWidth="1"/>
    <col min="310" max="310" width="11.453125" bestFit="1" customWidth="1"/>
    <col min="311" max="321" width="12.453125" bestFit="1" customWidth="1"/>
    <col min="322" max="322" width="11.453125" bestFit="1" customWidth="1"/>
    <col min="323" max="329" width="12.453125" bestFit="1" customWidth="1"/>
    <col min="330" max="330" width="11.453125" bestFit="1" customWidth="1"/>
    <col min="331" max="350" width="12.453125" bestFit="1" customWidth="1"/>
    <col min="351" max="351" width="11.453125" bestFit="1" customWidth="1"/>
    <col min="352" max="352" width="10.453125" bestFit="1" customWidth="1"/>
    <col min="353" max="353" width="11.453125" bestFit="1" customWidth="1"/>
    <col min="354" max="358" width="12.453125" bestFit="1" customWidth="1"/>
    <col min="359" max="359" width="11.453125" bestFit="1" customWidth="1"/>
    <col min="360" max="380" width="12.453125" bestFit="1" customWidth="1"/>
    <col min="381" max="381" width="11.453125" bestFit="1" customWidth="1"/>
    <col min="382" max="394" width="12.453125" bestFit="1" customWidth="1"/>
    <col min="395" max="395" width="11.453125" bestFit="1" customWidth="1"/>
    <col min="396" max="396" width="12.453125" bestFit="1" customWidth="1"/>
    <col min="397" max="397" width="11.453125" bestFit="1" customWidth="1"/>
    <col min="398" max="400" width="12.453125" bestFit="1" customWidth="1"/>
    <col min="401" max="401" width="11.453125" bestFit="1" customWidth="1"/>
    <col min="402" max="402" width="12.453125" bestFit="1" customWidth="1"/>
    <col min="403" max="403" width="11.453125" bestFit="1" customWidth="1"/>
    <col min="404" max="407" width="12.453125" bestFit="1" customWidth="1"/>
    <col min="408" max="409" width="11.453125" bestFit="1" customWidth="1"/>
    <col min="410" max="412" width="12.453125" bestFit="1" customWidth="1"/>
    <col min="413" max="413" width="11.453125" bestFit="1" customWidth="1"/>
    <col min="414" max="418" width="12.453125" bestFit="1" customWidth="1"/>
    <col min="419" max="419" width="11.453125" bestFit="1" customWidth="1"/>
    <col min="420" max="426" width="12.453125" bestFit="1" customWidth="1"/>
    <col min="427" max="427" width="11.453125" bestFit="1" customWidth="1"/>
    <col min="428" max="428" width="12.453125" bestFit="1" customWidth="1"/>
    <col min="429" max="429" width="11.453125" bestFit="1" customWidth="1"/>
    <col min="430" max="434" width="12.453125" bestFit="1" customWidth="1"/>
    <col min="435" max="435" width="11.453125" bestFit="1" customWidth="1"/>
    <col min="436" max="451" width="12.453125" bestFit="1" customWidth="1"/>
    <col min="452" max="452" width="11.453125" bestFit="1" customWidth="1"/>
    <col min="453" max="459" width="12.453125" bestFit="1" customWidth="1"/>
    <col min="460" max="460" width="11.453125" bestFit="1" customWidth="1"/>
    <col min="461" max="464" width="12.453125" bestFit="1" customWidth="1"/>
    <col min="465" max="465" width="11.453125" bestFit="1" customWidth="1"/>
    <col min="466" max="480" width="12.453125" bestFit="1" customWidth="1"/>
    <col min="481" max="481" width="11.453125" bestFit="1" customWidth="1"/>
    <col min="482" max="488" width="12.453125" bestFit="1" customWidth="1"/>
    <col min="489" max="489" width="11.453125" bestFit="1" customWidth="1"/>
    <col min="490" max="501" width="12.453125" bestFit="1" customWidth="1"/>
    <col min="502" max="502" width="11.453125" bestFit="1" customWidth="1"/>
    <col min="503" max="505" width="12.453125" bestFit="1" customWidth="1"/>
    <col min="506" max="506" width="11.453125" bestFit="1" customWidth="1"/>
    <col min="507" max="507" width="10.453125" bestFit="1" customWidth="1"/>
    <col min="508" max="508" width="12.453125" bestFit="1" customWidth="1"/>
    <col min="509" max="510" width="11.453125" bestFit="1" customWidth="1"/>
    <col min="511" max="533" width="12.453125" bestFit="1" customWidth="1"/>
    <col min="534" max="534" width="11.453125" bestFit="1" customWidth="1"/>
    <col min="535" max="548" width="12.453125" bestFit="1" customWidth="1"/>
    <col min="549" max="549" width="11.453125" bestFit="1" customWidth="1"/>
    <col min="550" max="570" width="12.453125" bestFit="1" customWidth="1"/>
    <col min="571" max="571" width="10.453125" bestFit="1" customWidth="1"/>
    <col min="572" max="580" width="12.453125" bestFit="1" customWidth="1"/>
    <col min="581" max="581" width="11.453125" bestFit="1" customWidth="1"/>
    <col min="582" max="587" width="12.453125" bestFit="1" customWidth="1"/>
    <col min="588" max="588" width="10.453125" bestFit="1" customWidth="1"/>
    <col min="589" max="598" width="12.453125" bestFit="1" customWidth="1"/>
    <col min="599" max="599" width="11.453125" bestFit="1" customWidth="1"/>
    <col min="600" max="602" width="12.453125" bestFit="1" customWidth="1"/>
    <col min="603" max="603" width="11.453125" bestFit="1" customWidth="1"/>
    <col min="604" max="613" width="12.453125" bestFit="1" customWidth="1"/>
    <col min="614" max="614" width="11.453125" bestFit="1" customWidth="1"/>
    <col min="615" max="620" width="12.453125" bestFit="1" customWidth="1"/>
    <col min="621" max="621" width="11.453125" bestFit="1" customWidth="1"/>
    <col min="622" max="622" width="12.453125" bestFit="1" customWidth="1"/>
    <col min="623" max="623" width="11.453125" bestFit="1" customWidth="1"/>
    <col min="624" max="629" width="12.453125" bestFit="1" customWidth="1"/>
    <col min="630" max="630" width="11.453125" bestFit="1" customWidth="1"/>
    <col min="631" max="663" width="12.453125" bestFit="1" customWidth="1"/>
    <col min="664" max="664" width="11.453125" bestFit="1" customWidth="1"/>
    <col min="665" max="673" width="12.453125" bestFit="1" customWidth="1"/>
    <col min="674" max="674" width="11.453125" bestFit="1" customWidth="1"/>
    <col min="675" max="685" width="12.453125" bestFit="1" customWidth="1"/>
    <col min="686" max="686" width="11.453125" bestFit="1" customWidth="1"/>
    <col min="687" max="695" width="12.453125" bestFit="1" customWidth="1"/>
    <col min="696" max="696" width="11.453125" bestFit="1" customWidth="1"/>
    <col min="697" max="706" width="12.453125" bestFit="1" customWidth="1"/>
    <col min="707" max="708" width="11.453125" bestFit="1" customWidth="1"/>
    <col min="709" max="709" width="12.453125" bestFit="1" customWidth="1"/>
    <col min="710" max="710" width="11.453125" bestFit="1" customWidth="1"/>
    <col min="711" max="716" width="12.453125" bestFit="1" customWidth="1"/>
    <col min="717" max="717" width="10.453125" bestFit="1" customWidth="1"/>
    <col min="718" max="731" width="12.453125" bestFit="1" customWidth="1"/>
    <col min="732" max="733" width="11.453125" bestFit="1" customWidth="1"/>
    <col min="734" max="757" width="12.453125" bestFit="1" customWidth="1"/>
    <col min="758" max="758" width="11.453125" bestFit="1" customWidth="1"/>
    <col min="759" max="767" width="12.453125" bestFit="1" customWidth="1"/>
    <col min="768" max="768" width="10.453125" bestFit="1" customWidth="1"/>
    <col min="769" max="789" width="12.453125" bestFit="1" customWidth="1"/>
    <col min="790" max="790" width="11.453125" bestFit="1" customWidth="1"/>
    <col min="791" max="798" width="12.453125" bestFit="1" customWidth="1"/>
    <col min="799" max="799" width="11.453125" bestFit="1" customWidth="1"/>
    <col min="800" max="814" width="12.453125" bestFit="1" customWidth="1"/>
    <col min="815" max="815" width="11.453125" bestFit="1" customWidth="1"/>
    <col min="816" max="823" width="12.453125" bestFit="1" customWidth="1"/>
    <col min="824" max="824" width="11.453125" bestFit="1" customWidth="1"/>
    <col min="825" max="841" width="12.453125" bestFit="1" customWidth="1"/>
    <col min="842" max="842" width="11.453125" bestFit="1" customWidth="1"/>
    <col min="843" max="850" width="12.453125" bestFit="1" customWidth="1"/>
    <col min="851" max="851" width="11.453125" bestFit="1" customWidth="1"/>
    <col min="852" max="860" width="12.453125" bestFit="1" customWidth="1"/>
    <col min="861" max="861" width="11.453125" bestFit="1" customWidth="1"/>
    <col min="862" max="878" width="12.453125" bestFit="1" customWidth="1"/>
    <col min="879" max="879" width="11.453125" bestFit="1" customWidth="1"/>
    <col min="880" max="890" width="12.453125" bestFit="1" customWidth="1"/>
    <col min="891" max="891" width="11.453125" bestFit="1" customWidth="1"/>
    <col min="892" max="898" width="12.453125" bestFit="1" customWidth="1"/>
    <col min="899" max="899" width="11.453125" bestFit="1" customWidth="1"/>
    <col min="900" max="924" width="12.453125" bestFit="1" customWidth="1"/>
    <col min="925" max="925" width="11.453125" bestFit="1" customWidth="1"/>
    <col min="926" max="927" width="12.453125" bestFit="1" customWidth="1"/>
    <col min="928" max="928" width="11.453125" bestFit="1" customWidth="1"/>
    <col min="929" max="938" width="12.453125" bestFit="1" customWidth="1"/>
    <col min="939" max="939" width="11.453125" bestFit="1" customWidth="1"/>
    <col min="940" max="959" width="12.453125" bestFit="1" customWidth="1"/>
    <col min="960" max="960" width="11.453125" bestFit="1" customWidth="1"/>
    <col min="961" max="979" width="12.453125" bestFit="1" customWidth="1"/>
    <col min="980" max="980" width="11.453125" bestFit="1" customWidth="1"/>
    <col min="981" max="991" width="12.453125" bestFit="1" customWidth="1"/>
    <col min="992" max="992" width="11.453125" bestFit="1" customWidth="1"/>
    <col min="993" max="1002" width="12.453125" bestFit="1" customWidth="1"/>
    <col min="1003" max="1003" width="11.453125" bestFit="1" customWidth="1"/>
    <col min="1004" max="1016" width="12.453125" bestFit="1" customWidth="1"/>
    <col min="1017" max="1017" width="10.453125" bestFit="1" customWidth="1"/>
    <col min="1018" max="1026" width="12.453125" bestFit="1" customWidth="1"/>
    <col min="1027" max="1027" width="11.453125" bestFit="1" customWidth="1"/>
    <col min="1028" max="1028" width="12.453125" bestFit="1" customWidth="1"/>
    <col min="1029" max="1029" width="1.90625" bestFit="1" customWidth="1"/>
    <col min="1030" max="1031" width="11.81640625" bestFit="1" customWidth="1"/>
    <col min="1032" max="1032" width="10.81640625" bestFit="1" customWidth="1"/>
    <col min="1033" max="1039" width="11.81640625" bestFit="1" customWidth="1"/>
    <col min="1040" max="1040" width="10.81640625" bestFit="1" customWidth="1"/>
    <col min="1041" max="1058" width="11.81640625" bestFit="1" customWidth="1"/>
    <col min="1059" max="1059" width="10.81640625" bestFit="1" customWidth="1"/>
    <col min="1060" max="1071" width="11.81640625" bestFit="1" customWidth="1"/>
    <col min="1072" max="1072" width="10.81640625" bestFit="1" customWidth="1"/>
    <col min="1073" max="1098" width="11.81640625" bestFit="1" customWidth="1"/>
    <col min="1099" max="1099" width="10.81640625" bestFit="1" customWidth="1"/>
    <col min="1100" max="1110" width="11.81640625" bestFit="1" customWidth="1"/>
    <col min="1111" max="1111" width="10.81640625" bestFit="1" customWidth="1"/>
    <col min="1112" max="1123" width="11.81640625" bestFit="1" customWidth="1"/>
    <col min="1124" max="1124" width="8.81640625" bestFit="1" customWidth="1"/>
    <col min="1125" max="1128" width="11.81640625" bestFit="1" customWidth="1"/>
    <col min="1129" max="1129" width="9.81640625" bestFit="1" customWidth="1"/>
    <col min="1130" max="1139" width="11.81640625" bestFit="1" customWidth="1"/>
    <col min="1140" max="1140" width="10.81640625" bestFit="1" customWidth="1"/>
    <col min="1141" max="1152" width="11.81640625" bestFit="1" customWidth="1"/>
    <col min="1153" max="1153" width="10.81640625" bestFit="1" customWidth="1"/>
    <col min="1154" max="1164" width="11.81640625" bestFit="1" customWidth="1"/>
    <col min="1165" max="1165" width="10.81640625" bestFit="1" customWidth="1"/>
    <col min="1166" max="1168" width="11.81640625" bestFit="1" customWidth="1"/>
    <col min="1169" max="1169" width="10.81640625" bestFit="1" customWidth="1"/>
    <col min="1170" max="1174" width="11.81640625" bestFit="1" customWidth="1"/>
    <col min="1175" max="1175" width="10.81640625" bestFit="1" customWidth="1"/>
    <col min="1176" max="1186" width="11.81640625" bestFit="1" customWidth="1"/>
    <col min="1187" max="1187" width="9.81640625" bestFit="1" customWidth="1"/>
    <col min="1188" max="1206" width="11.81640625" bestFit="1" customWidth="1"/>
    <col min="1207" max="1207" width="10.81640625" bestFit="1" customWidth="1"/>
    <col min="1208" max="1213" width="11.81640625" bestFit="1" customWidth="1"/>
    <col min="1214" max="1215" width="10.81640625" bestFit="1" customWidth="1"/>
    <col min="1216" max="1221" width="11.81640625" bestFit="1" customWidth="1"/>
    <col min="1222" max="1222" width="10.81640625" bestFit="1" customWidth="1"/>
    <col min="1223" max="1226" width="11.81640625" bestFit="1" customWidth="1"/>
    <col min="1227" max="1227" width="10.81640625" bestFit="1" customWidth="1"/>
    <col min="1228" max="1232" width="11.81640625" bestFit="1" customWidth="1"/>
    <col min="1233" max="1233" width="10.81640625" bestFit="1" customWidth="1"/>
    <col min="1234" max="1260" width="11.81640625" bestFit="1" customWidth="1"/>
    <col min="1261" max="1261" width="10.81640625" bestFit="1" customWidth="1"/>
    <col min="1262" max="1274" width="11.81640625" bestFit="1" customWidth="1"/>
    <col min="1275" max="1275" width="10.81640625" bestFit="1" customWidth="1"/>
    <col min="1276" max="1281" width="11.81640625" bestFit="1" customWidth="1"/>
    <col min="1282" max="1283" width="10.81640625" bestFit="1" customWidth="1"/>
    <col min="1284" max="1288" width="11.81640625" bestFit="1" customWidth="1"/>
    <col min="1289" max="1289" width="10.81640625" bestFit="1" customWidth="1"/>
    <col min="1290" max="1361" width="11.81640625" bestFit="1" customWidth="1"/>
    <col min="1362" max="1362" width="10.81640625" bestFit="1" customWidth="1"/>
    <col min="1363" max="1374" width="11.81640625" bestFit="1" customWidth="1"/>
    <col min="1375" max="1375" width="10.81640625" bestFit="1" customWidth="1"/>
    <col min="1376" max="1376" width="9.81640625" bestFit="1" customWidth="1"/>
    <col min="1377" max="1378" width="11.81640625" bestFit="1" customWidth="1"/>
    <col min="1379" max="1379" width="10.81640625" bestFit="1" customWidth="1"/>
    <col min="1380" max="1383" width="11.81640625" bestFit="1" customWidth="1"/>
    <col min="1384" max="1384" width="10.81640625" bestFit="1" customWidth="1"/>
    <col min="1385" max="1386" width="11.81640625" bestFit="1" customWidth="1"/>
    <col min="1387" max="1387" width="10.81640625" bestFit="1" customWidth="1"/>
    <col min="1388" max="1395" width="11.81640625" bestFit="1" customWidth="1"/>
    <col min="1396" max="1396" width="10.81640625" bestFit="1" customWidth="1"/>
    <col min="1397" max="1406" width="11.81640625" bestFit="1" customWidth="1"/>
    <col min="1407" max="1407" width="10.81640625" bestFit="1" customWidth="1"/>
    <col min="1408" max="1421" width="11.81640625" bestFit="1" customWidth="1"/>
    <col min="1422" max="1423" width="10.81640625" bestFit="1" customWidth="1"/>
    <col min="1424" max="1427" width="11.81640625" bestFit="1" customWidth="1"/>
    <col min="1428" max="1428" width="10.81640625" bestFit="1" customWidth="1"/>
    <col min="1429" max="1434" width="11.81640625" bestFit="1" customWidth="1"/>
    <col min="1435" max="1435" width="10.81640625" bestFit="1" customWidth="1"/>
    <col min="1436" max="1440" width="11.81640625" bestFit="1" customWidth="1"/>
    <col min="1441" max="1441" width="10.81640625" bestFit="1" customWidth="1"/>
    <col min="1442" max="1450" width="11.81640625" bestFit="1" customWidth="1"/>
    <col min="1451" max="1451" width="10.81640625" bestFit="1" customWidth="1"/>
    <col min="1452" max="1452" width="11.81640625" bestFit="1" customWidth="1"/>
    <col min="1453" max="1453" width="10.81640625" bestFit="1" customWidth="1"/>
    <col min="1454" max="1459" width="11.81640625" bestFit="1" customWidth="1"/>
    <col min="1460" max="1460" width="10.81640625" bestFit="1" customWidth="1"/>
    <col min="1461" max="1475" width="11.81640625" bestFit="1" customWidth="1"/>
    <col min="1476" max="1476" width="10.81640625" bestFit="1" customWidth="1"/>
    <col min="1477" max="1482" width="11.81640625" bestFit="1" customWidth="1"/>
    <col min="1483" max="1483" width="10.81640625" bestFit="1" customWidth="1"/>
    <col min="1484" max="1484" width="11.81640625" bestFit="1" customWidth="1"/>
    <col min="1485" max="1485" width="10.81640625" bestFit="1" customWidth="1"/>
    <col min="1486" max="1488" width="11.81640625" bestFit="1" customWidth="1"/>
    <col min="1489" max="1489" width="10.81640625" bestFit="1" customWidth="1"/>
    <col min="1490" max="1495" width="11.81640625" bestFit="1" customWidth="1"/>
    <col min="1496" max="1496" width="10.81640625" bestFit="1" customWidth="1"/>
    <col min="1497" max="1502" width="11.81640625" bestFit="1" customWidth="1"/>
    <col min="1503" max="1504" width="10.81640625" bestFit="1" customWidth="1"/>
    <col min="1505" max="1514" width="11.81640625" bestFit="1" customWidth="1"/>
    <col min="1515" max="1515" width="10.81640625" bestFit="1" customWidth="1"/>
    <col min="1516" max="1519" width="11.81640625" bestFit="1" customWidth="1"/>
    <col min="1520" max="1520" width="10.81640625" bestFit="1" customWidth="1"/>
    <col min="1521" max="1523" width="11.81640625" bestFit="1" customWidth="1"/>
    <col min="1524" max="1524" width="10.81640625" bestFit="1" customWidth="1"/>
    <col min="1525" max="1532" width="11.81640625" bestFit="1" customWidth="1"/>
    <col min="1533" max="1533" width="9.81640625" bestFit="1" customWidth="1"/>
    <col min="1534" max="1535" width="11.81640625" bestFit="1" customWidth="1"/>
    <col min="1536" max="1536" width="10.81640625" bestFit="1" customWidth="1"/>
    <col min="1537" max="1553" width="11.81640625" bestFit="1" customWidth="1"/>
    <col min="1554" max="1554" width="10.81640625" bestFit="1" customWidth="1"/>
    <col min="1555" max="1560" width="11.81640625" bestFit="1" customWidth="1"/>
    <col min="1561" max="1561" width="10.81640625" bestFit="1" customWidth="1"/>
    <col min="1562" max="1570" width="11.81640625" bestFit="1" customWidth="1"/>
    <col min="1571" max="1571" width="10.81640625" bestFit="1" customWidth="1"/>
    <col min="1572" max="1591" width="11.81640625" bestFit="1" customWidth="1"/>
    <col min="1592" max="1592" width="10.81640625" bestFit="1" customWidth="1"/>
    <col min="1593" max="1598" width="11.81640625" bestFit="1" customWidth="1"/>
    <col min="1599" max="1599" width="10.81640625" bestFit="1" customWidth="1"/>
    <col min="1600" max="1600" width="11.81640625" bestFit="1" customWidth="1"/>
    <col min="1601" max="1601" width="10.81640625" bestFit="1" customWidth="1"/>
    <col min="1602" max="1614" width="11.81640625" bestFit="1" customWidth="1"/>
    <col min="1615" max="1615" width="10.81640625" bestFit="1" customWidth="1"/>
    <col min="1616" max="1618" width="11.81640625" bestFit="1" customWidth="1"/>
    <col min="1619" max="1619" width="10.81640625" bestFit="1" customWidth="1"/>
    <col min="1620" max="1622" width="11.81640625" bestFit="1" customWidth="1"/>
    <col min="1623" max="1623" width="10.81640625" bestFit="1" customWidth="1"/>
    <col min="1624" max="1627" width="11.81640625" bestFit="1" customWidth="1"/>
    <col min="1628" max="1628" width="10.81640625" bestFit="1" customWidth="1"/>
    <col min="1629" max="1636" width="11.81640625" bestFit="1" customWidth="1"/>
    <col min="1637" max="1637" width="9.81640625" bestFit="1" customWidth="1"/>
    <col min="1638" max="1639" width="11.81640625" bestFit="1" customWidth="1"/>
    <col min="1640" max="1640" width="10.81640625" bestFit="1" customWidth="1"/>
    <col min="1641" max="1647" width="11.81640625" bestFit="1" customWidth="1"/>
    <col min="1648" max="1648" width="10.81640625" bestFit="1" customWidth="1"/>
    <col min="1649" max="1654" width="11.81640625" bestFit="1" customWidth="1"/>
    <col min="1655" max="1655" width="10.81640625" bestFit="1" customWidth="1"/>
    <col min="1656" max="1656" width="11.81640625" bestFit="1" customWidth="1"/>
    <col min="1657" max="1657" width="10.81640625" bestFit="1" customWidth="1"/>
    <col min="1658" max="1662" width="11.81640625" bestFit="1" customWidth="1"/>
    <col min="1663" max="1664" width="10.81640625" bestFit="1" customWidth="1"/>
    <col min="1665" max="1669" width="11.81640625" bestFit="1" customWidth="1"/>
    <col min="1670" max="1671" width="10.81640625" bestFit="1" customWidth="1"/>
    <col min="1672" max="1676" width="11.81640625" bestFit="1" customWidth="1"/>
    <col min="1677" max="1677" width="10.81640625" bestFit="1" customWidth="1"/>
    <col min="1678" max="1679" width="11.81640625" bestFit="1" customWidth="1"/>
    <col min="1680" max="1680" width="10.81640625" bestFit="1" customWidth="1"/>
    <col min="1681" max="1699" width="11.81640625" bestFit="1" customWidth="1"/>
    <col min="1700" max="1700" width="10.81640625" bestFit="1" customWidth="1"/>
    <col min="1701" max="1702" width="11.81640625" bestFit="1" customWidth="1"/>
    <col min="1703" max="1703" width="9.81640625" bestFit="1" customWidth="1"/>
    <col min="1704" max="1709" width="11.81640625" bestFit="1" customWidth="1"/>
    <col min="1710" max="1710" width="10.81640625" bestFit="1" customWidth="1"/>
    <col min="1711" max="1718" width="11.81640625" bestFit="1" customWidth="1"/>
    <col min="1719" max="1719" width="9.81640625" bestFit="1" customWidth="1"/>
    <col min="1720" max="1720" width="11.81640625" bestFit="1" customWidth="1"/>
    <col min="1721" max="1721" width="10.81640625" bestFit="1" customWidth="1"/>
    <col min="1722" max="1733" width="11.81640625" bestFit="1" customWidth="1"/>
    <col min="1734" max="1734" width="10.81640625" bestFit="1" customWidth="1"/>
    <col min="1735" max="1740" width="11.81640625" bestFit="1" customWidth="1"/>
    <col min="1741" max="1741" width="10.81640625" bestFit="1" customWidth="1"/>
    <col min="1742" max="1742" width="11.81640625" bestFit="1" customWidth="1"/>
    <col min="1743" max="1743" width="10.81640625" bestFit="1" customWidth="1"/>
    <col min="1744" max="1765" width="11.81640625" bestFit="1" customWidth="1"/>
    <col min="1766" max="1766" width="10.81640625" bestFit="1" customWidth="1"/>
    <col min="1767" max="1804" width="11.81640625" bestFit="1" customWidth="1"/>
    <col min="1805" max="1805" width="10.81640625" bestFit="1" customWidth="1"/>
    <col min="1806" max="1809" width="11.81640625" bestFit="1" customWidth="1"/>
    <col min="1810" max="1810" width="8.81640625" bestFit="1" customWidth="1"/>
    <col min="1811" max="1811" width="10.81640625" bestFit="1" customWidth="1"/>
    <col min="1812" max="1819" width="11.81640625" bestFit="1" customWidth="1"/>
    <col min="1820" max="1820" width="9.81640625" bestFit="1" customWidth="1"/>
    <col min="1821" max="1825" width="11.81640625" bestFit="1" customWidth="1"/>
    <col min="1826" max="1826" width="10.81640625" bestFit="1" customWidth="1"/>
    <col min="1827" max="1836" width="11.81640625" bestFit="1" customWidth="1"/>
    <col min="1837" max="1837" width="10.81640625" bestFit="1" customWidth="1"/>
    <col min="1838" max="1855" width="11.81640625" bestFit="1" customWidth="1"/>
    <col min="1856" max="1856" width="10.81640625" bestFit="1" customWidth="1"/>
    <col min="1857" max="1863" width="11.81640625" bestFit="1" customWidth="1"/>
    <col min="1864" max="1864" width="10.81640625" bestFit="1" customWidth="1"/>
    <col min="1865" max="1877" width="11.81640625" bestFit="1" customWidth="1"/>
    <col min="1878" max="1878" width="10.81640625" bestFit="1" customWidth="1"/>
    <col min="1879" max="1879" width="11.81640625" bestFit="1" customWidth="1"/>
    <col min="1880" max="1880" width="10.81640625" bestFit="1" customWidth="1"/>
    <col min="1881" max="1891" width="11.81640625" bestFit="1" customWidth="1"/>
    <col min="1892" max="1892" width="10.81640625" bestFit="1" customWidth="1"/>
    <col min="1893" max="1895" width="11.81640625" bestFit="1" customWidth="1"/>
    <col min="1896" max="1896" width="10.81640625" bestFit="1" customWidth="1"/>
    <col min="1897" max="1912" width="11.81640625" bestFit="1" customWidth="1"/>
    <col min="1913" max="1913" width="9.81640625" bestFit="1" customWidth="1"/>
    <col min="1914" max="1914" width="10.81640625" bestFit="1" customWidth="1"/>
    <col min="1915" max="1938" width="11.81640625" bestFit="1" customWidth="1"/>
    <col min="1939" max="1940" width="10.81640625" bestFit="1" customWidth="1"/>
    <col min="1941" max="1941" width="11.81640625" bestFit="1" customWidth="1"/>
    <col min="1942" max="1942" width="10.81640625" bestFit="1" customWidth="1"/>
    <col min="1943" max="1970" width="11.81640625" bestFit="1" customWidth="1"/>
    <col min="1971" max="1971" width="10.81640625" bestFit="1" customWidth="1"/>
    <col min="1972" max="1983" width="11.81640625" bestFit="1" customWidth="1"/>
    <col min="1984" max="1984" width="9.81640625" bestFit="1" customWidth="1"/>
    <col min="1985" max="1985" width="10.81640625" bestFit="1" customWidth="1"/>
    <col min="1986" max="2002" width="11.81640625" bestFit="1" customWidth="1"/>
    <col min="2003" max="2003" width="10.81640625" bestFit="1" customWidth="1"/>
    <col min="2004" max="2009" width="11.81640625" bestFit="1" customWidth="1"/>
    <col min="2010" max="2010" width="9.81640625" bestFit="1" customWidth="1"/>
    <col min="2011" max="2013" width="11.81640625" bestFit="1" customWidth="1"/>
    <col min="2014" max="2014" width="6.90625" bestFit="1" customWidth="1"/>
    <col min="2015" max="2015" width="10.7265625" bestFit="1" customWidth="1"/>
  </cols>
  <sheetData>
    <row r="2" spans="2:14" ht="40" customHeight="1">
      <c r="B2" s="39" t="s">
        <v>755</v>
      </c>
    </row>
    <row r="3" spans="2:14" ht="16">
      <c r="B3" s="47" t="str">
        <f>"Carries, yards, receiving  ·  Data through Week "&amp;Calc!B2</f>
        <v>Carries, yards, receiving  ·  Data through Week 7</v>
      </c>
    </row>
    <row r="4" spans="2:14">
      <c r="B4" s="49"/>
      <c r="C4" s="49"/>
      <c r="D4" s="49"/>
      <c r="E4" s="49"/>
      <c r="F4" s="49"/>
      <c r="G4" s="49"/>
      <c r="H4" s="49"/>
      <c r="I4" s="49"/>
      <c r="J4" s="49"/>
      <c r="K4" s="49"/>
      <c r="L4" s="49"/>
      <c r="M4" s="49"/>
      <c r="N4" s="49"/>
    </row>
    <row r="16" spans="2:14">
      <c r="B16" s="42" t="s">
        <v>756</v>
      </c>
    </row>
    <row r="17" spans="2:14">
      <c r="B17" s="1" t="s">
        <v>499</v>
      </c>
      <c r="C17" t="s" vm="2">
        <v>521</v>
      </c>
    </row>
    <row r="18" spans="2:14">
      <c r="B18" s="48"/>
      <c r="C18" s="48"/>
      <c r="D18" s="50" t="s">
        <v>519</v>
      </c>
      <c r="E18" s="50"/>
      <c r="F18" s="50"/>
      <c r="G18" s="50"/>
      <c r="H18" s="50" t="s">
        <v>527</v>
      </c>
      <c r="I18" s="50"/>
      <c r="J18" s="50"/>
      <c r="K18" s="50"/>
      <c r="L18" s="50" t="s">
        <v>520</v>
      </c>
      <c r="M18" s="50"/>
      <c r="N18" s="50"/>
    </row>
    <row r="19" spans="2:14">
      <c r="B19" s="1" t="s">
        <v>753</v>
      </c>
      <c r="C19" s="1" t="s">
        <v>510</v>
      </c>
      <c r="D19" s="23" t="s">
        <v>513</v>
      </c>
      <c r="E19" s="23" t="s">
        <v>514</v>
      </c>
      <c r="F19" s="23" t="s">
        <v>526</v>
      </c>
      <c r="G19" s="23" t="s">
        <v>515</v>
      </c>
      <c r="H19" s="23" t="s">
        <v>523</v>
      </c>
      <c r="I19" s="23" t="s">
        <v>524</v>
      </c>
      <c r="J19" s="23" t="s">
        <v>525</v>
      </c>
      <c r="K19" s="23" t="s">
        <v>528</v>
      </c>
      <c r="L19" s="23" t="s">
        <v>511</v>
      </c>
      <c r="M19" s="23" t="s">
        <v>516</v>
      </c>
      <c r="N19" s="23" t="s">
        <v>517</v>
      </c>
    </row>
    <row r="20" spans="2:14">
      <c r="B20" t="s">
        <v>317</v>
      </c>
      <c r="C20" t="s">
        <v>467</v>
      </c>
      <c r="D20">
        <v>131</v>
      </c>
      <c r="E20">
        <v>704</v>
      </c>
      <c r="F20" s="4">
        <v>5.3740458015267176</v>
      </c>
      <c r="G20">
        <v>4</v>
      </c>
      <c r="H20">
        <v>32</v>
      </c>
      <c r="I20">
        <v>25</v>
      </c>
      <c r="J20">
        <v>203</v>
      </c>
      <c r="K20">
        <v>1</v>
      </c>
      <c r="L20">
        <v>7</v>
      </c>
      <c r="M20">
        <v>120.69999999999999</v>
      </c>
      <c r="N20" s="4">
        <v>17.24285714285714</v>
      </c>
    </row>
    <row r="21" spans="2:14">
      <c r="B21" t="s">
        <v>399</v>
      </c>
      <c r="C21" t="s">
        <v>481</v>
      </c>
      <c r="D21">
        <v>120</v>
      </c>
      <c r="E21">
        <v>701</v>
      </c>
      <c r="F21" s="4">
        <v>5.8416666666666668</v>
      </c>
      <c r="G21">
        <v>6</v>
      </c>
      <c r="H21">
        <v>27</v>
      </c>
      <c r="I21">
        <v>18</v>
      </c>
      <c r="J21">
        <v>116</v>
      </c>
      <c r="K21">
        <v>2</v>
      </c>
      <c r="L21">
        <v>6</v>
      </c>
      <c r="M21">
        <v>129.69999999999999</v>
      </c>
      <c r="N21" s="4">
        <v>21.616666666666664</v>
      </c>
    </row>
    <row r="22" spans="2:14">
      <c r="B22" t="s">
        <v>75</v>
      </c>
      <c r="C22" t="s">
        <v>469</v>
      </c>
      <c r="D22">
        <v>117</v>
      </c>
      <c r="E22">
        <v>627</v>
      </c>
      <c r="F22" s="4">
        <v>5.3589743589743586</v>
      </c>
      <c r="G22">
        <v>6</v>
      </c>
      <c r="H22">
        <v>14</v>
      </c>
      <c r="I22">
        <v>10</v>
      </c>
      <c r="J22">
        <v>89</v>
      </c>
      <c r="K22">
        <v>0</v>
      </c>
      <c r="L22">
        <v>6</v>
      </c>
      <c r="M22">
        <v>103.6</v>
      </c>
      <c r="N22" s="4">
        <v>17.266666666666666</v>
      </c>
    </row>
    <row r="23" spans="2:14">
      <c r="B23" t="s">
        <v>136</v>
      </c>
      <c r="C23" t="s">
        <v>476</v>
      </c>
      <c r="D23">
        <v>134</v>
      </c>
      <c r="E23">
        <v>620</v>
      </c>
      <c r="F23" s="4">
        <v>4.6268656716417906</v>
      </c>
      <c r="G23">
        <v>7</v>
      </c>
      <c r="H23">
        <v>40</v>
      </c>
      <c r="I23">
        <v>32</v>
      </c>
      <c r="J23">
        <v>270</v>
      </c>
      <c r="K23">
        <v>2</v>
      </c>
      <c r="L23">
        <v>6</v>
      </c>
      <c r="M23">
        <v>139.00000000000003</v>
      </c>
      <c r="N23" s="4">
        <v>23.166666666666671</v>
      </c>
    </row>
    <row r="24" spans="2:14">
      <c r="B24" t="s">
        <v>370</v>
      </c>
      <c r="C24" t="s">
        <v>479</v>
      </c>
      <c r="D24">
        <v>140</v>
      </c>
      <c r="E24">
        <v>587</v>
      </c>
      <c r="F24" s="4">
        <v>4.1928571428571431</v>
      </c>
      <c r="G24">
        <v>8</v>
      </c>
      <c r="H24">
        <v>26</v>
      </c>
      <c r="I24">
        <v>17</v>
      </c>
      <c r="J24">
        <v>178</v>
      </c>
      <c r="K24">
        <v>0</v>
      </c>
      <c r="L24">
        <v>7</v>
      </c>
      <c r="M24">
        <v>120.5</v>
      </c>
      <c r="N24" s="4">
        <v>17.214285714285715</v>
      </c>
    </row>
    <row r="25" spans="2:14">
      <c r="B25" t="s">
        <v>156</v>
      </c>
      <c r="C25" t="s">
        <v>468</v>
      </c>
      <c r="D25">
        <v>147</v>
      </c>
      <c r="E25">
        <v>579</v>
      </c>
      <c r="F25" s="4">
        <v>3.9387755102040818</v>
      </c>
      <c r="G25">
        <v>7</v>
      </c>
      <c r="H25">
        <v>12</v>
      </c>
      <c r="I25">
        <v>10</v>
      </c>
      <c r="J25">
        <v>68</v>
      </c>
      <c r="K25">
        <v>1</v>
      </c>
      <c r="L25">
        <v>7</v>
      </c>
      <c r="M25">
        <v>112.70000000000002</v>
      </c>
      <c r="N25" s="4">
        <v>16.100000000000001</v>
      </c>
    </row>
    <row r="26" spans="2:14">
      <c r="B26" t="s">
        <v>403</v>
      </c>
      <c r="C26" t="s">
        <v>492</v>
      </c>
      <c r="D26">
        <v>102</v>
      </c>
      <c r="E26">
        <v>561</v>
      </c>
      <c r="F26" s="4">
        <v>5.5</v>
      </c>
      <c r="G26">
        <v>1</v>
      </c>
      <c r="H26">
        <v>34</v>
      </c>
      <c r="I26">
        <v>24</v>
      </c>
      <c r="J26">
        <v>294</v>
      </c>
      <c r="K26">
        <v>1</v>
      </c>
      <c r="L26">
        <v>7</v>
      </c>
      <c r="M26">
        <v>95.5</v>
      </c>
      <c r="N26" s="4">
        <v>13.642857142857142</v>
      </c>
    </row>
    <row r="27" spans="2:14">
      <c r="B27" t="s">
        <v>181</v>
      </c>
      <c r="C27" t="s">
        <v>495</v>
      </c>
      <c r="D27">
        <v>120</v>
      </c>
      <c r="E27">
        <v>558</v>
      </c>
      <c r="F27" s="4">
        <v>4.6500000000000004</v>
      </c>
      <c r="G27">
        <v>4</v>
      </c>
      <c r="H27">
        <v>23</v>
      </c>
      <c r="I27">
        <v>18</v>
      </c>
      <c r="J27">
        <v>78</v>
      </c>
      <c r="K27">
        <v>1</v>
      </c>
      <c r="L27">
        <v>7</v>
      </c>
      <c r="M27">
        <v>91.600000000000009</v>
      </c>
      <c r="N27" s="4">
        <v>13.085714285714287</v>
      </c>
    </row>
    <row r="28" spans="2:14">
      <c r="B28" t="s">
        <v>429</v>
      </c>
      <c r="C28" t="s">
        <v>484</v>
      </c>
      <c r="D28">
        <v>96</v>
      </c>
      <c r="E28">
        <v>492</v>
      </c>
      <c r="F28" s="4">
        <v>5.125</v>
      </c>
      <c r="G28">
        <v>5</v>
      </c>
      <c r="H28">
        <v>41</v>
      </c>
      <c r="I28">
        <v>32</v>
      </c>
      <c r="J28">
        <v>239</v>
      </c>
      <c r="K28">
        <v>1</v>
      </c>
      <c r="L28">
        <v>7</v>
      </c>
      <c r="M28">
        <v>105.1</v>
      </c>
      <c r="N28" s="4">
        <v>15.014285714285714</v>
      </c>
    </row>
    <row r="29" spans="2:14">
      <c r="B29" t="s">
        <v>301</v>
      </c>
      <c r="C29" t="s">
        <v>496</v>
      </c>
      <c r="D29">
        <v>112</v>
      </c>
      <c r="E29">
        <v>478</v>
      </c>
      <c r="F29" s="4">
        <v>4.2678571428571432</v>
      </c>
      <c r="G29">
        <v>4</v>
      </c>
      <c r="H29">
        <v>16</v>
      </c>
      <c r="I29">
        <v>11</v>
      </c>
      <c r="J29">
        <v>50</v>
      </c>
      <c r="K29">
        <v>0</v>
      </c>
      <c r="L29">
        <v>7</v>
      </c>
      <c r="M29">
        <v>76.800000000000011</v>
      </c>
      <c r="N29" s="4">
        <v>10.971428571428573</v>
      </c>
    </row>
    <row r="30" spans="2:14">
      <c r="B30" t="s">
        <v>368</v>
      </c>
      <c r="C30" t="s">
        <v>471</v>
      </c>
      <c r="D30">
        <v>116</v>
      </c>
      <c r="E30">
        <v>476</v>
      </c>
      <c r="F30" s="4">
        <v>4.1034482758620694</v>
      </c>
      <c r="G30">
        <v>7</v>
      </c>
      <c r="H30">
        <v>25</v>
      </c>
      <c r="I30">
        <v>22</v>
      </c>
      <c r="J30">
        <v>152</v>
      </c>
      <c r="K30">
        <v>0</v>
      </c>
      <c r="L30">
        <v>7</v>
      </c>
      <c r="M30">
        <v>100.8</v>
      </c>
      <c r="N30" s="4">
        <v>14.4</v>
      </c>
    </row>
    <row r="31" spans="2:14">
      <c r="B31" t="s">
        <v>174</v>
      </c>
      <c r="C31" t="s">
        <v>470</v>
      </c>
      <c r="D31">
        <v>96</v>
      </c>
      <c r="E31">
        <v>459</v>
      </c>
      <c r="F31" s="4">
        <v>4.78125</v>
      </c>
      <c r="G31">
        <v>4</v>
      </c>
      <c r="H31">
        <v>18</v>
      </c>
      <c r="I31">
        <v>15</v>
      </c>
      <c r="J31">
        <v>112</v>
      </c>
      <c r="K31">
        <v>2</v>
      </c>
      <c r="L31">
        <v>6</v>
      </c>
      <c r="M31">
        <v>93.1</v>
      </c>
      <c r="N31" s="4">
        <v>15.516666666666666</v>
      </c>
    </row>
    <row r="32" spans="2:14">
      <c r="B32" t="s">
        <v>197</v>
      </c>
      <c r="C32" t="s">
        <v>486</v>
      </c>
      <c r="D32">
        <v>105</v>
      </c>
      <c r="E32">
        <v>436</v>
      </c>
      <c r="F32" s="4">
        <v>4.1523809523809527</v>
      </c>
      <c r="G32">
        <v>2</v>
      </c>
      <c r="H32">
        <v>19</v>
      </c>
      <c r="I32">
        <v>13</v>
      </c>
      <c r="J32">
        <v>72</v>
      </c>
      <c r="K32">
        <v>0</v>
      </c>
      <c r="L32">
        <v>6</v>
      </c>
      <c r="M32">
        <v>60.800000000000004</v>
      </c>
      <c r="N32" s="4">
        <v>10.133333333333335</v>
      </c>
    </row>
    <row r="33" spans="2:14">
      <c r="B33" t="s">
        <v>8</v>
      </c>
      <c r="C33" t="s">
        <v>490</v>
      </c>
      <c r="D33">
        <v>91</v>
      </c>
      <c r="E33">
        <v>418</v>
      </c>
      <c r="F33" s="4">
        <v>4.5934065934065931</v>
      </c>
      <c r="G33">
        <v>2</v>
      </c>
      <c r="H33">
        <v>20</v>
      </c>
      <c r="I33">
        <v>15</v>
      </c>
      <c r="J33">
        <v>75</v>
      </c>
      <c r="K33">
        <v>0</v>
      </c>
      <c r="L33">
        <v>7</v>
      </c>
      <c r="M33">
        <v>61.3</v>
      </c>
      <c r="N33" s="4">
        <v>8.7571428571428562</v>
      </c>
    </row>
    <row r="34" spans="2:14">
      <c r="B34" t="s">
        <v>348</v>
      </c>
      <c r="C34" t="s">
        <v>489</v>
      </c>
      <c r="D34">
        <v>98</v>
      </c>
      <c r="E34">
        <v>418</v>
      </c>
      <c r="F34" s="4">
        <v>4.2653061224489797</v>
      </c>
      <c r="G34">
        <v>2</v>
      </c>
      <c r="H34">
        <v>13</v>
      </c>
      <c r="I34">
        <v>11</v>
      </c>
      <c r="J34">
        <v>76</v>
      </c>
      <c r="K34">
        <v>0</v>
      </c>
      <c r="L34">
        <v>6</v>
      </c>
      <c r="M34">
        <v>59.400000000000006</v>
      </c>
      <c r="N34" s="4">
        <v>9.9</v>
      </c>
    </row>
    <row r="35" spans="2:14">
      <c r="B35" t="s">
        <v>431</v>
      </c>
      <c r="C35" t="s">
        <v>494</v>
      </c>
      <c r="D35">
        <v>111</v>
      </c>
      <c r="E35">
        <v>403</v>
      </c>
      <c r="F35" s="4">
        <v>3.6306306306306309</v>
      </c>
      <c r="G35">
        <v>3</v>
      </c>
      <c r="H35">
        <v>9</v>
      </c>
      <c r="I35">
        <v>6</v>
      </c>
      <c r="J35">
        <v>65</v>
      </c>
      <c r="K35">
        <v>1</v>
      </c>
      <c r="L35">
        <v>7</v>
      </c>
      <c r="M35">
        <v>68.8</v>
      </c>
      <c r="N35" s="4">
        <v>9.8285714285714274</v>
      </c>
    </row>
    <row r="36" spans="2:14">
      <c r="B36" t="s">
        <v>246</v>
      </c>
      <c r="C36" t="s">
        <v>493</v>
      </c>
      <c r="D36">
        <v>84</v>
      </c>
      <c r="E36">
        <v>389</v>
      </c>
      <c r="F36" s="4">
        <v>4.6309523809523814</v>
      </c>
      <c r="G36">
        <v>8</v>
      </c>
      <c r="H36">
        <v>42</v>
      </c>
      <c r="I36">
        <v>34</v>
      </c>
      <c r="J36">
        <v>251</v>
      </c>
      <c r="K36">
        <v>0</v>
      </c>
      <c r="L36">
        <v>7</v>
      </c>
      <c r="M36">
        <v>110</v>
      </c>
      <c r="N36" s="4">
        <v>15.714285714285714</v>
      </c>
    </row>
    <row r="37" spans="2:14">
      <c r="B37" t="s">
        <v>389</v>
      </c>
      <c r="C37" t="s">
        <v>480</v>
      </c>
      <c r="D37">
        <v>94</v>
      </c>
      <c r="E37">
        <v>388</v>
      </c>
      <c r="F37" s="4">
        <v>4.1276595744680851</v>
      </c>
      <c r="G37">
        <v>2</v>
      </c>
      <c r="H37">
        <v>14</v>
      </c>
      <c r="I37">
        <v>13</v>
      </c>
      <c r="J37">
        <v>126</v>
      </c>
      <c r="K37">
        <v>2</v>
      </c>
      <c r="L37">
        <v>6</v>
      </c>
      <c r="M37">
        <v>75.400000000000006</v>
      </c>
      <c r="N37" s="4">
        <v>12.566666666666668</v>
      </c>
    </row>
    <row r="38" spans="2:14">
      <c r="B38" t="s">
        <v>142</v>
      </c>
      <c r="C38" t="s">
        <v>485</v>
      </c>
      <c r="D38">
        <v>72</v>
      </c>
      <c r="E38">
        <v>339</v>
      </c>
      <c r="F38" s="4">
        <v>4.708333333333333</v>
      </c>
      <c r="G38">
        <v>4</v>
      </c>
      <c r="H38">
        <v>8</v>
      </c>
      <c r="I38">
        <v>6</v>
      </c>
      <c r="J38">
        <v>14</v>
      </c>
      <c r="K38">
        <v>0</v>
      </c>
      <c r="L38">
        <v>5</v>
      </c>
      <c r="M38">
        <v>59.3</v>
      </c>
      <c r="N38" s="4">
        <v>11.86</v>
      </c>
    </row>
    <row r="39" spans="2:14">
      <c r="B39" t="s">
        <v>183</v>
      </c>
      <c r="C39" t="s">
        <v>482</v>
      </c>
      <c r="D39">
        <v>106</v>
      </c>
      <c r="E39">
        <v>328</v>
      </c>
      <c r="F39" s="4">
        <v>3.0943396226415096</v>
      </c>
      <c r="G39">
        <v>1</v>
      </c>
      <c r="H39">
        <v>44</v>
      </c>
      <c r="I39">
        <v>34</v>
      </c>
      <c r="J39">
        <v>312</v>
      </c>
      <c r="K39">
        <v>3</v>
      </c>
      <c r="L39">
        <v>7</v>
      </c>
      <c r="M39">
        <v>88</v>
      </c>
      <c r="N39" s="4">
        <v>12.571428571428571</v>
      </c>
    </row>
    <row r="40" spans="2:14">
      <c r="B40" t="s">
        <v>267</v>
      </c>
      <c r="C40" t="s">
        <v>471</v>
      </c>
      <c r="D40">
        <v>60</v>
      </c>
      <c r="E40">
        <v>324</v>
      </c>
      <c r="F40" s="4">
        <v>5.4</v>
      </c>
      <c r="G40">
        <v>3</v>
      </c>
      <c r="H40">
        <v>5</v>
      </c>
      <c r="I40">
        <v>5</v>
      </c>
      <c r="J40">
        <v>39</v>
      </c>
      <c r="K40">
        <v>0</v>
      </c>
      <c r="L40">
        <v>4</v>
      </c>
      <c r="M40">
        <v>54.3</v>
      </c>
      <c r="N40" s="4">
        <v>13.574999999999999</v>
      </c>
    </row>
    <row r="41" spans="2:14">
      <c r="B41" t="s">
        <v>425</v>
      </c>
      <c r="C41" t="s">
        <v>474</v>
      </c>
      <c r="D41">
        <v>85</v>
      </c>
      <c r="E41">
        <v>317</v>
      </c>
      <c r="F41" s="4">
        <v>3.7294117647058824</v>
      </c>
      <c r="G41">
        <v>7</v>
      </c>
      <c r="H41">
        <v>22</v>
      </c>
      <c r="I41">
        <v>19</v>
      </c>
      <c r="J41">
        <v>103</v>
      </c>
      <c r="K41">
        <v>1</v>
      </c>
      <c r="L41">
        <v>6</v>
      </c>
      <c r="M41">
        <v>90</v>
      </c>
      <c r="N41" s="4">
        <v>15</v>
      </c>
    </row>
    <row r="42" spans="2:14">
      <c r="B42" t="s">
        <v>202</v>
      </c>
      <c r="C42" t="s">
        <v>473</v>
      </c>
      <c r="D42">
        <v>90</v>
      </c>
      <c r="E42">
        <v>317</v>
      </c>
      <c r="F42" s="4">
        <v>3.5222222222222221</v>
      </c>
      <c r="G42">
        <v>3</v>
      </c>
      <c r="H42">
        <v>21</v>
      </c>
      <c r="I42">
        <v>19</v>
      </c>
      <c r="J42">
        <v>110</v>
      </c>
      <c r="K42">
        <v>0</v>
      </c>
      <c r="L42">
        <v>6</v>
      </c>
      <c r="M42">
        <v>60.7</v>
      </c>
      <c r="N42" s="4">
        <v>10.116666666666667</v>
      </c>
    </row>
    <row r="43" spans="2:14">
      <c r="B43" t="s">
        <v>80</v>
      </c>
      <c r="C43" t="s">
        <v>484</v>
      </c>
      <c r="D43">
        <v>64</v>
      </c>
      <c r="E43">
        <v>316</v>
      </c>
      <c r="F43" s="4">
        <v>4.9375</v>
      </c>
      <c r="G43">
        <v>2</v>
      </c>
      <c r="H43">
        <v>14</v>
      </c>
      <c r="I43">
        <v>10</v>
      </c>
      <c r="J43">
        <v>99</v>
      </c>
      <c r="K43">
        <v>1</v>
      </c>
      <c r="L43">
        <v>7</v>
      </c>
      <c r="M43">
        <v>59.500000000000007</v>
      </c>
      <c r="N43" s="4">
        <v>8.5000000000000018</v>
      </c>
    </row>
    <row r="44" spans="2:14">
      <c r="B44" t="s">
        <v>99</v>
      </c>
      <c r="C44" t="s">
        <v>475</v>
      </c>
      <c r="D44">
        <v>87</v>
      </c>
      <c r="E44">
        <v>293</v>
      </c>
      <c r="F44" s="4">
        <v>3.367816091954023</v>
      </c>
      <c r="G44">
        <v>3</v>
      </c>
      <c r="H44">
        <v>9</v>
      </c>
      <c r="I44">
        <v>8</v>
      </c>
      <c r="J44">
        <v>27</v>
      </c>
      <c r="K44">
        <v>0</v>
      </c>
      <c r="L44">
        <v>7</v>
      </c>
      <c r="M44">
        <v>50</v>
      </c>
      <c r="N44" s="4">
        <v>7.1428571428571432</v>
      </c>
    </row>
    <row r="45" spans="2:14">
      <c r="B45" t="s">
        <v>147</v>
      </c>
      <c r="C45" t="s">
        <v>483</v>
      </c>
      <c r="D45">
        <v>80</v>
      </c>
      <c r="E45">
        <v>289</v>
      </c>
      <c r="F45" s="4">
        <v>3.6124999999999998</v>
      </c>
      <c r="G45">
        <v>3</v>
      </c>
      <c r="H45">
        <v>10</v>
      </c>
      <c r="I45">
        <v>9</v>
      </c>
      <c r="J45">
        <v>56</v>
      </c>
      <c r="K45">
        <v>0</v>
      </c>
      <c r="L45">
        <v>6</v>
      </c>
      <c r="M45">
        <v>48.5</v>
      </c>
      <c r="N45" s="4">
        <v>8.0833333333333339</v>
      </c>
    </row>
    <row r="46" spans="2:14">
      <c r="B46" t="s">
        <v>362</v>
      </c>
      <c r="C46" t="s">
        <v>487</v>
      </c>
      <c r="D46">
        <v>77</v>
      </c>
      <c r="E46">
        <v>285</v>
      </c>
      <c r="F46" s="4">
        <v>3.7012987012987013</v>
      </c>
      <c r="G46">
        <v>2</v>
      </c>
      <c r="H46">
        <v>24</v>
      </c>
      <c r="I46">
        <v>20</v>
      </c>
      <c r="J46">
        <v>204</v>
      </c>
      <c r="K46">
        <v>1</v>
      </c>
      <c r="L46">
        <v>7</v>
      </c>
      <c r="M46">
        <v>66.900000000000006</v>
      </c>
      <c r="N46" s="4">
        <v>9.5571428571428587</v>
      </c>
    </row>
    <row r="47" spans="2:14">
      <c r="B47" t="s">
        <v>56</v>
      </c>
      <c r="C47" t="s">
        <v>472</v>
      </c>
      <c r="D47">
        <v>82</v>
      </c>
      <c r="E47">
        <v>285</v>
      </c>
      <c r="F47" s="4">
        <v>3.475609756097561</v>
      </c>
      <c r="G47">
        <v>1</v>
      </c>
      <c r="H47">
        <v>33</v>
      </c>
      <c r="I47">
        <v>28</v>
      </c>
      <c r="J47">
        <v>143</v>
      </c>
      <c r="K47">
        <v>0</v>
      </c>
      <c r="L47">
        <v>6</v>
      </c>
      <c r="M47">
        <v>46.8</v>
      </c>
      <c r="N47" s="4">
        <v>7.8</v>
      </c>
    </row>
    <row r="48" spans="2:14">
      <c r="B48" t="s">
        <v>240</v>
      </c>
      <c r="C48" t="s">
        <v>478</v>
      </c>
      <c r="D48">
        <v>77</v>
      </c>
      <c r="E48">
        <v>271</v>
      </c>
      <c r="F48" s="4">
        <v>3.5194805194805197</v>
      </c>
      <c r="G48">
        <v>2</v>
      </c>
      <c r="H48">
        <v>17</v>
      </c>
      <c r="I48">
        <v>14</v>
      </c>
      <c r="J48">
        <v>94</v>
      </c>
      <c r="K48">
        <v>0</v>
      </c>
      <c r="L48">
        <v>7</v>
      </c>
      <c r="M48">
        <v>48.5</v>
      </c>
      <c r="N48" s="4">
        <v>6.9285714285714288</v>
      </c>
    </row>
    <row r="49" spans="2:14">
      <c r="B49" t="s">
        <v>235</v>
      </c>
      <c r="C49" t="s">
        <v>466</v>
      </c>
      <c r="D49">
        <v>67</v>
      </c>
      <c r="E49">
        <v>245</v>
      </c>
      <c r="F49" s="4">
        <v>3.6567164179104479</v>
      </c>
      <c r="G49">
        <v>1</v>
      </c>
      <c r="H49">
        <v>14</v>
      </c>
      <c r="I49">
        <v>11</v>
      </c>
      <c r="J49">
        <v>36</v>
      </c>
      <c r="K49">
        <v>1</v>
      </c>
      <c r="L49">
        <v>5</v>
      </c>
      <c r="M49">
        <v>40.1</v>
      </c>
      <c r="N49" s="4">
        <v>8.02</v>
      </c>
    </row>
    <row r="50" spans="2:14">
      <c r="B50" t="s">
        <v>85</v>
      </c>
      <c r="C50" t="s">
        <v>497</v>
      </c>
      <c r="D50">
        <v>67</v>
      </c>
      <c r="E50">
        <v>239</v>
      </c>
      <c r="F50" s="4">
        <v>3.5671641791044775</v>
      </c>
      <c r="G50">
        <v>2</v>
      </c>
      <c r="H50">
        <v>7</v>
      </c>
      <c r="I50">
        <v>5</v>
      </c>
      <c r="J50">
        <v>40</v>
      </c>
      <c r="K50">
        <v>0</v>
      </c>
      <c r="L50">
        <v>5</v>
      </c>
      <c r="M50">
        <v>39.9</v>
      </c>
      <c r="N50" s="4">
        <v>7.9799999999999995</v>
      </c>
    </row>
    <row r="51" spans="2:14">
      <c r="B51" t="s">
        <v>36</v>
      </c>
      <c r="C51" t="s">
        <v>493</v>
      </c>
      <c r="D51">
        <v>57</v>
      </c>
      <c r="E51">
        <v>233</v>
      </c>
      <c r="F51" s="4">
        <v>4.0877192982456139</v>
      </c>
      <c r="G51">
        <v>1</v>
      </c>
      <c r="H51">
        <v>6</v>
      </c>
      <c r="I51">
        <v>3</v>
      </c>
      <c r="J51">
        <v>4</v>
      </c>
      <c r="K51">
        <v>0</v>
      </c>
      <c r="L51">
        <v>7</v>
      </c>
      <c r="M51">
        <v>27.700000000000003</v>
      </c>
      <c r="N51" s="4">
        <v>3.9571428571428577</v>
      </c>
    </row>
    <row r="52" spans="2:14">
      <c r="B52" t="s">
        <v>318</v>
      </c>
      <c r="C52" t="s">
        <v>467</v>
      </c>
      <c r="D52">
        <v>53</v>
      </c>
      <c r="E52">
        <v>211</v>
      </c>
      <c r="F52" s="4">
        <v>3.9811320754716979</v>
      </c>
      <c r="G52">
        <v>4</v>
      </c>
      <c r="H52">
        <v>6</v>
      </c>
      <c r="I52">
        <v>5</v>
      </c>
      <c r="J52">
        <v>30</v>
      </c>
      <c r="K52">
        <v>0</v>
      </c>
      <c r="L52">
        <v>6</v>
      </c>
      <c r="M52">
        <v>48.1</v>
      </c>
      <c r="N52" s="4">
        <v>8.0166666666666675</v>
      </c>
    </row>
    <row r="53" spans="2:14">
      <c r="B53" t="s">
        <v>155</v>
      </c>
      <c r="C53" t="s">
        <v>487</v>
      </c>
      <c r="D53">
        <v>52</v>
      </c>
      <c r="E53">
        <v>203</v>
      </c>
      <c r="F53" s="4">
        <v>3.9038461538461537</v>
      </c>
      <c r="G53">
        <v>1</v>
      </c>
      <c r="H53">
        <v>7</v>
      </c>
      <c r="I53">
        <v>5</v>
      </c>
      <c r="J53">
        <v>45</v>
      </c>
      <c r="K53">
        <v>0</v>
      </c>
      <c r="L53">
        <v>6</v>
      </c>
      <c r="M53">
        <v>28.8</v>
      </c>
      <c r="N53" s="4">
        <v>4.8</v>
      </c>
    </row>
    <row r="54" spans="2:14">
      <c r="B54" t="s">
        <v>408</v>
      </c>
      <c r="C54" t="s">
        <v>482</v>
      </c>
      <c r="D54">
        <v>40</v>
      </c>
      <c r="E54">
        <v>195</v>
      </c>
      <c r="F54" s="4">
        <v>4.875</v>
      </c>
      <c r="G54">
        <v>1</v>
      </c>
      <c r="H54">
        <v>6</v>
      </c>
      <c r="I54">
        <v>3</v>
      </c>
      <c r="J54">
        <v>11</v>
      </c>
      <c r="K54">
        <v>0</v>
      </c>
      <c r="L54">
        <v>7</v>
      </c>
      <c r="M54">
        <v>26.599999999999998</v>
      </c>
      <c r="N54" s="4">
        <v>3.8</v>
      </c>
    </row>
    <row r="55" spans="2:14">
      <c r="B55" t="s">
        <v>23</v>
      </c>
      <c r="C55" t="s">
        <v>491</v>
      </c>
      <c r="D55">
        <v>36</v>
      </c>
      <c r="E55">
        <v>182</v>
      </c>
      <c r="F55" s="4">
        <v>5.0555555555555554</v>
      </c>
      <c r="G55">
        <v>0</v>
      </c>
      <c r="H55">
        <v>7</v>
      </c>
      <c r="I55">
        <v>4</v>
      </c>
      <c r="J55">
        <v>8</v>
      </c>
      <c r="K55">
        <v>0</v>
      </c>
      <c r="L55">
        <v>4</v>
      </c>
      <c r="M55">
        <v>19</v>
      </c>
      <c r="N55" s="4">
        <v>4.75</v>
      </c>
    </row>
    <row r="56" spans="2:14">
      <c r="B56" t="s">
        <v>15</v>
      </c>
      <c r="C56" t="s">
        <v>466</v>
      </c>
      <c r="D56">
        <v>61</v>
      </c>
      <c r="E56">
        <v>176</v>
      </c>
      <c r="F56" s="4">
        <v>2.8852459016393444</v>
      </c>
      <c r="G56">
        <v>1</v>
      </c>
      <c r="H56">
        <v>17</v>
      </c>
      <c r="I56">
        <v>16</v>
      </c>
      <c r="J56">
        <v>84</v>
      </c>
      <c r="K56">
        <v>0</v>
      </c>
      <c r="L56">
        <v>7</v>
      </c>
      <c r="M56">
        <v>32.000000000000007</v>
      </c>
      <c r="N56" s="4">
        <v>4.5714285714285721</v>
      </c>
    </row>
    <row r="57" spans="2:14">
      <c r="B57" t="s">
        <v>322</v>
      </c>
      <c r="C57" t="s">
        <v>480</v>
      </c>
      <c r="D57">
        <v>39</v>
      </c>
      <c r="E57">
        <v>168</v>
      </c>
      <c r="F57" s="4">
        <v>4.3076923076923075</v>
      </c>
      <c r="G57">
        <v>2</v>
      </c>
      <c r="H57">
        <v>2</v>
      </c>
      <c r="I57">
        <v>1</v>
      </c>
      <c r="J57">
        <v>6</v>
      </c>
      <c r="K57">
        <v>0</v>
      </c>
      <c r="L57">
        <v>6</v>
      </c>
      <c r="M57">
        <v>29.4</v>
      </c>
      <c r="N57" s="4">
        <v>4.8999999999999995</v>
      </c>
    </row>
    <row r="58" spans="2:14">
      <c r="B58" t="s">
        <v>146</v>
      </c>
      <c r="C58" t="s">
        <v>490</v>
      </c>
      <c r="D58">
        <v>51</v>
      </c>
      <c r="E58">
        <v>163</v>
      </c>
      <c r="F58" s="4">
        <v>3.1960784313725492</v>
      </c>
      <c r="G58">
        <v>1</v>
      </c>
      <c r="H58">
        <v>10</v>
      </c>
      <c r="I58">
        <v>10</v>
      </c>
      <c r="J58">
        <v>102</v>
      </c>
      <c r="K58">
        <v>0</v>
      </c>
      <c r="L58">
        <v>3</v>
      </c>
      <c r="M58">
        <v>32.5</v>
      </c>
      <c r="N58" s="4">
        <v>10.833333333333334</v>
      </c>
    </row>
    <row r="59" spans="2:14">
      <c r="B59" t="s">
        <v>214</v>
      </c>
      <c r="C59" t="s">
        <v>466</v>
      </c>
      <c r="D59">
        <v>25</v>
      </c>
      <c r="E59">
        <v>160</v>
      </c>
      <c r="F59" s="4">
        <v>6.4</v>
      </c>
      <c r="G59">
        <v>0</v>
      </c>
      <c r="H59">
        <v>7</v>
      </c>
      <c r="I59">
        <v>5</v>
      </c>
      <c r="J59">
        <v>33</v>
      </c>
      <c r="K59">
        <v>0</v>
      </c>
      <c r="L59">
        <v>4</v>
      </c>
      <c r="M59">
        <v>19.3</v>
      </c>
      <c r="N59" s="4">
        <v>4.8250000000000002</v>
      </c>
    </row>
    <row r="60" spans="2:14">
      <c r="B60" t="s">
        <v>261</v>
      </c>
      <c r="C60" t="s">
        <v>488</v>
      </c>
      <c r="D60">
        <v>57</v>
      </c>
      <c r="E60">
        <v>159</v>
      </c>
      <c r="F60" s="4">
        <v>2.7894736842105261</v>
      </c>
      <c r="G60">
        <v>2</v>
      </c>
      <c r="H60">
        <v>13</v>
      </c>
      <c r="I60">
        <v>9</v>
      </c>
      <c r="J60">
        <v>37</v>
      </c>
      <c r="K60">
        <v>0</v>
      </c>
      <c r="L60">
        <v>6</v>
      </c>
      <c r="M60">
        <v>29.6</v>
      </c>
      <c r="N60" s="4">
        <v>4.9333333333333336</v>
      </c>
    </row>
    <row r="61" spans="2:14">
      <c r="B61" t="s">
        <v>210</v>
      </c>
      <c r="C61" t="s">
        <v>487</v>
      </c>
      <c r="D61">
        <v>35</v>
      </c>
      <c r="E61">
        <v>151</v>
      </c>
      <c r="F61" s="4">
        <v>4.3142857142857141</v>
      </c>
      <c r="G61">
        <v>0</v>
      </c>
      <c r="H61">
        <v>2</v>
      </c>
      <c r="I61">
        <v>2</v>
      </c>
      <c r="J61">
        <v>16</v>
      </c>
      <c r="K61">
        <v>0</v>
      </c>
      <c r="L61">
        <v>7</v>
      </c>
      <c r="M61">
        <v>14.700000000000001</v>
      </c>
      <c r="N61" s="4">
        <v>2.1</v>
      </c>
    </row>
    <row r="62" spans="2:14">
      <c r="B62" t="s">
        <v>134</v>
      </c>
      <c r="C62" t="s">
        <v>495</v>
      </c>
      <c r="D62">
        <v>33</v>
      </c>
      <c r="E62">
        <v>149</v>
      </c>
      <c r="F62" s="4">
        <v>4.5151515151515156</v>
      </c>
      <c r="G62">
        <v>0</v>
      </c>
      <c r="H62">
        <v>17</v>
      </c>
      <c r="I62">
        <v>12</v>
      </c>
      <c r="J62">
        <v>61</v>
      </c>
      <c r="K62">
        <v>1</v>
      </c>
      <c r="L62">
        <v>7</v>
      </c>
      <c r="M62">
        <v>27</v>
      </c>
      <c r="N62" s="4">
        <v>3.8571428571428572</v>
      </c>
    </row>
    <row r="63" spans="2:14">
      <c r="B63" t="s">
        <v>418</v>
      </c>
      <c r="C63" t="s">
        <v>497</v>
      </c>
      <c r="D63">
        <v>36</v>
      </c>
      <c r="E63">
        <v>145</v>
      </c>
      <c r="F63" s="4">
        <v>4.0277777777777777</v>
      </c>
      <c r="G63">
        <v>0</v>
      </c>
      <c r="H63">
        <v>15</v>
      </c>
      <c r="I63">
        <v>14</v>
      </c>
      <c r="J63">
        <v>83</v>
      </c>
      <c r="K63">
        <v>2</v>
      </c>
      <c r="L63">
        <v>5</v>
      </c>
      <c r="M63">
        <v>34.799999999999997</v>
      </c>
      <c r="N63" s="4">
        <v>6.9599999999999991</v>
      </c>
    </row>
    <row r="64" spans="2:14">
      <c r="B64" t="s">
        <v>232</v>
      </c>
      <c r="C64" t="s">
        <v>477</v>
      </c>
      <c r="D64">
        <v>54</v>
      </c>
      <c r="E64">
        <v>142</v>
      </c>
      <c r="F64" s="4">
        <v>2.6296296296296298</v>
      </c>
      <c r="G64">
        <v>2</v>
      </c>
      <c r="H64">
        <v>16</v>
      </c>
      <c r="I64">
        <v>12</v>
      </c>
      <c r="J64">
        <v>70</v>
      </c>
      <c r="K64">
        <v>1</v>
      </c>
      <c r="L64">
        <v>7</v>
      </c>
      <c r="M64">
        <v>37.200000000000003</v>
      </c>
      <c r="N64" s="4">
        <v>5.3142857142857149</v>
      </c>
    </row>
    <row r="65" spans="2:14">
      <c r="B65" t="s">
        <v>165</v>
      </c>
      <c r="C65" t="s">
        <v>468</v>
      </c>
      <c r="D65">
        <v>21</v>
      </c>
      <c r="E65">
        <v>140</v>
      </c>
      <c r="F65" s="4">
        <v>6.666666666666667</v>
      </c>
      <c r="G65">
        <v>0</v>
      </c>
      <c r="H65">
        <v>17</v>
      </c>
      <c r="I65">
        <v>13</v>
      </c>
      <c r="J65">
        <v>84</v>
      </c>
      <c r="K65">
        <v>0</v>
      </c>
      <c r="L65">
        <v>7</v>
      </c>
      <c r="M65">
        <v>22.4</v>
      </c>
      <c r="N65" s="4">
        <v>3.1999999999999997</v>
      </c>
    </row>
    <row r="66" spans="2:14">
      <c r="B66" t="s">
        <v>266</v>
      </c>
      <c r="C66" t="s">
        <v>483</v>
      </c>
      <c r="D66">
        <v>35</v>
      </c>
      <c r="E66">
        <v>139</v>
      </c>
      <c r="F66" s="4">
        <v>3.9714285714285715</v>
      </c>
      <c r="G66">
        <v>0</v>
      </c>
      <c r="H66">
        <v>15</v>
      </c>
      <c r="I66">
        <v>12</v>
      </c>
      <c r="J66">
        <v>52</v>
      </c>
      <c r="K66">
        <v>1</v>
      </c>
      <c r="L66">
        <v>6</v>
      </c>
      <c r="M66">
        <v>25.099999999999998</v>
      </c>
      <c r="N66" s="4">
        <v>4.1833333333333327</v>
      </c>
    </row>
    <row r="67" spans="2:14">
      <c r="B67" t="s">
        <v>268</v>
      </c>
      <c r="C67" t="s">
        <v>478</v>
      </c>
      <c r="D67">
        <v>52</v>
      </c>
      <c r="E67">
        <v>138</v>
      </c>
      <c r="F67" s="4">
        <v>2.6538461538461537</v>
      </c>
      <c r="G67">
        <v>2</v>
      </c>
      <c r="H67">
        <v>7</v>
      </c>
      <c r="I67">
        <v>7</v>
      </c>
      <c r="J67">
        <v>67</v>
      </c>
      <c r="K67">
        <v>1</v>
      </c>
      <c r="L67">
        <v>5</v>
      </c>
      <c r="M67">
        <v>38.499999999999993</v>
      </c>
      <c r="N67" s="4">
        <v>7.6999999999999984</v>
      </c>
    </row>
    <row r="68" spans="2:14">
      <c r="B68" t="s">
        <v>250</v>
      </c>
      <c r="C68" t="s">
        <v>479</v>
      </c>
      <c r="D68">
        <v>32</v>
      </c>
      <c r="E68">
        <v>134</v>
      </c>
      <c r="F68" s="4">
        <v>4.1875</v>
      </c>
      <c r="G68">
        <v>0</v>
      </c>
      <c r="H68">
        <v>5</v>
      </c>
      <c r="I68">
        <v>4</v>
      </c>
      <c r="J68">
        <v>12</v>
      </c>
      <c r="K68">
        <v>0</v>
      </c>
      <c r="L68">
        <v>7</v>
      </c>
      <c r="M68">
        <v>14.600000000000001</v>
      </c>
      <c r="N68" s="4">
        <v>2.0857142857142859</v>
      </c>
    </row>
    <row r="69" spans="2:14">
      <c r="B69" t="s">
        <v>116</v>
      </c>
      <c r="C69" t="s">
        <v>488</v>
      </c>
      <c r="D69">
        <v>30</v>
      </c>
      <c r="E69">
        <v>128</v>
      </c>
      <c r="F69" s="4">
        <v>4.2666666666666666</v>
      </c>
      <c r="G69">
        <v>0</v>
      </c>
      <c r="H69">
        <v>13</v>
      </c>
      <c r="I69">
        <v>11</v>
      </c>
      <c r="J69">
        <v>51</v>
      </c>
      <c r="K69">
        <v>0</v>
      </c>
      <c r="L69">
        <v>3</v>
      </c>
      <c r="M69">
        <v>19.899999999999999</v>
      </c>
      <c r="N69" s="4">
        <v>6.6333333333333329</v>
      </c>
    </row>
    <row r="70" spans="2:14">
      <c r="B70" t="s">
        <v>1</v>
      </c>
      <c r="C70" t="s">
        <v>485</v>
      </c>
      <c r="D70">
        <v>34</v>
      </c>
      <c r="E70">
        <v>127</v>
      </c>
      <c r="F70" s="4">
        <v>3.7352941176470589</v>
      </c>
      <c r="G70">
        <v>0</v>
      </c>
      <c r="H70">
        <v>12</v>
      </c>
      <c r="I70">
        <v>7</v>
      </c>
      <c r="J70">
        <v>49</v>
      </c>
      <c r="K70">
        <v>0</v>
      </c>
      <c r="L70">
        <v>3</v>
      </c>
      <c r="M70">
        <v>17.600000000000001</v>
      </c>
      <c r="N70" s="4">
        <v>5.8666666666666671</v>
      </c>
    </row>
    <row r="71" spans="2:14">
      <c r="B71" t="s">
        <v>242</v>
      </c>
      <c r="C71" t="s">
        <v>486</v>
      </c>
      <c r="D71">
        <v>30</v>
      </c>
      <c r="E71">
        <v>127</v>
      </c>
      <c r="F71" s="4">
        <v>4.2333333333333334</v>
      </c>
      <c r="G71">
        <v>1</v>
      </c>
      <c r="H71">
        <v>2</v>
      </c>
      <c r="I71">
        <v>0</v>
      </c>
      <c r="J71">
        <v>0</v>
      </c>
      <c r="K71">
        <v>0</v>
      </c>
      <c r="L71">
        <v>2</v>
      </c>
      <c r="M71">
        <v>18.7</v>
      </c>
      <c r="N71" s="4">
        <v>9.35</v>
      </c>
    </row>
    <row r="72" spans="2:14">
      <c r="B72" t="s">
        <v>296</v>
      </c>
      <c r="C72" t="s">
        <v>472</v>
      </c>
      <c r="D72">
        <v>31</v>
      </c>
      <c r="E72">
        <v>126</v>
      </c>
      <c r="F72" s="4">
        <v>4.064516129032258</v>
      </c>
      <c r="G72">
        <v>1</v>
      </c>
      <c r="H72">
        <v>10</v>
      </c>
      <c r="I72">
        <v>7</v>
      </c>
      <c r="J72">
        <v>61</v>
      </c>
      <c r="K72">
        <v>1</v>
      </c>
      <c r="L72">
        <v>6</v>
      </c>
      <c r="M72">
        <v>30.700000000000003</v>
      </c>
      <c r="N72" s="4">
        <v>5.1166666666666671</v>
      </c>
    </row>
    <row r="73" spans="2:14">
      <c r="B73" t="s">
        <v>204</v>
      </c>
      <c r="C73" t="s">
        <v>488</v>
      </c>
      <c r="D73">
        <v>41</v>
      </c>
      <c r="E73">
        <v>125</v>
      </c>
      <c r="F73" s="4">
        <v>3.0487804878048781</v>
      </c>
      <c r="G73">
        <v>2</v>
      </c>
      <c r="H73">
        <v>27</v>
      </c>
      <c r="I73">
        <v>22</v>
      </c>
      <c r="J73">
        <v>133</v>
      </c>
      <c r="K73">
        <v>1</v>
      </c>
      <c r="L73">
        <v>6</v>
      </c>
      <c r="M73">
        <v>43.800000000000004</v>
      </c>
      <c r="N73" s="4">
        <v>7.3000000000000007</v>
      </c>
    </row>
    <row r="74" spans="2:14">
      <c r="B74" t="s">
        <v>303</v>
      </c>
      <c r="C74" t="s">
        <v>494</v>
      </c>
      <c r="D74">
        <v>28</v>
      </c>
      <c r="E74">
        <v>119</v>
      </c>
      <c r="F74" s="4">
        <v>4.25</v>
      </c>
      <c r="G74">
        <v>0</v>
      </c>
      <c r="H74">
        <v>7</v>
      </c>
      <c r="I74">
        <v>4</v>
      </c>
      <c r="J74">
        <v>21</v>
      </c>
      <c r="K74">
        <v>0</v>
      </c>
      <c r="L74">
        <v>3</v>
      </c>
      <c r="M74">
        <v>10</v>
      </c>
      <c r="N74" s="4">
        <v>3.3333333333333335</v>
      </c>
    </row>
    <row r="75" spans="2:14">
      <c r="B75" t="s">
        <v>106</v>
      </c>
      <c r="C75" t="s">
        <v>492</v>
      </c>
      <c r="D75">
        <v>31</v>
      </c>
      <c r="E75">
        <v>118</v>
      </c>
      <c r="F75" s="4">
        <v>3.806451612903226</v>
      </c>
      <c r="G75">
        <v>0</v>
      </c>
      <c r="H75">
        <v>17</v>
      </c>
      <c r="I75">
        <v>13</v>
      </c>
      <c r="J75">
        <v>82</v>
      </c>
      <c r="K75">
        <v>0</v>
      </c>
      <c r="L75">
        <v>4</v>
      </c>
      <c r="M75">
        <v>20</v>
      </c>
      <c r="N75" s="4">
        <v>5</v>
      </c>
    </row>
    <row r="76" spans="2:14">
      <c r="B76" t="s">
        <v>395</v>
      </c>
      <c r="C76" t="s">
        <v>483</v>
      </c>
      <c r="D76">
        <v>21</v>
      </c>
      <c r="E76">
        <v>109</v>
      </c>
      <c r="F76" s="4">
        <v>5.1904761904761907</v>
      </c>
      <c r="G76">
        <v>1</v>
      </c>
      <c r="H76">
        <v>12</v>
      </c>
      <c r="I76">
        <v>7</v>
      </c>
      <c r="J76">
        <v>43</v>
      </c>
      <c r="K76">
        <v>1</v>
      </c>
      <c r="L76">
        <v>5</v>
      </c>
      <c r="M76">
        <v>27.2</v>
      </c>
      <c r="N76" s="4">
        <v>5.4399999999999995</v>
      </c>
    </row>
    <row r="77" spans="2:14">
      <c r="B77" t="s">
        <v>168</v>
      </c>
      <c r="C77" t="s">
        <v>494</v>
      </c>
      <c r="D77">
        <v>36</v>
      </c>
      <c r="E77">
        <v>108</v>
      </c>
      <c r="F77" s="4">
        <v>3</v>
      </c>
      <c r="G77">
        <v>1</v>
      </c>
      <c r="H77">
        <v>14</v>
      </c>
      <c r="I77">
        <v>12</v>
      </c>
      <c r="J77">
        <v>88</v>
      </c>
      <c r="K77">
        <v>0</v>
      </c>
      <c r="L77">
        <v>7</v>
      </c>
      <c r="M77">
        <v>23.599999999999998</v>
      </c>
      <c r="N77" s="4">
        <v>3.371428571428571</v>
      </c>
    </row>
    <row r="78" spans="2:14">
      <c r="B78" t="s">
        <v>190</v>
      </c>
      <c r="C78" t="s">
        <v>477</v>
      </c>
      <c r="D78">
        <v>28</v>
      </c>
      <c r="E78">
        <v>104</v>
      </c>
      <c r="F78" s="4">
        <v>3.7142857142857144</v>
      </c>
      <c r="G78">
        <v>0</v>
      </c>
      <c r="H78">
        <v>3</v>
      </c>
      <c r="I78">
        <v>1</v>
      </c>
      <c r="J78">
        <v>10</v>
      </c>
      <c r="K78">
        <v>0</v>
      </c>
      <c r="L78">
        <v>6</v>
      </c>
      <c r="M78">
        <v>9.4000000000000021</v>
      </c>
      <c r="N78" s="4">
        <v>1.5666666666666671</v>
      </c>
    </row>
    <row r="79" spans="2:14">
      <c r="B79" t="s">
        <v>149</v>
      </c>
      <c r="C79" t="s">
        <v>489</v>
      </c>
      <c r="D79">
        <v>31</v>
      </c>
      <c r="E79">
        <v>99</v>
      </c>
      <c r="F79" s="4">
        <v>3.193548387096774</v>
      </c>
      <c r="G79">
        <v>0</v>
      </c>
      <c r="H79">
        <v>1</v>
      </c>
      <c r="I79">
        <v>1</v>
      </c>
      <c r="J79">
        <v>5</v>
      </c>
      <c r="K79">
        <v>0</v>
      </c>
      <c r="L79">
        <v>5</v>
      </c>
      <c r="M79">
        <v>10.4</v>
      </c>
      <c r="N79" s="4">
        <v>2.08</v>
      </c>
    </row>
    <row r="80" spans="2:14">
      <c r="B80" t="s">
        <v>69</v>
      </c>
      <c r="C80" t="s">
        <v>475</v>
      </c>
      <c r="D80">
        <v>19</v>
      </c>
      <c r="E80">
        <v>93</v>
      </c>
      <c r="F80" s="4">
        <v>4.8947368421052628</v>
      </c>
      <c r="G80">
        <v>1</v>
      </c>
      <c r="H80">
        <v>5</v>
      </c>
      <c r="I80">
        <v>5</v>
      </c>
      <c r="J80">
        <v>34</v>
      </c>
      <c r="K80">
        <v>0</v>
      </c>
      <c r="L80">
        <v>3</v>
      </c>
      <c r="M80">
        <v>18.700000000000003</v>
      </c>
      <c r="N80" s="4">
        <v>6.2333333333333343</v>
      </c>
    </row>
    <row r="81" spans="2:14">
      <c r="B81" t="s">
        <v>35</v>
      </c>
      <c r="C81" t="s">
        <v>491</v>
      </c>
      <c r="D81">
        <v>28</v>
      </c>
      <c r="E81">
        <v>91</v>
      </c>
      <c r="F81" s="4">
        <v>3.25</v>
      </c>
      <c r="G81">
        <v>1</v>
      </c>
      <c r="H81">
        <v>4</v>
      </c>
      <c r="I81">
        <v>3</v>
      </c>
      <c r="J81">
        <v>10</v>
      </c>
      <c r="K81">
        <v>0</v>
      </c>
      <c r="L81">
        <v>4</v>
      </c>
      <c r="M81">
        <v>14.100000000000001</v>
      </c>
      <c r="N81" s="4">
        <v>3.5250000000000004</v>
      </c>
    </row>
    <row r="82" spans="2:14">
      <c r="B82" t="s">
        <v>151</v>
      </c>
      <c r="C82" t="s">
        <v>475</v>
      </c>
      <c r="D82">
        <v>24</v>
      </c>
      <c r="E82">
        <v>87</v>
      </c>
      <c r="F82" s="4">
        <v>3.625</v>
      </c>
      <c r="G82">
        <v>1</v>
      </c>
      <c r="H82">
        <v>28</v>
      </c>
      <c r="I82">
        <v>25</v>
      </c>
      <c r="J82">
        <v>217</v>
      </c>
      <c r="K82">
        <v>1</v>
      </c>
      <c r="L82">
        <v>6</v>
      </c>
      <c r="M82">
        <v>42.4</v>
      </c>
      <c r="N82" s="4">
        <v>7.0666666666666664</v>
      </c>
    </row>
    <row r="83" spans="2:14">
      <c r="B83" t="s">
        <v>193</v>
      </c>
      <c r="C83" t="s">
        <v>471</v>
      </c>
      <c r="D83">
        <v>24</v>
      </c>
      <c r="E83">
        <v>86</v>
      </c>
      <c r="F83" s="4">
        <v>3.5833333333333335</v>
      </c>
      <c r="G83">
        <v>1</v>
      </c>
      <c r="H83">
        <v>10</v>
      </c>
      <c r="I83">
        <v>8</v>
      </c>
      <c r="J83">
        <v>75</v>
      </c>
      <c r="K83">
        <v>0</v>
      </c>
      <c r="L83">
        <v>5</v>
      </c>
      <c r="M83">
        <v>20.100000000000001</v>
      </c>
      <c r="N83" s="4">
        <v>4.0200000000000005</v>
      </c>
    </row>
    <row r="84" spans="2:14">
      <c r="B84" t="s">
        <v>100</v>
      </c>
      <c r="C84" t="s">
        <v>488</v>
      </c>
      <c r="D84">
        <v>17</v>
      </c>
      <c r="E84">
        <v>81</v>
      </c>
      <c r="F84" s="4">
        <v>4.7647058823529411</v>
      </c>
      <c r="G84">
        <v>0</v>
      </c>
      <c r="H84">
        <v>6</v>
      </c>
      <c r="I84">
        <v>4</v>
      </c>
      <c r="J84">
        <v>10</v>
      </c>
      <c r="K84">
        <v>0</v>
      </c>
      <c r="L84">
        <v>6</v>
      </c>
      <c r="M84">
        <v>7.1</v>
      </c>
      <c r="N84" s="4">
        <v>1.1833333333333333</v>
      </c>
    </row>
    <row r="85" spans="2:14">
      <c r="B85" t="s">
        <v>345</v>
      </c>
      <c r="C85" t="s">
        <v>489</v>
      </c>
      <c r="D85">
        <v>18</v>
      </c>
      <c r="E85">
        <v>80</v>
      </c>
      <c r="F85" s="4">
        <v>4.4444444444444446</v>
      </c>
      <c r="G85">
        <v>1</v>
      </c>
      <c r="H85">
        <v>9</v>
      </c>
      <c r="I85">
        <v>8</v>
      </c>
      <c r="J85">
        <v>55</v>
      </c>
      <c r="K85">
        <v>1</v>
      </c>
      <c r="L85">
        <v>4</v>
      </c>
      <c r="M85">
        <v>25.5</v>
      </c>
      <c r="N85" s="4">
        <v>6.375</v>
      </c>
    </row>
    <row r="86" spans="2:14">
      <c r="B86" t="s">
        <v>386</v>
      </c>
      <c r="C86" t="s">
        <v>495</v>
      </c>
      <c r="D86">
        <v>15</v>
      </c>
      <c r="E86">
        <v>80</v>
      </c>
      <c r="F86" s="4">
        <v>5.333333333333333</v>
      </c>
      <c r="G86">
        <v>2</v>
      </c>
      <c r="H86">
        <v>0</v>
      </c>
      <c r="I86">
        <v>0</v>
      </c>
      <c r="J86">
        <v>0</v>
      </c>
      <c r="K86">
        <v>0</v>
      </c>
      <c r="L86">
        <v>3</v>
      </c>
      <c r="M86">
        <v>20</v>
      </c>
      <c r="N86" s="4">
        <v>6.666666666666667</v>
      </c>
    </row>
    <row r="87" spans="2:14">
      <c r="B87" t="s">
        <v>251</v>
      </c>
      <c r="C87" t="s">
        <v>473</v>
      </c>
      <c r="D87">
        <v>11</v>
      </c>
      <c r="E87">
        <v>72</v>
      </c>
      <c r="F87" s="4">
        <v>6.5454545454545459</v>
      </c>
      <c r="G87">
        <v>1</v>
      </c>
      <c r="H87">
        <v>6</v>
      </c>
      <c r="I87">
        <v>4</v>
      </c>
      <c r="J87">
        <v>14</v>
      </c>
      <c r="K87">
        <v>0</v>
      </c>
      <c r="L87">
        <v>5</v>
      </c>
      <c r="M87">
        <v>14.600000000000001</v>
      </c>
      <c r="N87" s="4">
        <v>2.9200000000000004</v>
      </c>
    </row>
    <row r="88" spans="2:14">
      <c r="B88" t="s">
        <v>50</v>
      </c>
      <c r="C88" t="s">
        <v>477</v>
      </c>
      <c r="D88">
        <v>15</v>
      </c>
      <c r="E88">
        <v>70</v>
      </c>
      <c r="F88" s="4">
        <v>4.666666666666667</v>
      </c>
      <c r="G88">
        <v>0</v>
      </c>
      <c r="H88">
        <v>5</v>
      </c>
      <c r="I88">
        <v>3</v>
      </c>
      <c r="J88">
        <v>24</v>
      </c>
      <c r="K88">
        <v>0</v>
      </c>
      <c r="L88">
        <v>4</v>
      </c>
      <c r="M88">
        <v>9.4</v>
      </c>
      <c r="N88" s="4">
        <v>2.35</v>
      </c>
    </row>
    <row r="89" spans="2:14">
      <c r="B89" t="s">
        <v>359</v>
      </c>
      <c r="C89" t="s">
        <v>496</v>
      </c>
      <c r="D89">
        <v>18</v>
      </c>
      <c r="E89">
        <v>66</v>
      </c>
      <c r="F89" s="4">
        <v>3.6666666666666665</v>
      </c>
      <c r="G89">
        <v>0</v>
      </c>
      <c r="H89">
        <v>17</v>
      </c>
      <c r="I89">
        <v>15</v>
      </c>
      <c r="J89">
        <v>75</v>
      </c>
      <c r="K89">
        <v>0</v>
      </c>
      <c r="L89">
        <v>6</v>
      </c>
      <c r="M89">
        <v>12.100000000000001</v>
      </c>
      <c r="N89" s="4">
        <v>2.0166666666666671</v>
      </c>
    </row>
    <row r="90" spans="2:14">
      <c r="B90" t="s">
        <v>188</v>
      </c>
      <c r="C90" t="s">
        <v>481</v>
      </c>
      <c r="D90">
        <v>19</v>
      </c>
      <c r="E90">
        <v>62</v>
      </c>
      <c r="F90" s="4">
        <v>3.263157894736842</v>
      </c>
      <c r="G90">
        <v>0</v>
      </c>
      <c r="H90">
        <v>11</v>
      </c>
      <c r="I90">
        <v>9</v>
      </c>
      <c r="J90">
        <v>109</v>
      </c>
      <c r="K90">
        <v>0</v>
      </c>
      <c r="L90">
        <v>6</v>
      </c>
      <c r="M90">
        <v>17.100000000000001</v>
      </c>
      <c r="N90" s="4">
        <v>2.85</v>
      </c>
    </row>
    <row r="91" spans="2:14">
      <c r="B91" t="s">
        <v>343</v>
      </c>
      <c r="C91" t="s">
        <v>491</v>
      </c>
      <c r="D91">
        <v>20</v>
      </c>
      <c r="E91">
        <v>57</v>
      </c>
      <c r="F91" s="4">
        <v>2.85</v>
      </c>
      <c r="G91">
        <v>1</v>
      </c>
      <c r="H91">
        <v>8</v>
      </c>
      <c r="I91">
        <v>5</v>
      </c>
      <c r="J91">
        <v>31</v>
      </c>
      <c r="K91">
        <v>0</v>
      </c>
      <c r="L91">
        <v>5</v>
      </c>
      <c r="M91">
        <v>14.799999999999999</v>
      </c>
      <c r="N91" s="4">
        <v>2.96</v>
      </c>
    </row>
    <row r="92" spans="2:14">
      <c r="B92" t="s">
        <v>391</v>
      </c>
      <c r="C92" t="s">
        <v>476</v>
      </c>
      <c r="D92">
        <v>16</v>
      </c>
      <c r="E92">
        <v>56</v>
      </c>
      <c r="F92" s="4">
        <v>3.5</v>
      </c>
      <c r="G92">
        <v>0</v>
      </c>
      <c r="H92">
        <v>5</v>
      </c>
      <c r="I92">
        <v>4</v>
      </c>
      <c r="J92">
        <v>52</v>
      </c>
      <c r="K92">
        <v>0</v>
      </c>
      <c r="L92">
        <v>6</v>
      </c>
      <c r="M92">
        <v>10.799999999999999</v>
      </c>
      <c r="N92" s="4">
        <v>1.7999999999999998</v>
      </c>
    </row>
    <row r="93" spans="2:14">
      <c r="B93" t="s">
        <v>381</v>
      </c>
      <c r="C93" t="s">
        <v>489</v>
      </c>
      <c r="D93">
        <v>19</v>
      </c>
      <c r="E93">
        <v>55</v>
      </c>
      <c r="F93" s="4">
        <v>2.8947368421052633</v>
      </c>
      <c r="G93">
        <v>2</v>
      </c>
      <c r="H93">
        <v>7</v>
      </c>
      <c r="I93">
        <v>5</v>
      </c>
      <c r="J93">
        <v>54</v>
      </c>
      <c r="K93">
        <v>1</v>
      </c>
      <c r="L93">
        <v>7</v>
      </c>
      <c r="M93">
        <v>26.9</v>
      </c>
      <c r="N93" s="4">
        <v>3.8428571428571425</v>
      </c>
    </row>
    <row r="94" spans="2:14">
      <c r="B94" t="s">
        <v>450</v>
      </c>
      <c r="C94" t="s">
        <v>491</v>
      </c>
      <c r="D94">
        <v>23</v>
      </c>
      <c r="E94">
        <v>49</v>
      </c>
      <c r="F94" s="4">
        <v>2.1304347826086958</v>
      </c>
      <c r="G94">
        <v>1</v>
      </c>
      <c r="H94">
        <v>10</v>
      </c>
      <c r="I94">
        <v>6</v>
      </c>
      <c r="J94">
        <v>13</v>
      </c>
      <c r="K94">
        <v>0</v>
      </c>
      <c r="L94">
        <v>2</v>
      </c>
      <c r="M94">
        <v>12.2</v>
      </c>
      <c r="N94" s="4">
        <v>6.1</v>
      </c>
    </row>
    <row r="95" spans="2:14">
      <c r="B95" t="s">
        <v>331</v>
      </c>
      <c r="C95" t="s">
        <v>473</v>
      </c>
      <c r="D95">
        <v>6</v>
      </c>
      <c r="E95">
        <v>45</v>
      </c>
      <c r="F95" s="4">
        <v>7.5</v>
      </c>
      <c r="G95">
        <v>0</v>
      </c>
      <c r="H95">
        <v>3</v>
      </c>
      <c r="I95">
        <v>3</v>
      </c>
      <c r="J95">
        <v>32</v>
      </c>
      <c r="K95">
        <v>0</v>
      </c>
      <c r="L95">
        <v>2</v>
      </c>
      <c r="M95">
        <v>7.7</v>
      </c>
      <c r="N95" s="4">
        <v>3.85</v>
      </c>
    </row>
    <row r="96" spans="2:14">
      <c r="B96" t="s">
        <v>0</v>
      </c>
      <c r="C96" t="s">
        <v>480</v>
      </c>
      <c r="D96">
        <v>10</v>
      </c>
      <c r="E96">
        <v>45</v>
      </c>
      <c r="F96" s="4">
        <v>4.5</v>
      </c>
      <c r="G96">
        <v>0</v>
      </c>
      <c r="H96">
        <v>3</v>
      </c>
      <c r="I96">
        <v>2</v>
      </c>
      <c r="J96">
        <v>2</v>
      </c>
      <c r="K96">
        <v>0</v>
      </c>
      <c r="L96">
        <v>6</v>
      </c>
      <c r="M96">
        <v>4.7</v>
      </c>
      <c r="N96" s="4">
        <v>0.78333333333333333</v>
      </c>
    </row>
    <row r="97" spans="2:14">
      <c r="B97" t="s">
        <v>333</v>
      </c>
      <c r="C97" t="s">
        <v>473</v>
      </c>
      <c r="D97">
        <v>9</v>
      </c>
      <c r="E97">
        <v>43</v>
      </c>
      <c r="F97" s="4">
        <v>4.7777777777777777</v>
      </c>
      <c r="G97">
        <v>0</v>
      </c>
      <c r="H97">
        <v>12</v>
      </c>
      <c r="I97">
        <v>11</v>
      </c>
      <c r="J97">
        <v>74</v>
      </c>
      <c r="K97">
        <v>0</v>
      </c>
      <c r="L97">
        <v>5</v>
      </c>
      <c r="M97">
        <v>11.700000000000001</v>
      </c>
      <c r="N97" s="4">
        <v>2.3400000000000003</v>
      </c>
    </row>
    <row r="98" spans="2:14">
      <c r="B98" t="s">
        <v>98</v>
      </c>
      <c r="C98" t="s">
        <v>470</v>
      </c>
      <c r="D98">
        <v>17</v>
      </c>
      <c r="E98">
        <v>43</v>
      </c>
      <c r="F98" s="4">
        <v>2.5294117647058822</v>
      </c>
      <c r="G98">
        <v>0</v>
      </c>
      <c r="H98">
        <v>2</v>
      </c>
      <c r="I98">
        <v>2</v>
      </c>
      <c r="J98">
        <v>3</v>
      </c>
      <c r="K98">
        <v>0</v>
      </c>
      <c r="L98">
        <v>4</v>
      </c>
      <c r="M98">
        <v>4.5999999999999996</v>
      </c>
      <c r="N98" s="4">
        <v>1.1499999999999999</v>
      </c>
    </row>
    <row r="99" spans="2:14">
      <c r="B99" t="s">
        <v>575</v>
      </c>
      <c r="C99" t="s">
        <v>478</v>
      </c>
      <c r="D99">
        <v>6</v>
      </c>
      <c r="E99">
        <v>43</v>
      </c>
      <c r="F99" s="4">
        <v>7.166666666666667</v>
      </c>
      <c r="G99">
        <v>1</v>
      </c>
      <c r="H99">
        <v>1</v>
      </c>
      <c r="I99">
        <v>1</v>
      </c>
      <c r="J99">
        <v>7</v>
      </c>
      <c r="K99">
        <v>0</v>
      </c>
      <c r="L99">
        <v>1</v>
      </c>
      <c r="M99">
        <v>11</v>
      </c>
      <c r="N99" s="4">
        <v>11</v>
      </c>
    </row>
    <row r="100" spans="2:14">
      <c r="B100" t="s">
        <v>12</v>
      </c>
      <c r="C100" t="s">
        <v>497</v>
      </c>
      <c r="D100">
        <v>12</v>
      </c>
      <c r="E100">
        <v>41</v>
      </c>
      <c r="F100" s="4">
        <v>3.4166666666666665</v>
      </c>
      <c r="G100">
        <v>0</v>
      </c>
      <c r="H100">
        <v>0</v>
      </c>
      <c r="I100">
        <v>0</v>
      </c>
      <c r="J100">
        <v>0</v>
      </c>
      <c r="K100">
        <v>0</v>
      </c>
      <c r="L100">
        <v>3</v>
      </c>
      <c r="M100">
        <v>4.0999999999999996</v>
      </c>
      <c r="N100" s="4">
        <v>1.3666666666666665</v>
      </c>
    </row>
    <row r="101" spans="2:14">
      <c r="B101" t="s">
        <v>440</v>
      </c>
      <c r="C101" t="s">
        <v>485</v>
      </c>
      <c r="D101">
        <v>20</v>
      </c>
      <c r="E101">
        <v>36</v>
      </c>
      <c r="F101" s="4">
        <v>1.8</v>
      </c>
      <c r="G101">
        <v>0</v>
      </c>
      <c r="H101">
        <v>1</v>
      </c>
      <c r="I101">
        <v>0</v>
      </c>
      <c r="J101">
        <v>0</v>
      </c>
      <c r="K101">
        <v>0</v>
      </c>
      <c r="L101">
        <v>5</v>
      </c>
      <c r="M101">
        <v>3.5999999999999996</v>
      </c>
      <c r="N101" s="4">
        <v>0.72</v>
      </c>
    </row>
    <row r="102" spans="2:14">
      <c r="B102" t="s">
        <v>622</v>
      </c>
      <c r="C102" t="s">
        <v>477</v>
      </c>
      <c r="D102">
        <v>11</v>
      </c>
      <c r="E102">
        <v>36</v>
      </c>
      <c r="F102" s="4">
        <v>3.2727272727272729</v>
      </c>
      <c r="G102">
        <v>0</v>
      </c>
      <c r="H102">
        <v>7</v>
      </c>
      <c r="I102">
        <v>5</v>
      </c>
      <c r="J102">
        <v>55</v>
      </c>
      <c r="K102">
        <v>1</v>
      </c>
      <c r="L102">
        <v>1</v>
      </c>
      <c r="M102">
        <v>15.1</v>
      </c>
      <c r="N102" s="4">
        <v>15.1</v>
      </c>
    </row>
    <row r="103" spans="2:14">
      <c r="B103" t="s">
        <v>455</v>
      </c>
      <c r="C103" t="s">
        <v>477</v>
      </c>
      <c r="D103">
        <v>16</v>
      </c>
      <c r="E103">
        <v>35</v>
      </c>
      <c r="F103" s="4">
        <v>2.1875</v>
      </c>
      <c r="G103">
        <v>0</v>
      </c>
      <c r="H103">
        <v>10</v>
      </c>
      <c r="I103">
        <v>8</v>
      </c>
      <c r="J103">
        <v>50</v>
      </c>
      <c r="K103">
        <v>0</v>
      </c>
      <c r="L103">
        <v>2</v>
      </c>
      <c r="M103">
        <v>8.5</v>
      </c>
      <c r="N103" s="4">
        <v>4.25</v>
      </c>
    </row>
    <row r="104" spans="2:14">
      <c r="B104" t="s">
        <v>141</v>
      </c>
      <c r="C104" t="s">
        <v>474</v>
      </c>
      <c r="D104">
        <v>11</v>
      </c>
      <c r="E104">
        <v>34</v>
      </c>
      <c r="F104" s="4">
        <v>3.0909090909090908</v>
      </c>
      <c r="G104">
        <v>0</v>
      </c>
      <c r="H104">
        <v>5</v>
      </c>
      <c r="I104">
        <v>2</v>
      </c>
      <c r="J104">
        <v>4</v>
      </c>
      <c r="K104">
        <v>0</v>
      </c>
      <c r="L104">
        <v>3</v>
      </c>
      <c r="M104">
        <v>3.8</v>
      </c>
      <c r="N104" s="4">
        <v>1.2666666666666666</v>
      </c>
    </row>
    <row r="105" spans="2:14">
      <c r="B105" t="s">
        <v>113</v>
      </c>
      <c r="C105" t="s">
        <v>497</v>
      </c>
      <c r="D105">
        <v>8</v>
      </c>
      <c r="E105">
        <v>31</v>
      </c>
      <c r="F105" s="4">
        <v>3.875</v>
      </c>
      <c r="G105">
        <v>0</v>
      </c>
      <c r="H105">
        <v>5</v>
      </c>
      <c r="I105">
        <v>4</v>
      </c>
      <c r="J105">
        <v>30</v>
      </c>
      <c r="K105">
        <v>0</v>
      </c>
      <c r="L105">
        <v>3</v>
      </c>
      <c r="M105">
        <v>6.1000000000000005</v>
      </c>
      <c r="N105" s="4">
        <v>2.0333333333333337</v>
      </c>
    </row>
    <row r="106" spans="2:14">
      <c r="B106" t="s">
        <v>52</v>
      </c>
      <c r="C106" t="s">
        <v>470</v>
      </c>
      <c r="D106">
        <v>9</v>
      </c>
      <c r="E106">
        <v>30</v>
      </c>
      <c r="F106" s="4">
        <v>3.3333333333333335</v>
      </c>
      <c r="G106">
        <v>0</v>
      </c>
      <c r="H106">
        <v>3</v>
      </c>
      <c r="I106">
        <v>2</v>
      </c>
      <c r="J106">
        <v>43</v>
      </c>
      <c r="K106">
        <v>0</v>
      </c>
      <c r="L106">
        <v>2</v>
      </c>
      <c r="M106">
        <v>7.3000000000000007</v>
      </c>
      <c r="N106" s="4">
        <v>3.6500000000000004</v>
      </c>
    </row>
    <row r="107" spans="2:14">
      <c r="B107" t="s">
        <v>91</v>
      </c>
      <c r="C107" t="s">
        <v>490</v>
      </c>
      <c r="D107">
        <v>10</v>
      </c>
      <c r="E107">
        <v>29</v>
      </c>
      <c r="F107" s="4">
        <v>2.9</v>
      </c>
      <c r="G107">
        <v>0</v>
      </c>
      <c r="H107">
        <v>6</v>
      </c>
      <c r="I107">
        <v>5</v>
      </c>
      <c r="J107">
        <v>68</v>
      </c>
      <c r="K107">
        <v>0</v>
      </c>
      <c r="L107">
        <v>6</v>
      </c>
      <c r="M107">
        <v>9.6999999999999993</v>
      </c>
      <c r="N107" s="4">
        <v>1.6166666666666665</v>
      </c>
    </row>
    <row r="108" spans="2:14">
      <c r="B108" t="s">
        <v>464</v>
      </c>
      <c r="C108" t="s">
        <v>494</v>
      </c>
      <c r="D108">
        <v>9</v>
      </c>
      <c r="E108">
        <v>28</v>
      </c>
      <c r="F108" s="4">
        <v>3.1111111111111112</v>
      </c>
      <c r="G108">
        <v>0</v>
      </c>
      <c r="H108">
        <v>1</v>
      </c>
      <c r="I108">
        <v>1</v>
      </c>
      <c r="J108">
        <v>-1</v>
      </c>
      <c r="K108">
        <v>0</v>
      </c>
      <c r="L108">
        <v>3</v>
      </c>
      <c r="M108">
        <v>2.7</v>
      </c>
      <c r="N108" s="4">
        <v>0.9</v>
      </c>
    </row>
    <row r="109" spans="2:14">
      <c r="B109" t="s">
        <v>390</v>
      </c>
      <c r="C109" t="s">
        <v>470</v>
      </c>
      <c r="D109">
        <v>3</v>
      </c>
      <c r="E109">
        <v>23</v>
      </c>
      <c r="F109" s="4">
        <v>7.666666666666667</v>
      </c>
      <c r="G109">
        <v>1</v>
      </c>
      <c r="H109">
        <v>0</v>
      </c>
      <c r="I109">
        <v>0</v>
      </c>
      <c r="J109">
        <v>0</v>
      </c>
      <c r="K109">
        <v>0</v>
      </c>
      <c r="L109">
        <v>3</v>
      </c>
      <c r="M109">
        <v>8.3000000000000007</v>
      </c>
      <c r="N109" s="4">
        <v>2.7666666666666671</v>
      </c>
    </row>
    <row r="110" spans="2:14">
      <c r="B110" t="s">
        <v>22</v>
      </c>
      <c r="C110" t="s">
        <v>475</v>
      </c>
      <c r="D110">
        <v>6</v>
      </c>
      <c r="E110">
        <v>22</v>
      </c>
      <c r="F110" s="4">
        <v>3.6666666666666665</v>
      </c>
      <c r="G110">
        <v>0</v>
      </c>
      <c r="H110">
        <v>7</v>
      </c>
      <c r="I110">
        <v>6</v>
      </c>
      <c r="J110">
        <v>67</v>
      </c>
      <c r="K110">
        <v>0</v>
      </c>
      <c r="L110">
        <v>5</v>
      </c>
      <c r="M110">
        <v>10.899999999999999</v>
      </c>
      <c r="N110" s="4">
        <v>2.1799999999999997</v>
      </c>
    </row>
    <row r="111" spans="2:14">
      <c r="B111" t="s">
        <v>182</v>
      </c>
      <c r="C111" t="s">
        <v>493</v>
      </c>
      <c r="D111">
        <v>5</v>
      </c>
      <c r="E111">
        <v>21</v>
      </c>
      <c r="F111" s="4">
        <v>4.2</v>
      </c>
      <c r="G111">
        <v>0</v>
      </c>
      <c r="H111">
        <v>1</v>
      </c>
      <c r="I111">
        <v>1</v>
      </c>
      <c r="J111">
        <v>11</v>
      </c>
      <c r="K111">
        <v>0</v>
      </c>
      <c r="L111">
        <v>4</v>
      </c>
      <c r="M111">
        <v>3.2</v>
      </c>
      <c r="N111" s="4">
        <v>0.8</v>
      </c>
    </row>
    <row r="112" spans="2:14">
      <c r="B112" t="s">
        <v>5</v>
      </c>
      <c r="C112" t="s">
        <v>468</v>
      </c>
      <c r="D112">
        <v>4</v>
      </c>
      <c r="E112">
        <v>19</v>
      </c>
      <c r="F112" s="4">
        <v>4.75</v>
      </c>
      <c r="G112">
        <v>0</v>
      </c>
      <c r="H112">
        <v>0</v>
      </c>
      <c r="I112">
        <v>0</v>
      </c>
      <c r="J112">
        <v>0</v>
      </c>
      <c r="K112">
        <v>0</v>
      </c>
      <c r="L112">
        <v>6</v>
      </c>
      <c r="M112">
        <v>1.9</v>
      </c>
      <c r="N112" s="4">
        <v>0.31666666666666665</v>
      </c>
    </row>
    <row r="113" spans="2:14">
      <c r="B113" t="s">
        <v>576</v>
      </c>
      <c r="C113" t="s">
        <v>473</v>
      </c>
      <c r="D113">
        <v>9</v>
      </c>
      <c r="E113">
        <v>19</v>
      </c>
      <c r="F113" s="4">
        <v>2.1111111111111112</v>
      </c>
      <c r="G113">
        <v>1</v>
      </c>
      <c r="H113">
        <v>0</v>
      </c>
      <c r="I113">
        <v>0</v>
      </c>
      <c r="J113">
        <v>0</v>
      </c>
      <c r="K113">
        <v>0</v>
      </c>
      <c r="L113">
        <v>1</v>
      </c>
      <c r="M113">
        <v>7.9</v>
      </c>
      <c r="N113" s="4">
        <v>7.9</v>
      </c>
    </row>
    <row r="114" spans="2:14">
      <c r="B114" t="s">
        <v>316</v>
      </c>
      <c r="C114" t="s">
        <v>484</v>
      </c>
      <c r="D114">
        <v>5</v>
      </c>
      <c r="E114">
        <v>19</v>
      </c>
      <c r="F114" s="4">
        <v>3.8</v>
      </c>
      <c r="G114">
        <v>0</v>
      </c>
      <c r="H114">
        <v>1</v>
      </c>
      <c r="I114">
        <v>1</v>
      </c>
      <c r="J114">
        <v>5</v>
      </c>
      <c r="K114">
        <v>0</v>
      </c>
      <c r="L114">
        <v>1</v>
      </c>
      <c r="M114">
        <v>2.4</v>
      </c>
      <c r="N114" s="4">
        <v>2.4</v>
      </c>
    </row>
    <row r="115" spans="2:14">
      <c r="B115" t="s">
        <v>170</v>
      </c>
      <c r="C115" t="s">
        <v>492</v>
      </c>
      <c r="D115">
        <v>5</v>
      </c>
      <c r="E115">
        <v>15</v>
      </c>
      <c r="F115" s="4">
        <v>3</v>
      </c>
      <c r="G115">
        <v>0</v>
      </c>
      <c r="H115">
        <v>0</v>
      </c>
      <c r="I115">
        <v>0</v>
      </c>
      <c r="J115">
        <v>0</v>
      </c>
      <c r="K115">
        <v>0</v>
      </c>
      <c r="L115">
        <v>5</v>
      </c>
      <c r="M115">
        <v>1.5</v>
      </c>
      <c r="N115" s="4">
        <v>0.3</v>
      </c>
    </row>
    <row r="116" spans="2:14">
      <c r="B116" t="s">
        <v>95</v>
      </c>
      <c r="C116" t="s">
        <v>474</v>
      </c>
      <c r="D116">
        <v>5</v>
      </c>
      <c r="E116">
        <v>15</v>
      </c>
      <c r="F116" s="4">
        <v>3</v>
      </c>
      <c r="G116">
        <v>0</v>
      </c>
      <c r="H116">
        <v>0</v>
      </c>
      <c r="I116">
        <v>0</v>
      </c>
      <c r="J116">
        <v>0</v>
      </c>
      <c r="K116">
        <v>0</v>
      </c>
      <c r="L116">
        <v>2</v>
      </c>
      <c r="M116">
        <v>1.5</v>
      </c>
      <c r="N116" s="4">
        <v>0.75</v>
      </c>
    </row>
    <row r="117" spans="2:14">
      <c r="B117" t="s">
        <v>238</v>
      </c>
      <c r="C117" t="s">
        <v>474</v>
      </c>
      <c r="D117">
        <v>3</v>
      </c>
      <c r="E117">
        <v>13</v>
      </c>
      <c r="F117" s="4">
        <v>4.333333333333333</v>
      </c>
      <c r="G117">
        <v>0</v>
      </c>
      <c r="H117">
        <v>4</v>
      </c>
      <c r="I117">
        <v>4</v>
      </c>
      <c r="J117">
        <v>11</v>
      </c>
      <c r="K117">
        <v>0</v>
      </c>
      <c r="L117">
        <v>5</v>
      </c>
      <c r="M117">
        <v>2.4</v>
      </c>
      <c r="N117" s="4">
        <v>0.48</v>
      </c>
    </row>
    <row r="118" spans="2:14">
      <c r="B118" t="s">
        <v>67</v>
      </c>
      <c r="C118" t="s">
        <v>486</v>
      </c>
      <c r="D118">
        <v>6</v>
      </c>
      <c r="E118">
        <v>13</v>
      </c>
      <c r="F118" s="4">
        <v>2.1666666666666665</v>
      </c>
      <c r="G118">
        <v>0</v>
      </c>
      <c r="H118">
        <v>2</v>
      </c>
      <c r="I118">
        <v>2</v>
      </c>
      <c r="J118">
        <v>8</v>
      </c>
      <c r="K118">
        <v>0</v>
      </c>
      <c r="L118">
        <v>4</v>
      </c>
      <c r="M118">
        <v>2.1</v>
      </c>
      <c r="N118" s="4">
        <v>0.52500000000000002</v>
      </c>
    </row>
    <row r="119" spans="2:14">
      <c r="B119" t="s">
        <v>623</v>
      </c>
      <c r="C119" t="s">
        <v>497</v>
      </c>
      <c r="D119">
        <v>5</v>
      </c>
      <c r="E119">
        <v>13</v>
      </c>
      <c r="F119" s="4">
        <v>2.6</v>
      </c>
      <c r="G119">
        <v>0</v>
      </c>
      <c r="H119">
        <v>0</v>
      </c>
      <c r="I119">
        <v>0</v>
      </c>
      <c r="J119">
        <v>0</v>
      </c>
      <c r="K119">
        <v>0</v>
      </c>
      <c r="L119">
        <v>1</v>
      </c>
      <c r="M119">
        <v>1.3</v>
      </c>
      <c r="N119" s="4">
        <v>1.3</v>
      </c>
    </row>
    <row r="120" spans="2:14">
      <c r="B120" t="s">
        <v>93</v>
      </c>
      <c r="C120" t="s">
        <v>469</v>
      </c>
      <c r="D120">
        <v>5</v>
      </c>
      <c r="E120">
        <v>12</v>
      </c>
      <c r="F120" s="4">
        <v>2.4</v>
      </c>
      <c r="G120">
        <v>0</v>
      </c>
      <c r="H120">
        <v>3</v>
      </c>
      <c r="I120">
        <v>3</v>
      </c>
      <c r="J120">
        <v>40</v>
      </c>
      <c r="K120">
        <v>0</v>
      </c>
      <c r="L120">
        <v>5</v>
      </c>
      <c r="M120">
        <v>5.2</v>
      </c>
      <c r="N120" s="4">
        <v>1.04</v>
      </c>
    </row>
    <row r="121" spans="2:14">
      <c r="B121" t="s">
        <v>346</v>
      </c>
      <c r="C121" t="s">
        <v>496</v>
      </c>
      <c r="D121">
        <v>7</v>
      </c>
      <c r="E121">
        <v>12</v>
      </c>
      <c r="F121" s="4">
        <v>1.7142857142857142</v>
      </c>
      <c r="G121">
        <v>0</v>
      </c>
      <c r="H121">
        <v>0</v>
      </c>
      <c r="I121">
        <v>0</v>
      </c>
      <c r="J121">
        <v>0</v>
      </c>
      <c r="K121">
        <v>0</v>
      </c>
      <c r="L121">
        <v>2</v>
      </c>
      <c r="M121">
        <v>1.2</v>
      </c>
      <c r="N121" s="4">
        <v>0.6</v>
      </c>
    </row>
    <row r="122" spans="2:14">
      <c r="B122" t="s">
        <v>87</v>
      </c>
      <c r="C122" t="s">
        <v>486</v>
      </c>
      <c r="D122">
        <v>3</v>
      </c>
      <c r="E122">
        <v>10</v>
      </c>
      <c r="F122" s="4">
        <v>3.3333333333333335</v>
      </c>
      <c r="G122">
        <v>0</v>
      </c>
      <c r="H122">
        <v>4</v>
      </c>
      <c r="I122">
        <v>4</v>
      </c>
      <c r="J122">
        <v>34</v>
      </c>
      <c r="K122">
        <v>0</v>
      </c>
      <c r="L122">
        <v>6</v>
      </c>
      <c r="M122">
        <v>4.4000000000000004</v>
      </c>
      <c r="N122" s="4">
        <v>0.73333333333333339</v>
      </c>
    </row>
    <row r="123" spans="2:14">
      <c r="B123" t="s">
        <v>227</v>
      </c>
      <c r="C123" t="s">
        <v>482</v>
      </c>
      <c r="D123">
        <v>5</v>
      </c>
      <c r="E123">
        <v>9</v>
      </c>
      <c r="F123" s="4">
        <v>1.8</v>
      </c>
      <c r="G123">
        <v>1</v>
      </c>
      <c r="H123">
        <v>4</v>
      </c>
      <c r="I123">
        <v>4</v>
      </c>
      <c r="J123">
        <v>15</v>
      </c>
      <c r="K123">
        <v>0</v>
      </c>
      <c r="L123">
        <v>7</v>
      </c>
      <c r="M123">
        <v>8.4</v>
      </c>
      <c r="N123" s="4">
        <v>1.2</v>
      </c>
    </row>
    <row r="124" spans="2:14">
      <c r="B124" t="s">
        <v>624</v>
      </c>
      <c r="C124" t="s">
        <v>467</v>
      </c>
      <c r="D124">
        <v>2</v>
      </c>
      <c r="E124">
        <v>9</v>
      </c>
      <c r="F124" s="4">
        <v>4.5</v>
      </c>
      <c r="G124">
        <v>0</v>
      </c>
      <c r="H124">
        <v>1</v>
      </c>
      <c r="I124">
        <v>1</v>
      </c>
      <c r="J124">
        <v>19</v>
      </c>
      <c r="K124">
        <v>0</v>
      </c>
      <c r="L124">
        <v>1</v>
      </c>
      <c r="M124">
        <v>2.8</v>
      </c>
      <c r="N124" s="4">
        <v>2.8</v>
      </c>
    </row>
    <row r="125" spans="2:14">
      <c r="B125" t="s">
        <v>578</v>
      </c>
      <c r="C125" t="s">
        <v>470</v>
      </c>
      <c r="D125">
        <v>7</v>
      </c>
      <c r="E125">
        <v>7</v>
      </c>
      <c r="F125" s="4">
        <v>1</v>
      </c>
      <c r="G125">
        <v>0</v>
      </c>
      <c r="H125">
        <v>2</v>
      </c>
      <c r="I125">
        <v>2</v>
      </c>
      <c r="J125">
        <v>17</v>
      </c>
      <c r="K125">
        <v>0</v>
      </c>
      <c r="L125">
        <v>2</v>
      </c>
      <c r="M125">
        <v>2.4</v>
      </c>
      <c r="N125" s="4">
        <v>1.2</v>
      </c>
    </row>
    <row r="126" spans="2:14">
      <c r="B126" t="s">
        <v>625</v>
      </c>
      <c r="C126" t="s">
        <v>496</v>
      </c>
      <c r="D126">
        <v>3</v>
      </c>
      <c r="E126">
        <v>7</v>
      </c>
      <c r="F126" s="4">
        <v>2.3333333333333335</v>
      </c>
      <c r="G126">
        <v>0</v>
      </c>
      <c r="H126">
        <v>1</v>
      </c>
      <c r="I126">
        <v>1</v>
      </c>
      <c r="J126">
        <v>7</v>
      </c>
      <c r="K126">
        <v>0</v>
      </c>
      <c r="L126">
        <v>1</v>
      </c>
      <c r="M126">
        <v>1.4</v>
      </c>
      <c r="N126" s="4">
        <v>1.4</v>
      </c>
    </row>
    <row r="127" spans="2:14">
      <c r="B127" t="s">
        <v>282</v>
      </c>
      <c r="C127" t="s">
        <v>492</v>
      </c>
      <c r="D127">
        <v>2</v>
      </c>
      <c r="E127">
        <v>6</v>
      </c>
      <c r="F127" s="4">
        <v>3</v>
      </c>
      <c r="G127">
        <v>0</v>
      </c>
      <c r="H127">
        <v>0</v>
      </c>
      <c r="I127">
        <v>0</v>
      </c>
      <c r="J127">
        <v>0</v>
      </c>
      <c r="K127">
        <v>0</v>
      </c>
      <c r="L127">
        <v>5</v>
      </c>
      <c r="M127">
        <v>0.6</v>
      </c>
      <c r="N127" s="4">
        <v>0.12</v>
      </c>
    </row>
    <row r="128" spans="2:14">
      <c r="B128" t="s">
        <v>195</v>
      </c>
      <c r="C128" t="s">
        <v>469</v>
      </c>
      <c r="D128">
        <v>2</v>
      </c>
      <c r="E128">
        <v>6</v>
      </c>
      <c r="F128" s="4">
        <v>3</v>
      </c>
      <c r="G128">
        <v>0</v>
      </c>
      <c r="H128">
        <v>12</v>
      </c>
      <c r="I128">
        <v>12</v>
      </c>
      <c r="J128">
        <v>155</v>
      </c>
      <c r="K128">
        <v>0</v>
      </c>
      <c r="L128">
        <v>4</v>
      </c>
      <c r="M128">
        <v>16.100000000000001</v>
      </c>
      <c r="N128" s="4">
        <v>4.0250000000000004</v>
      </c>
    </row>
    <row r="129" spans="2:14">
      <c r="B129" t="s">
        <v>53</v>
      </c>
      <c r="C129" t="s">
        <v>472</v>
      </c>
      <c r="D129">
        <v>3</v>
      </c>
      <c r="E129">
        <v>6</v>
      </c>
      <c r="F129" s="4">
        <v>2</v>
      </c>
      <c r="G129">
        <v>0</v>
      </c>
      <c r="H129">
        <v>0</v>
      </c>
      <c r="I129">
        <v>0</v>
      </c>
      <c r="J129">
        <v>0</v>
      </c>
      <c r="K129">
        <v>0</v>
      </c>
      <c r="L129">
        <v>4</v>
      </c>
      <c r="M129">
        <v>0.6</v>
      </c>
      <c r="N129" s="4">
        <v>0.15</v>
      </c>
    </row>
    <row r="130" spans="2:14">
      <c r="B130" t="s">
        <v>312</v>
      </c>
      <c r="C130" t="s">
        <v>497</v>
      </c>
      <c r="D130">
        <v>2</v>
      </c>
      <c r="E130">
        <v>4</v>
      </c>
      <c r="F130" s="4">
        <v>2</v>
      </c>
      <c r="G130">
        <v>0</v>
      </c>
      <c r="H130">
        <v>0</v>
      </c>
      <c r="I130">
        <v>0</v>
      </c>
      <c r="J130">
        <v>0</v>
      </c>
      <c r="K130">
        <v>0</v>
      </c>
      <c r="L130">
        <v>1</v>
      </c>
      <c r="M130">
        <v>0.4</v>
      </c>
      <c r="N130" s="4">
        <v>0.4</v>
      </c>
    </row>
    <row r="131" spans="2:14">
      <c r="B131" t="s">
        <v>453</v>
      </c>
      <c r="C131" t="s">
        <v>496</v>
      </c>
      <c r="D131">
        <v>1</v>
      </c>
      <c r="E131">
        <v>3</v>
      </c>
      <c r="F131" s="4">
        <v>3</v>
      </c>
      <c r="G131">
        <v>0</v>
      </c>
      <c r="H131">
        <v>0</v>
      </c>
      <c r="I131">
        <v>0</v>
      </c>
      <c r="J131">
        <v>0</v>
      </c>
      <c r="K131">
        <v>0</v>
      </c>
      <c r="L131">
        <v>1</v>
      </c>
      <c r="M131">
        <v>0.3</v>
      </c>
      <c r="N131" s="4">
        <v>0.3</v>
      </c>
    </row>
    <row r="132" spans="2:14">
      <c r="B132" t="s">
        <v>143</v>
      </c>
      <c r="C132" t="s">
        <v>469</v>
      </c>
      <c r="D132">
        <v>1</v>
      </c>
      <c r="E132">
        <v>3</v>
      </c>
      <c r="F132" s="4">
        <v>3</v>
      </c>
      <c r="G132">
        <v>0</v>
      </c>
      <c r="H132">
        <v>0</v>
      </c>
      <c r="I132">
        <v>0</v>
      </c>
      <c r="J132">
        <v>0</v>
      </c>
      <c r="K132">
        <v>0</v>
      </c>
      <c r="L132">
        <v>1</v>
      </c>
      <c r="M132">
        <v>0.3</v>
      </c>
      <c r="N132" s="4">
        <v>0.3</v>
      </c>
    </row>
    <row r="133" spans="2:14">
      <c r="B133" t="s">
        <v>14</v>
      </c>
      <c r="C133" t="s">
        <v>480</v>
      </c>
      <c r="D133">
        <v>1</v>
      </c>
      <c r="E133">
        <v>1</v>
      </c>
      <c r="F133" s="4">
        <v>1</v>
      </c>
      <c r="G133">
        <v>0</v>
      </c>
      <c r="H133">
        <v>5</v>
      </c>
      <c r="I133">
        <v>2</v>
      </c>
      <c r="J133">
        <v>9</v>
      </c>
      <c r="K133">
        <v>0</v>
      </c>
      <c r="L133">
        <v>5</v>
      </c>
      <c r="M133">
        <v>1</v>
      </c>
      <c r="N133" s="4">
        <v>0.2</v>
      </c>
    </row>
    <row r="134" spans="2:14">
      <c r="B134" t="s">
        <v>49</v>
      </c>
      <c r="C134" t="s">
        <v>478</v>
      </c>
      <c r="D134">
        <v>0</v>
      </c>
      <c r="E134">
        <v>0</v>
      </c>
      <c r="F134" s="4"/>
      <c r="G134">
        <v>0</v>
      </c>
      <c r="H134">
        <v>0</v>
      </c>
      <c r="I134">
        <v>0</v>
      </c>
      <c r="J134">
        <v>0</v>
      </c>
      <c r="K134">
        <v>0</v>
      </c>
      <c r="L134">
        <v>1</v>
      </c>
      <c r="M134">
        <v>0</v>
      </c>
      <c r="N134" s="4">
        <v>0</v>
      </c>
    </row>
    <row r="135" spans="2:14">
      <c r="B135" t="s">
        <v>336</v>
      </c>
      <c r="C135" t="s">
        <v>476</v>
      </c>
      <c r="D135">
        <v>0</v>
      </c>
      <c r="E135">
        <v>0</v>
      </c>
      <c r="F135" s="4"/>
      <c r="G135">
        <v>0</v>
      </c>
      <c r="H135">
        <v>0</v>
      </c>
      <c r="I135">
        <v>0</v>
      </c>
      <c r="J135">
        <v>0</v>
      </c>
      <c r="K135">
        <v>0</v>
      </c>
      <c r="L135">
        <v>6</v>
      </c>
      <c r="M135">
        <v>0</v>
      </c>
      <c r="N135" s="4">
        <v>0</v>
      </c>
    </row>
    <row r="136" spans="2:14">
      <c r="B136" t="s">
        <v>153</v>
      </c>
      <c r="C136" t="s">
        <v>492</v>
      </c>
      <c r="D136">
        <v>0</v>
      </c>
      <c r="E136">
        <v>0</v>
      </c>
      <c r="F136" s="4"/>
      <c r="G136">
        <v>0</v>
      </c>
      <c r="H136">
        <v>0</v>
      </c>
      <c r="I136">
        <v>0</v>
      </c>
      <c r="J136">
        <v>0</v>
      </c>
      <c r="K136">
        <v>0</v>
      </c>
      <c r="L136">
        <v>2</v>
      </c>
      <c r="M136">
        <v>0</v>
      </c>
      <c r="N136" s="4">
        <v>0</v>
      </c>
    </row>
    <row r="137" spans="2:14">
      <c r="B137" t="s">
        <v>426</v>
      </c>
      <c r="C137" t="s">
        <v>495</v>
      </c>
      <c r="D137">
        <v>0</v>
      </c>
      <c r="E137">
        <v>0</v>
      </c>
      <c r="F137" s="4"/>
      <c r="G137">
        <v>0</v>
      </c>
      <c r="H137">
        <v>0</v>
      </c>
      <c r="I137">
        <v>0</v>
      </c>
      <c r="J137">
        <v>0</v>
      </c>
      <c r="K137">
        <v>0</v>
      </c>
      <c r="L137">
        <v>1</v>
      </c>
      <c r="M137">
        <v>0</v>
      </c>
      <c r="N137" s="4">
        <v>0</v>
      </c>
    </row>
    <row r="138" spans="2:14">
      <c r="B138" t="s">
        <v>74</v>
      </c>
      <c r="C138" t="s">
        <v>484</v>
      </c>
      <c r="D138">
        <v>0</v>
      </c>
      <c r="E138">
        <v>0</v>
      </c>
      <c r="F138" s="4"/>
      <c r="G138">
        <v>0</v>
      </c>
      <c r="H138">
        <v>0</v>
      </c>
      <c r="I138">
        <v>0</v>
      </c>
      <c r="J138">
        <v>0</v>
      </c>
      <c r="K138">
        <v>0</v>
      </c>
      <c r="L138">
        <v>3</v>
      </c>
      <c r="M138">
        <v>0</v>
      </c>
      <c r="N138" s="4">
        <v>0</v>
      </c>
    </row>
    <row r="139" spans="2:14">
      <c r="B139" t="s">
        <v>160</v>
      </c>
      <c r="C139" t="s">
        <v>485</v>
      </c>
      <c r="D139">
        <v>0</v>
      </c>
      <c r="E139">
        <v>0</v>
      </c>
      <c r="F139" s="4"/>
      <c r="G139">
        <v>0</v>
      </c>
      <c r="H139">
        <v>3</v>
      </c>
      <c r="I139">
        <v>1</v>
      </c>
      <c r="J139">
        <v>18</v>
      </c>
      <c r="K139">
        <v>0</v>
      </c>
      <c r="L139">
        <v>2</v>
      </c>
      <c r="M139">
        <v>1.8</v>
      </c>
      <c r="N139" s="4">
        <v>0.9</v>
      </c>
    </row>
    <row r="140" spans="2:14">
      <c r="B140" t="s">
        <v>46</v>
      </c>
      <c r="C140" t="s">
        <v>486</v>
      </c>
      <c r="D140">
        <v>0</v>
      </c>
      <c r="E140">
        <v>0</v>
      </c>
      <c r="F140" s="4"/>
      <c r="G140">
        <v>0</v>
      </c>
      <c r="H140">
        <v>1</v>
      </c>
      <c r="I140">
        <v>0</v>
      </c>
      <c r="J140">
        <v>0</v>
      </c>
      <c r="K140">
        <v>0</v>
      </c>
      <c r="L140">
        <v>2</v>
      </c>
      <c r="M140">
        <v>0</v>
      </c>
      <c r="N140" s="4">
        <v>0</v>
      </c>
    </row>
    <row r="141" spans="2:14">
      <c r="B141" t="s">
        <v>224</v>
      </c>
      <c r="C141" t="s">
        <v>487</v>
      </c>
      <c r="D141">
        <v>0</v>
      </c>
      <c r="E141">
        <v>0</v>
      </c>
      <c r="F141" s="4"/>
      <c r="G141">
        <v>0</v>
      </c>
      <c r="H141">
        <v>2</v>
      </c>
      <c r="I141">
        <v>2</v>
      </c>
      <c r="J141">
        <v>9</v>
      </c>
      <c r="K141">
        <v>0</v>
      </c>
      <c r="L141">
        <v>1</v>
      </c>
      <c r="M141">
        <v>0.9</v>
      </c>
      <c r="N141" s="4">
        <v>0.9</v>
      </c>
    </row>
    <row r="142" spans="2:14">
      <c r="B142" t="s">
        <v>577</v>
      </c>
      <c r="C142" t="s">
        <v>478</v>
      </c>
      <c r="D142">
        <v>0</v>
      </c>
      <c r="E142">
        <v>0</v>
      </c>
      <c r="F142" s="4"/>
      <c r="G142">
        <v>0</v>
      </c>
      <c r="H142">
        <v>0</v>
      </c>
      <c r="I142">
        <v>0</v>
      </c>
      <c r="J142">
        <v>0</v>
      </c>
      <c r="K142">
        <v>0</v>
      </c>
      <c r="L142">
        <v>1</v>
      </c>
      <c r="M142">
        <v>0</v>
      </c>
      <c r="N142" s="4">
        <v>0</v>
      </c>
    </row>
    <row r="143" spans="2:14">
      <c r="B143" t="s">
        <v>351</v>
      </c>
      <c r="C143" t="s">
        <v>481</v>
      </c>
      <c r="D143">
        <v>0</v>
      </c>
      <c r="E143">
        <v>0</v>
      </c>
      <c r="F143" s="4"/>
      <c r="G143">
        <v>0</v>
      </c>
      <c r="H143">
        <v>1</v>
      </c>
      <c r="I143">
        <v>1</v>
      </c>
      <c r="J143">
        <v>4</v>
      </c>
      <c r="K143">
        <v>0</v>
      </c>
      <c r="L143">
        <v>2</v>
      </c>
      <c r="M143">
        <v>0.4</v>
      </c>
      <c r="N143" s="4">
        <v>0.2</v>
      </c>
    </row>
    <row r="144" spans="2:14">
      <c r="B144" t="s">
        <v>393</v>
      </c>
      <c r="C144" t="s">
        <v>481</v>
      </c>
      <c r="D144">
        <v>0</v>
      </c>
      <c r="E144">
        <v>0</v>
      </c>
      <c r="F144" s="4"/>
      <c r="G144">
        <v>0</v>
      </c>
      <c r="H144">
        <v>0</v>
      </c>
      <c r="I144">
        <v>0</v>
      </c>
      <c r="J144">
        <v>0</v>
      </c>
      <c r="K144">
        <v>0</v>
      </c>
      <c r="L144">
        <v>2</v>
      </c>
      <c r="M144">
        <v>0</v>
      </c>
      <c r="N144" s="4">
        <v>0</v>
      </c>
    </row>
    <row r="145" spans="2:14">
      <c r="B145" t="s">
        <v>137</v>
      </c>
      <c r="C145" t="s">
        <v>487</v>
      </c>
      <c r="D145">
        <v>0</v>
      </c>
      <c r="E145">
        <v>0</v>
      </c>
      <c r="F145" s="4"/>
      <c r="G145">
        <v>0</v>
      </c>
      <c r="H145">
        <v>2</v>
      </c>
      <c r="I145">
        <v>1</v>
      </c>
      <c r="J145">
        <v>4</v>
      </c>
      <c r="K145">
        <v>0</v>
      </c>
      <c r="L145">
        <v>1</v>
      </c>
      <c r="M145">
        <v>0.4</v>
      </c>
      <c r="N145" s="4">
        <v>0.4</v>
      </c>
    </row>
    <row r="146" spans="2:14">
      <c r="B146" t="s">
        <v>448</v>
      </c>
      <c r="C146" t="s">
        <v>491</v>
      </c>
      <c r="D146">
        <v>0</v>
      </c>
      <c r="E146">
        <v>0</v>
      </c>
      <c r="F146" s="4"/>
      <c r="G146">
        <v>0</v>
      </c>
      <c r="H146">
        <v>2</v>
      </c>
      <c r="I146">
        <v>1</v>
      </c>
      <c r="J146">
        <v>4</v>
      </c>
      <c r="K146">
        <v>0</v>
      </c>
      <c r="L146">
        <v>2</v>
      </c>
      <c r="M146">
        <v>0.4</v>
      </c>
      <c r="N146" s="4">
        <v>0.2</v>
      </c>
    </row>
    <row r="147" spans="2:14">
      <c r="B147" t="s">
        <v>327</v>
      </c>
      <c r="C147" t="s">
        <v>494</v>
      </c>
      <c r="D147">
        <v>0</v>
      </c>
      <c r="E147">
        <v>0</v>
      </c>
      <c r="F147" s="4"/>
      <c r="G147">
        <v>0</v>
      </c>
      <c r="H147">
        <v>3</v>
      </c>
      <c r="I147">
        <v>3</v>
      </c>
      <c r="J147">
        <v>40</v>
      </c>
      <c r="K147">
        <v>0</v>
      </c>
      <c r="L147">
        <v>6</v>
      </c>
      <c r="M147">
        <v>4</v>
      </c>
      <c r="N147" s="4">
        <v>0.66666666666666663</v>
      </c>
    </row>
    <row r="148" spans="2:14">
      <c r="B148" t="s">
        <v>65</v>
      </c>
      <c r="C148" t="s">
        <v>496</v>
      </c>
      <c r="D148">
        <v>0</v>
      </c>
      <c r="E148">
        <v>0</v>
      </c>
      <c r="F148" s="4"/>
      <c r="G148">
        <v>0</v>
      </c>
      <c r="H148">
        <v>0</v>
      </c>
      <c r="I148">
        <v>0</v>
      </c>
      <c r="J148">
        <v>0</v>
      </c>
      <c r="K148">
        <v>0</v>
      </c>
      <c r="L148">
        <v>5</v>
      </c>
      <c r="M148">
        <v>0</v>
      </c>
      <c r="N148" s="4">
        <v>0</v>
      </c>
    </row>
    <row r="149" spans="2:14">
      <c r="B149" t="s">
        <v>465</v>
      </c>
      <c r="C149" t="s">
        <v>471</v>
      </c>
      <c r="D149">
        <v>0</v>
      </c>
      <c r="E149">
        <v>0</v>
      </c>
      <c r="F149" s="4"/>
      <c r="G149">
        <v>0</v>
      </c>
      <c r="H149">
        <v>0</v>
      </c>
      <c r="I149">
        <v>0</v>
      </c>
      <c r="J149">
        <v>0</v>
      </c>
      <c r="K149">
        <v>0</v>
      </c>
      <c r="L149">
        <v>3</v>
      </c>
      <c r="M149">
        <v>0</v>
      </c>
      <c r="N149" s="4">
        <v>0</v>
      </c>
    </row>
    <row r="150" spans="2:14">
      <c r="B150" t="s">
        <v>286</v>
      </c>
      <c r="C150" t="s">
        <v>490</v>
      </c>
      <c r="D150">
        <v>0</v>
      </c>
      <c r="E150">
        <v>0</v>
      </c>
      <c r="F150" s="4"/>
      <c r="G150">
        <v>0</v>
      </c>
      <c r="H150">
        <v>0</v>
      </c>
      <c r="I150">
        <v>0</v>
      </c>
      <c r="J150">
        <v>0</v>
      </c>
      <c r="K150">
        <v>0</v>
      </c>
      <c r="L150">
        <v>3</v>
      </c>
      <c r="M150">
        <v>0</v>
      </c>
      <c r="N150" s="4">
        <v>0</v>
      </c>
    </row>
    <row r="151" spans="2:14">
      <c r="B151" t="s">
        <v>313</v>
      </c>
      <c r="C151" t="s">
        <v>489</v>
      </c>
      <c r="D151">
        <v>0</v>
      </c>
      <c r="E151">
        <v>0</v>
      </c>
      <c r="F151" s="4"/>
      <c r="G151">
        <v>0</v>
      </c>
      <c r="H151">
        <v>3</v>
      </c>
      <c r="I151">
        <v>1</v>
      </c>
      <c r="J151">
        <v>1</v>
      </c>
      <c r="K151">
        <v>0</v>
      </c>
      <c r="L151">
        <v>2</v>
      </c>
      <c r="M151">
        <v>0.1</v>
      </c>
      <c r="N151" s="4">
        <v>0.05</v>
      </c>
    </row>
    <row r="152" spans="2:14">
      <c r="B152" t="s">
        <v>446</v>
      </c>
      <c r="D152">
        <v>4678</v>
      </c>
      <c r="E152">
        <v>19311</v>
      </c>
      <c r="F152" s="4">
        <v>4.1280461735784524</v>
      </c>
      <c r="G152">
        <v>155</v>
      </c>
      <c r="H152">
        <v>1200</v>
      </c>
      <c r="I152">
        <v>939</v>
      </c>
      <c r="J152">
        <v>6757</v>
      </c>
      <c r="K152">
        <v>34</v>
      </c>
      <c r="L152">
        <v>106</v>
      </c>
      <c r="M152">
        <v>3678.800000000002</v>
      </c>
      <c r="N152" s="4">
        <v>34.705660377358512</v>
      </c>
    </row>
  </sheetData>
  <mergeCells count="3">
    <mergeCell ref="D18:G18"/>
    <mergeCell ref="H18:K18"/>
    <mergeCell ref="L18:N18"/>
  </mergeCells>
  <pageMargins left="0.7" right="0.7" top="0.75" bottom="0.75" header="0.3" footer="0.3"/>
  <drawing r:id="rId2"/>
  <picture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B9C4F-2DAA-43DB-AF8F-A3E2852C241A}">
  <sheetPr codeName="Sheet3"/>
  <dimension ref="B2:O235"/>
  <sheetViews>
    <sheetView showGridLines="0" workbookViewId="0">
      <selection activeCell="C14" sqref="C14"/>
    </sheetView>
  </sheetViews>
  <sheetFormatPr defaultRowHeight="14.5"/>
  <cols>
    <col min="1" max="1" width="3.6328125" customWidth="1"/>
    <col min="2" max="2" width="20.6328125" customWidth="1"/>
    <col min="3" max="3" width="22.6328125" customWidth="1"/>
    <col min="4" max="15" width="9.1796875" customWidth="1"/>
    <col min="16" max="16" width="7.08984375" bestFit="1" customWidth="1"/>
    <col min="17" max="17" width="11.453125" bestFit="1" customWidth="1"/>
    <col min="18" max="30" width="12.453125" bestFit="1" customWidth="1"/>
    <col min="31" max="31" width="11.453125" bestFit="1" customWidth="1"/>
    <col min="32" max="37" width="12.453125" bestFit="1" customWidth="1"/>
    <col min="38" max="38" width="11.453125" bestFit="1" customWidth="1"/>
    <col min="39" max="45" width="12.453125" bestFit="1" customWidth="1"/>
    <col min="46" max="46" width="11.453125" bestFit="1" customWidth="1"/>
    <col min="47" max="55" width="12.453125" bestFit="1" customWidth="1"/>
    <col min="56" max="56" width="11.453125" bestFit="1" customWidth="1"/>
    <col min="57" max="58" width="12.453125" bestFit="1" customWidth="1"/>
    <col min="59" max="59" width="11.453125" bestFit="1" customWidth="1"/>
    <col min="60" max="67" width="12.453125" bestFit="1" customWidth="1"/>
    <col min="68" max="68" width="11.453125" bestFit="1" customWidth="1"/>
    <col min="69" max="69" width="12.453125" bestFit="1" customWidth="1"/>
    <col min="70" max="70" width="10.453125" bestFit="1" customWidth="1"/>
    <col min="71" max="78" width="12.453125" bestFit="1" customWidth="1"/>
    <col min="79" max="79" width="11.453125" bestFit="1" customWidth="1"/>
    <col min="80" max="88" width="12.453125" bestFit="1" customWidth="1"/>
    <col min="89" max="89" width="11.453125" bestFit="1" customWidth="1"/>
    <col min="90" max="100" width="12.453125" bestFit="1" customWidth="1"/>
    <col min="101" max="101" width="11.453125" bestFit="1" customWidth="1"/>
    <col min="102" max="114" width="12.453125" bestFit="1" customWidth="1"/>
    <col min="115" max="115" width="11.453125" bestFit="1" customWidth="1"/>
    <col min="116" max="116" width="12.453125" bestFit="1" customWidth="1"/>
    <col min="117" max="117" width="11.453125" bestFit="1" customWidth="1"/>
    <col min="118" max="122" width="12.453125" bestFit="1" customWidth="1"/>
    <col min="123" max="123" width="11.453125" bestFit="1" customWidth="1"/>
    <col min="124" max="130" width="12.453125" bestFit="1" customWidth="1"/>
    <col min="131" max="131" width="11.453125" bestFit="1" customWidth="1"/>
    <col min="132" max="152" width="12.453125" bestFit="1" customWidth="1"/>
    <col min="153" max="153" width="11.453125" bestFit="1" customWidth="1"/>
    <col min="154" max="159" width="12.453125" bestFit="1" customWidth="1"/>
    <col min="160" max="160" width="11.453125" bestFit="1" customWidth="1"/>
    <col min="161" max="163" width="12.453125" bestFit="1" customWidth="1"/>
    <col min="164" max="164" width="11.453125" bestFit="1" customWidth="1"/>
    <col min="165" max="178" width="12.453125" bestFit="1" customWidth="1"/>
    <col min="179" max="179" width="11.453125" bestFit="1" customWidth="1"/>
    <col min="180" max="230" width="12.453125" bestFit="1" customWidth="1"/>
    <col min="231" max="231" width="11.453125" bestFit="1" customWidth="1"/>
    <col min="232" max="242" width="12.453125" bestFit="1" customWidth="1"/>
    <col min="243" max="243" width="10.453125" bestFit="1" customWidth="1"/>
    <col min="244" max="244" width="11.453125" bestFit="1" customWidth="1"/>
    <col min="245" max="245" width="12.453125" bestFit="1" customWidth="1"/>
    <col min="246" max="246" width="11.453125" bestFit="1" customWidth="1"/>
    <col min="247" max="256" width="12.453125" bestFit="1" customWidth="1"/>
    <col min="257" max="257" width="11.453125" bestFit="1" customWidth="1"/>
    <col min="258" max="286" width="12.453125" bestFit="1" customWidth="1"/>
    <col min="287" max="287" width="11.453125" bestFit="1" customWidth="1"/>
    <col min="288" max="288" width="12.453125" bestFit="1" customWidth="1"/>
    <col min="289" max="289" width="11.453125" bestFit="1" customWidth="1"/>
    <col min="290" max="290" width="12.453125" bestFit="1" customWidth="1"/>
    <col min="291" max="291" width="11.453125" bestFit="1" customWidth="1"/>
    <col min="292" max="300" width="12.453125" bestFit="1" customWidth="1"/>
    <col min="301" max="301" width="11.453125" bestFit="1" customWidth="1"/>
    <col min="302" max="302" width="12.453125" bestFit="1" customWidth="1"/>
    <col min="303" max="303" width="11.453125" bestFit="1" customWidth="1"/>
    <col min="304" max="309" width="12.453125" bestFit="1" customWidth="1"/>
    <col min="310" max="310" width="11.453125" bestFit="1" customWidth="1"/>
    <col min="311" max="321" width="12.453125" bestFit="1" customWidth="1"/>
    <col min="322" max="322" width="11.453125" bestFit="1" customWidth="1"/>
    <col min="323" max="329" width="12.453125" bestFit="1" customWidth="1"/>
    <col min="330" max="330" width="11.453125" bestFit="1" customWidth="1"/>
    <col min="331" max="350" width="12.453125" bestFit="1" customWidth="1"/>
    <col min="351" max="351" width="11.453125" bestFit="1" customWidth="1"/>
    <col min="352" max="352" width="10.453125" bestFit="1" customWidth="1"/>
    <col min="353" max="353" width="11.453125" bestFit="1" customWidth="1"/>
    <col min="354" max="358" width="12.453125" bestFit="1" customWidth="1"/>
    <col min="359" max="359" width="11.453125" bestFit="1" customWidth="1"/>
    <col min="360" max="380" width="12.453125" bestFit="1" customWidth="1"/>
    <col min="381" max="381" width="11.453125" bestFit="1" customWidth="1"/>
    <col min="382" max="394" width="12.453125" bestFit="1" customWidth="1"/>
    <col min="395" max="395" width="11.453125" bestFit="1" customWidth="1"/>
    <col min="396" max="396" width="12.453125" bestFit="1" customWidth="1"/>
    <col min="397" max="397" width="11.453125" bestFit="1" customWidth="1"/>
    <col min="398" max="400" width="12.453125" bestFit="1" customWidth="1"/>
    <col min="401" max="401" width="11.453125" bestFit="1" customWidth="1"/>
    <col min="402" max="402" width="12.453125" bestFit="1" customWidth="1"/>
    <col min="403" max="403" width="11.453125" bestFit="1" customWidth="1"/>
    <col min="404" max="407" width="12.453125" bestFit="1" customWidth="1"/>
    <col min="408" max="409" width="11.453125" bestFit="1" customWidth="1"/>
    <col min="410" max="412" width="12.453125" bestFit="1" customWidth="1"/>
    <col min="413" max="413" width="11.453125" bestFit="1" customWidth="1"/>
    <col min="414" max="418" width="12.453125" bestFit="1" customWidth="1"/>
    <col min="419" max="419" width="11.453125" bestFit="1" customWidth="1"/>
    <col min="420" max="426" width="12.453125" bestFit="1" customWidth="1"/>
    <col min="427" max="427" width="11.453125" bestFit="1" customWidth="1"/>
    <col min="428" max="428" width="12.453125" bestFit="1" customWidth="1"/>
    <col min="429" max="429" width="11.453125" bestFit="1" customWidth="1"/>
    <col min="430" max="434" width="12.453125" bestFit="1" customWidth="1"/>
    <col min="435" max="435" width="11.453125" bestFit="1" customWidth="1"/>
    <col min="436" max="451" width="12.453125" bestFit="1" customWidth="1"/>
    <col min="452" max="452" width="11.453125" bestFit="1" customWidth="1"/>
    <col min="453" max="459" width="12.453125" bestFit="1" customWidth="1"/>
    <col min="460" max="460" width="11.453125" bestFit="1" customWidth="1"/>
    <col min="461" max="464" width="12.453125" bestFit="1" customWidth="1"/>
    <col min="465" max="465" width="11.453125" bestFit="1" customWidth="1"/>
    <col min="466" max="480" width="12.453125" bestFit="1" customWidth="1"/>
    <col min="481" max="481" width="11.453125" bestFit="1" customWidth="1"/>
    <col min="482" max="488" width="12.453125" bestFit="1" customWidth="1"/>
    <col min="489" max="489" width="11.453125" bestFit="1" customWidth="1"/>
    <col min="490" max="501" width="12.453125" bestFit="1" customWidth="1"/>
    <col min="502" max="502" width="11.453125" bestFit="1" customWidth="1"/>
    <col min="503" max="505" width="12.453125" bestFit="1" customWidth="1"/>
    <col min="506" max="506" width="11.453125" bestFit="1" customWidth="1"/>
    <col min="507" max="507" width="10.453125" bestFit="1" customWidth="1"/>
    <col min="508" max="508" width="12.453125" bestFit="1" customWidth="1"/>
    <col min="509" max="510" width="11.453125" bestFit="1" customWidth="1"/>
    <col min="511" max="533" width="12.453125" bestFit="1" customWidth="1"/>
    <col min="534" max="534" width="11.453125" bestFit="1" customWidth="1"/>
    <col min="535" max="548" width="12.453125" bestFit="1" customWidth="1"/>
    <col min="549" max="549" width="11.453125" bestFit="1" customWidth="1"/>
    <col min="550" max="570" width="12.453125" bestFit="1" customWidth="1"/>
    <col min="571" max="571" width="10.453125" bestFit="1" customWidth="1"/>
    <col min="572" max="580" width="12.453125" bestFit="1" customWidth="1"/>
    <col min="581" max="581" width="11.453125" bestFit="1" customWidth="1"/>
    <col min="582" max="587" width="12.453125" bestFit="1" customWidth="1"/>
    <col min="588" max="588" width="10.453125" bestFit="1" customWidth="1"/>
    <col min="589" max="598" width="12.453125" bestFit="1" customWidth="1"/>
    <col min="599" max="599" width="11.453125" bestFit="1" customWidth="1"/>
    <col min="600" max="602" width="12.453125" bestFit="1" customWidth="1"/>
    <col min="603" max="603" width="11.453125" bestFit="1" customWidth="1"/>
    <col min="604" max="613" width="12.453125" bestFit="1" customWidth="1"/>
    <col min="614" max="614" width="11.453125" bestFit="1" customWidth="1"/>
    <col min="615" max="620" width="12.453125" bestFit="1" customWidth="1"/>
    <col min="621" max="621" width="11.453125" bestFit="1" customWidth="1"/>
    <col min="622" max="622" width="12.453125" bestFit="1" customWidth="1"/>
    <col min="623" max="623" width="11.453125" bestFit="1" customWidth="1"/>
    <col min="624" max="629" width="12.453125" bestFit="1" customWidth="1"/>
    <col min="630" max="630" width="11.453125" bestFit="1" customWidth="1"/>
    <col min="631" max="663" width="12.453125" bestFit="1" customWidth="1"/>
    <col min="664" max="664" width="11.453125" bestFit="1" customWidth="1"/>
    <col min="665" max="673" width="12.453125" bestFit="1" customWidth="1"/>
    <col min="674" max="674" width="11.453125" bestFit="1" customWidth="1"/>
    <col min="675" max="685" width="12.453125" bestFit="1" customWidth="1"/>
    <col min="686" max="686" width="11.453125" bestFit="1" customWidth="1"/>
    <col min="687" max="695" width="12.453125" bestFit="1" customWidth="1"/>
    <col min="696" max="696" width="11.453125" bestFit="1" customWidth="1"/>
    <col min="697" max="706" width="12.453125" bestFit="1" customWidth="1"/>
    <col min="707" max="708" width="11.453125" bestFit="1" customWidth="1"/>
    <col min="709" max="709" width="12.453125" bestFit="1" customWidth="1"/>
    <col min="710" max="710" width="11.453125" bestFit="1" customWidth="1"/>
    <col min="711" max="716" width="12.453125" bestFit="1" customWidth="1"/>
    <col min="717" max="717" width="10.453125" bestFit="1" customWidth="1"/>
    <col min="718" max="731" width="12.453125" bestFit="1" customWidth="1"/>
    <col min="732" max="733" width="11.453125" bestFit="1" customWidth="1"/>
    <col min="734" max="757" width="12.453125" bestFit="1" customWidth="1"/>
    <col min="758" max="758" width="11.453125" bestFit="1" customWidth="1"/>
    <col min="759" max="767" width="12.453125" bestFit="1" customWidth="1"/>
    <col min="768" max="768" width="10.453125" bestFit="1" customWidth="1"/>
    <col min="769" max="789" width="12.453125" bestFit="1" customWidth="1"/>
    <col min="790" max="790" width="11.453125" bestFit="1" customWidth="1"/>
    <col min="791" max="798" width="12.453125" bestFit="1" customWidth="1"/>
    <col min="799" max="799" width="11.453125" bestFit="1" customWidth="1"/>
    <col min="800" max="814" width="12.453125" bestFit="1" customWidth="1"/>
    <col min="815" max="815" width="11.453125" bestFit="1" customWidth="1"/>
    <col min="816" max="823" width="12.453125" bestFit="1" customWidth="1"/>
    <col min="824" max="824" width="11.453125" bestFit="1" customWidth="1"/>
    <col min="825" max="841" width="12.453125" bestFit="1" customWidth="1"/>
    <col min="842" max="842" width="11.453125" bestFit="1" customWidth="1"/>
    <col min="843" max="850" width="12.453125" bestFit="1" customWidth="1"/>
    <col min="851" max="851" width="11.453125" bestFit="1" customWidth="1"/>
    <col min="852" max="860" width="12.453125" bestFit="1" customWidth="1"/>
    <col min="861" max="861" width="11.453125" bestFit="1" customWidth="1"/>
    <col min="862" max="878" width="12.453125" bestFit="1" customWidth="1"/>
    <col min="879" max="879" width="11.453125" bestFit="1" customWidth="1"/>
    <col min="880" max="890" width="12.453125" bestFit="1" customWidth="1"/>
    <col min="891" max="891" width="11.453125" bestFit="1" customWidth="1"/>
    <col min="892" max="898" width="12.453125" bestFit="1" customWidth="1"/>
    <col min="899" max="899" width="11.453125" bestFit="1" customWidth="1"/>
    <col min="900" max="924" width="12.453125" bestFit="1" customWidth="1"/>
    <col min="925" max="925" width="11.453125" bestFit="1" customWidth="1"/>
    <col min="926" max="927" width="12.453125" bestFit="1" customWidth="1"/>
    <col min="928" max="928" width="11.453125" bestFit="1" customWidth="1"/>
    <col min="929" max="938" width="12.453125" bestFit="1" customWidth="1"/>
    <col min="939" max="939" width="11.453125" bestFit="1" customWidth="1"/>
    <col min="940" max="959" width="12.453125" bestFit="1" customWidth="1"/>
    <col min="960" max="960" width="11.453125" bestFit="1" customWidth="1"/>
    <col min="961" max="979" width="12.453125" bestFit="1" customWidth="1"/>
    <col min="980" max="980" width="11.453125" bestFit="1" customWidth="1"/>
    <col min="981" max="991" width="12.453125" bestFit="1" customWidth="1"/>
    <col min="992" max="992" width="11.453125" bestFit="1" customWidth="1"/>
    <col min="993" max="1002" width="12.453125" bestFit="1" customWidth="1"/>
    <col min="1003" max="1003" width="11.453125" bestFit="1" customWidth="1"/>
    <col min="1004" max="1016" width="12.453125" bestFit="1" customWidth="1"/>
    <col min="1017" max="1017" width="10.453125" bestFit="1" customWidth="1"/>
    <col min="1018" max="1026" width="12.453125" bestFit="1" customWidth="1"/>
    <col min="1027" max="1027" width="11.453125" bestFit="1" customWidth="1"/>
    <col min="1028" max="1028" width="12.453125" bestFit="1" customWidth="1"/>
    <col min="1029" max="1029" width="1.90625" bestFit="1" customWidth="1"/>
    <col min="1030" max="1031" width="11.81640625" bestFit="1" customWidth="1"/>
    <col min="1032" max="1032" width="10.81640625" bestFit="1" customWidth="1"/>
    <col min="1033" max="1039" width="11.81640625" bestFit="1" customWidth="1"/>
    <col min="1040" max="1040" width="10.81640625" bestFit="1" customWidth="1"/>
    <col min="1041" max="1058" width="11.81640625" bestFit="1" customWidth="1"/>
    <col min="1059" max="1059" width="10.81640625" bestFit="1" customWidth="1"/>
    <col min="1060" max="1071" width="11.81640625" bestFit="1" customWidth="1"/>
    <col min="1072" max="1072" width="10.81640625" bestFit="1" customWidth="1"/>
    <col min="1073" max="1098" width="11.81640625" bestFit="1" customWidth="1"/>
    <col min="1099" max="1099" width="10.81640625" bestFit="1" customWidth="1"/>
    <col min="1100" max="1110" width="11.81640625" bestFit="1" customWidth="1"/>
    <col min="1111" max="1111" width="10.81640625" bestFit="1" customWidth="1"/>
    <col min="1112" max="1123" width="11.81640625" bestFit="1" customWidth="1"/>
    <col min="1124" max="1124" width="8.81640625" bestFit="1" customWidth="1"/>
    <col min="1125" max="1128" width="11.81640625" bestFit="1" customWidth="1"/>
    <col min="1129" max="1129" width="9.81640625" bestFit="1" customWidth="1"/>
    <col min="1130" max="1139" width="11.81640625" bestFit="1" customWidth="1"/>
    <col min="1140" max="1140" width="10.81640625" bestFit="1" customWidth="1"/>
    <col min="1141" max="1152" width="11.81640625" bestFit="1" customWidth="1"/>
    <col min="1153" max="1153" width="10.81640625" bestFit="1" customWidth="1"/>
    <col min="1154" max="1164" width="11.81640625" bestFit="1" customWidth="1"/>
    <col min="1165" max="1165" width="10.81640625" bestFit="1" customWidth="1"/>
    <col min="1166" max="1168" width="11.81640625" bestFit="1" customWidth="1"/>
    <col min="1169" max="1169" width="10.81640625" bestFit="1" customWidth="1"/>
    <col min="1170" max="1174" width="11.81640625" bestFit="1" customWidth="1"/>
    <col min="1175" max="1175" width="10.81640625" bestFit="1" customWidth="1"/>
    <col min="1176" max="1186" width="11.81640625" bestFit="1" customWidth="1"/>
    <col min="1187" max="1187" width="9.81640625" bestFit="1" customWidth="1"/>
    <col min="1188" max="1206" width="11.81640625" bestFit="1" customWidth="1"/>
    <col min="1207" max="1207" width="10.81640625" bestFit="1" customWidth="1"/>
    <col min="1208" max="1213" width="11.81640625" bestFit="1" customWidth="1"/>
    <col min="1214" max="1215" width="10.81640625" bestFit="1" customWidth="1"/>
    <col min="1216" max="1221" width="11.81640625" bestFit="1" customWidth="1"/>
    <col min="1222" max="1222" width="10.81640625" bestFit="1" customWidth="1"/>
    <col min="1223" max="1226" width="11.81640625" bestFit="1" customWidth="1"/>
    <col min="1227" max="1227" width="10.81640625" bestFit="1" customWidth="1"/>
    <col min="1228" max="1232" width="11.81640625" bestFit="1" customWidth="1"/>
    <col min="1233" max="1233" width="10.81640625" bestFit="1" customWidth="1"/>
    <col min="1234" max="1260" width="11.81640625" bestFit="1" customWidth="1"/>
    <col min="1261" max="1261" width="10.81640625" bestFit="1" customWidth="1"/>
    <col min="1262" max="1274" width="11.81640625" bestFit="1" customWidth="1"/>
    <col min="1275" max="1275" width="10.81640625" bestFit="1" customWidth="1"/>
    <col min="1276" max="1281" width="11.81640625" bestFit="1" customWidth="1"/>
    <col min="1282" max="1283" width="10.81640625" bestFit="1" customWidth="1"/>
    <col min="1284" max="1288" width="11.81640625" bestFit="1" customWidth="1"/>
    <col min="1289" max="1289" width="10.81640625" bestFit="1" customWidth="1"/>
    <col min="1290" max="1361" width="11.81640625" bestFit="1" customWidth="1"/>
    <col min="1362" max="1362" width="10.81640625" bestFit="1" customWidth="1"/>
    <col min="1363" max="1374" width="11.81640625" bestFit="1" customWidth="1"/>
    <col min="1375" max="1375" width="10.81640625" bestFit="1" customWidth="1"/>
    <col min="1376" max="1376" width="9.81640625" bestFit="1" customWidth="1"/>
    <col min="1377" max="1378" width="11.81640625" bestFit="1" customWidth="1"/>
    <col min="1379" max="1379" width="10.81640625" bestFit="1" customWidth="1"/>
    <col min="1380" max="1383" width="11.81640625" bestFit="1" customWidth="1"/>
    <col min="1384" max="1384" width="10.81640625" bestFit="1" customWidth="1"/>
    <col min="1385" max="1386" width="11.81640625" bestFit="1" customWidth="1"/>
    <col min="1387" max="1387" width="10.81640625" bestFit="1" customWidth="1"/>
    <col min="1388" max="1395" width="11.81640625" bestFit="1" customWidth="1"/>
    <col min="1396" max="1396" width="10.81640625" bestFit="1" customWidth="1"/>
    <col min="1397" max="1406" width="11.81640625" bestFit="1" customWidth="1"/>
    <col min="1407" max="1407" width="10.81640625" bestFit="1" customWidth="1"/>
    <col min="1408" max="1421" width="11.81640625" bestFit="1" customWidth="1"/>
    <col min="1422" max="1423" width="10.81640625" bestFit="1" customWidth="1"/>
    <col min="1424" max="1427" width="11.81640625" bestFit="1" customWidth="1"/>
    <col min="1428" max="1428" width="10.81640625" bestFit="1" customWidth="1"/>
    <col min="1429" max="1434" width="11.81640625" bestFit="1" customWidth="1"/>
    <col min="1435" max="1435" width="10.81640625" bestFit="1" customWidth="1"/>
    <col min="1436" max="1440" width="11.81640625" bestFit="1" customWidth="1"/>
    <col min="1441" max="1441" width="10.81640625" bestFit="1" customWidth="1"/>
    <col min="1442" max="1450" width="11.81640625" bestFit="1" customWidth="1"/>
    <col min="1451" max="1451" width="10.81640625" bestFit="1" customWidth="1"/>
    <col min="1452" max="1452" width="11.81640625" bestFit="1" customWidth="1"/>
    <col min="1453" max="1453" width="10.81640625" bestFit="1" customWidth="1"/>
    <col min="1454" max="1459" width="11.81640625" bestFit="1" customWidth="1"/>
    <col min="1460" max="1460" width="10.81640625" bestFit="1" customWidth="1"/>
    <col min="1461" max="1475" width="11.81640625" bestFit="1" customWidth="1"/>
    <col min="1476" max="1476" width="10.81640625" bestFit="1" customWidth="1"/>
    <col min="1477" max="1482" width="11.81640625" bestFit="1" customWidth="1"/>
    <col min="1483" max="1483" width="10.81640625" bestFit="1" customWidth="1"/>
    <col min="1484" max="1484" width="11.81640625" bestFit="1" customWidth="1"/>
    <col min="1485" max="1485" width="10.81640625" bestFit="1" customWidth="1"/>
    <col min="1486" max="1488" width="11.81640625" bestFit="1" customWidth="1"/>
    <col min="1489" max="1489" width="10.81640625" bestFit="1" customWidth="1"/>
    <col min="1490" max="1495" width="11.81640625" bestFit="1" customWidth="1"/>
    <col min="1496" max="1496" width="10.81640625" bestFit="1" customWidth="1"/>
    <col min="1497" max="1502" width="11.81640625" bestFit="1" customWidth="1"/>
    <col min="1503" max="1504" width="10.81640625" bestFit="1" customWidth="1"/>
    <col min="1505" max="1514" width="11.81640625" bestFit="1" customWidth="1"/>
    <col min="1515" max="1515" width="10.81640625" bestFit="1" customWidth="1"/>
    <col min="1516" max="1519" width="11.81640625" bestFit="1" customWidth="1"/>
    <col min="1520" max="1520" width="10.81640625" bestFit="1" customWidth="1"/>
    <col min="1521" max="1523" width="11.81640625" bestFit="1" customWidth="1"/>
    <col min="1524" max="1524" width="10.81640625" bestFit="1" customWidth="1"/>
    <col min="1525" max="1532" width="11.81640625" bestFit="1" customWidth="1"/>
    <col min="1533" max="1533" width="9.81640625" bestFit="1" customWidth="1"/>
    <col min="1534" max="1535" width="11.81640625" bestFit="1" customWidth="1"/>
    <col min="1536" max="1536" width="10.81640625" bestFit="1" customWidth="1"/>
    <col min="1537" max="1553" width="11.81640625" bestFit="1" customWidth="1"/>
    <col min="1554" max="1554" width="10.81640625" bestFit="1" customWidth="1"/>
    <col min="1555" max="1560" width="11.81640625" bestFit="1" customWidth="1"/>
    <col min="1561" max="1561" width="10.81640625" bestFit="1" customWidth="1"/>
    <col min="1562" max="1570" width="11.81640625" bestFit="1" customWidth="1"/>
    <col min="1571" max="1571" width="10.81640625" bestFit="1" customWidth="1"/>
    <col min="1572" max="1591" width="11.81640625" bestFit="1" customWidth="1"/>
    <col min="1592" max="1592" width="10.81640625" bestFit="1" customWidth="1"/>
    <col min="1593" max="1598" width="11.81640625" bestFit="1" customWidth="1"/>
    <col min="1599" max="1599" width="10.81640625" bestFit="1" customWidth="1"/>
    <col min="1600" max="1600" width="11.81640625" bestFit="1" customWidth="1"/>
    <col min="1601" max="1601" width="10.81640625" bestFit="1" customWidth="1"/>
    <col min="1602" max="1614" width="11.81640625" bestFit="1" customWidth="1"/>
    <col min="1615" max="1615" width="10.81640625" bestFit="1" customWidth="1"/>
    <col min="1616" max="1618" width="11.81640625" bestFit="1" customWidth="1"/>
    <col min="1619" max="1619" width="10.81640625" bestFit="1" customWidth="1"/>
    <col min="1620" max="1622" width="11.81640625" bestFit="1" customWidth="1"/>
    <col min="1623" max="1623" width="10.81640625" bestFit="1" customWidth="1"/>
    <col min="1624" max="1627" width="11.81640625" bestFit="1" customWidth="1"/>
    <col min="1628" max="1628" width="10.81640625" bestFit="1" customWidth="1"/>
    <col min="1629" max="1636" width="11.81640625" bestFit="1" customWidth="1"/>
    <col min="1637" max="1637" width="9.81640625" bestFit="1" customWidth="1"/>
    <col min="1638" max="1639" width="11.81640625" bestFit="1" customWidth="1"/>
    <col min="1640" max="1640" width="10.81640625" bestFit="1" customWidth="1"/>
    <col min="1641" max="1647" width="11.81640625" bestFit="1" customWidth="1"/>
    <col min="1648" max="1648" width="10.81640625" bestFit="1" customWidth="1"/>
    <col min="1649" max="1654" width="11.81640625" bestFit="1" customWidth="1"/>
    <col min="1655" max="1655" width="10.81640625" bestFit="1" customWidth="1"/>
    <col min="1656" max="1656" width="11.81640625" bestFit="1" customWidth="1"/>
    <col min="1657" max="1657" width="10.81640625" bestFit="1" customWidth="1"/>
    <col min="1658" max="1662" width="11.81640625" bestFit="1" customWidth="1"/>
    <col min="1663" max="1664" width="10.81640625" bestFit="1" customWidth="1"/>
    <col min="1665" max="1669" width="11.81640625" bestFit="1" customWidth="1"/>
    <col min="1670" max="1671" width="10.81640625" bestFit="1" customWidth="1"/>
    <col min="1672" max="1676" width="11.81640625" bestFit="1" customWidth="1"/>
    <col min="1677" max="1677" width="10.81640625" bestFit="1" customWidth="1"/>
    <col min="1678" max="1679" width="11.81640625" bestFit="1" customWidth="1"/>
    <col min="1680" max="1680" width="10.81640625" bestFit="1" customWidth="1"/>
    <col min="1681" max="1699" width="11.81640625" bestFit="1" customWidth="1"/>
    <col min="1700" max="1700" width="10.81640625" bestFit="1" customWidth="1"/>
    <col min="1701" max="1702" width="11.81640625" bestFit="1" customWidth="1"/>
    <col min="1703" max="1703" width="9.81640625" bestFit="1" customWidth="1"/>
    <col min="1704" max="1709" width="11.81640625" bestFit="1" customWidth="1"/>
    <col min="1710" max="1710" width="10.81640625" bestFit="1" customWidth="1"/>
    <col min="1711" max="1718" width="11.81640625" bestFit="1" customWidth="1"/>
    <col min="1719" max="1719" width="9.81640625" bestFit="1" customWidth="1"/>
    <col min="1720" max="1720" width="11.81640625" bestFit="1" customWidth="1"/>
    <col min="1721" max="1721" width="10.81640625" bestFit="1" customWidth="1"/>
    <col min="1722" max="1733" width="11.81640625" bestFit="1" customWidth="1"/>
    <col min="1734" max="1734" width="10.81640625" bestFit="1" customWidth="1"/>
    <col min="1735" max="1740" width="11.81640625" bestFit="1" customWidth="1"/>
    <col min="1741" max="1741" width="10.81640625" bestFit="1" customWidth="1"/>
    <col min="1742" max="1742" width="11.81640625" bestFit="1" customWidth="1"/>
    <col min="1743" max="1743" width="10.81640625" bestFit="1" customWidth="1"/>
    <col min="1744" max="1765" width="11.81640625" bestFit="1" customWidth="1"/>
    <col min="1766" max="1766" width="10.81640625" bestFit="1" customWidth="1"/>
    <col min="1767" max="1804" width="11.81640625" bestFit="1" customWidth="1"/>
    <col min="1805" max="1805" width="10.81640625" bestFit="1" customWidth="1"/>
    <col min="1806" max="1809" width="11.81640625" bestFit="1" customWidth="1"/>
    <col min="1810" max="1810" width="8.81640625" bestFit="1" customWidth="1"/>
    <col min="1811" max="1811" width="10.81640625" bestFit="1" customWidth="1"/>
    <col min="1812" max="1819" width="11.81640625" bestFit="1" customWidth="1"/>
    <col min="1820" max="1820" width="9.81640625" bestFit="1" customWidth="1"/>
    <col min="1821" max="1825" width="11.81640625" bestFit="1" customWidth="1"/>
    <col min="1826" max="1826" width="10.81640625" bestFit="1" customWidth="1"/>
    <col min="1827" max="1836" width="11.81640625" bestFit="1" customWidth="1"/>
    <col min="1837" max="1837" width="10.81640625" bestFit="1" customWidth="1"/>
    <col min="1838" max="1855" width="11.81640625" bestFit="1" customWidth="1"/>
    <col min="1856" max="1856" width="10.81640625" bestFit="1" customWidth="1"/>
    <col min="1857" max="1863" width="11.81640625" bestFit="1" customWidth="1"/>
    <col min="1864" max="1864" width="10.81640625" bestFit="1" customWidth="1"/>
    <col min="1865" max="1877" width="11.81640625" bestFit="1" customWidth="1"/>
    <col min="1878" max="1878" width="10.81640625" bestFit="1" customWidth="1"/>
    <col min="1879" max="1879" width="11.81640625" bestFit="1" customWidth="1"/>
    <col min="1880" max="1880" width="10.81640625" bestFit="1" customWidth="1"/>
    <col min="1881" max="1891" width="11.81640625" bestFit="1" customWidth="1"/>
    <col min="1892" max="1892" width="10.81640625" bestFit="1" customWidth="1"/>
    <col min="1893" max="1895" width="11.81640625" bestFit="1" customWidth="1"/>
    <col min="1896" max="1896" width="10.81640625" bestFit="1" customWidth="1"/>
    <col min="1897" max="1912" width="11.81640625" bestFit="1" customWidth="1"/>
    <col min="1913" max="1913" width="9.81640625" bestFit="1" customWidth="1"/>
    <col min="1914" max="1914" width="10.81640625" bestFit="1" customWidth="1"/>
    <col min="1915" max="1938" width="11.81640625" bestFit="1" customWidth="1"/>
    <col min="1939" max="1940" width="10.81640625" bestFit="1" customWidth="1"/>
    <col min="1941" max="1941" width="11.81640625" bestFit="1" customWidth="1"/>
    <col min="1942" max="1942" width="10.81640625" bestFit="1" customWidth="1"/>
    <col min="1943" max="1970" width="11.81640625" bestFit="1" customWidth="1"/>
    <col min="1971" max="1971" width="10.81640625" bestFit="1" customWidth="1"/>
    <col min="1972" max="1983" width="11.81640625" bestFit="1" customWidth="1"/>
    <col min="1984" max="1984" width="9.81640625" bestFit="1" customWidth="1"/>
    <col min="1985" max="1985" width="10.81640625" bestFit="1" customWidth="1"/>
    <col min="1986" max="2002" width="11.81640625" bestFit="1" customWidth="1"/>
    <col min="2003" max="2003" width="10.81640625" bestFit="1" customWidth="1"/>
    <col min="2004" max="2009" width="11.81640625" bestFit="1" customWidth="1"/>
    <col min="2010" max="2010" width="9.81640625" bestFit="1" customWidth="1"/>
    <col min="2011" max="2013" width="11.81640625" bestFit="1" customWidth="1"/>
    <col min="2014" max="2014" width="6.90625" bestFit="1" customWidth="1"/>
    <col min="2015" max="2015" width="10.7265625" bestFit="1" customWidth="1"/>
  </cols>
  <sheetData>
    <row r="2" spans="2:15" ht="40" customHeight="1">
      <c r="B2" s="39" t="s">
        <v>757</v>
      </c>
    </row>
    <row r="3" spans="2:15" ht="16">
      <c r="B3" s="47" t="str">
        <f>"Targets, yards, touchdowns  ·  Data through Week "&amp;Calc!B2</f>
        <v>Targets, yards, touchdowns  ·  Data through Week 7</v>
      </c>
    </row>
    <row r="4" spans="2:15">
      <c r="B4" s="49"/>
      <c r="C4" s="49"/>
      <c r="D4" s="49"/>
      <c r="E4" s="49"/>
      <c r="F4" s="49"/>
      <c r="G4" s="49"/>
      <c r="H4" s="49"/>
      <c r="I4" s="49"/>
      <c r="J4" s="49"/>
      <c r="K4" s="49"/>
      <c r="L4" s="49"/>
      <c r="M4" s="49"/>
      <c r="N4" s="49"/>
      <c r="O4" s="49"/>
    </row>
    <row r="16" spans="2:15">
      <c r="B16" s="42" t="s">
        <v>758</v>
      </c>
    </row>
    <row r="17" spans="2:15">
      <c r="B17" s="1" t="s">
        <v>499</v>
      </c>
      <c r="C17" t="s" vm="3">
        <v>529</v>
      </c>
    </row>
    <row r="18" spans="2:15">
      <c r="B18" s="48"/>
      <c r="C18" s="48"/>
      <c r="D18" s="50" t="s">
        <v>527</v>
      </c>
      <c r="E18" s="50"/>
      <c r="F18" s="50"/>
      <c r="G18" s="50"/>
      <c r="H18" s="50"/>
      <c r="I18" s="50"/>
      <c r="J18" s="50" t="s">
        <v>519</v>
      </c>
      <c r="K18" s="50"/>
      <c r="L18" s="50"/>
      <c r="M18" s="50" t="s">
        <v>520</v>
      </c>
      <c r="N18" s="50"/>
      <c r="O18" s="50"/>
    </row>
    <row r="19" spans="2:15">
      <c r="B19" s="1" t="s">
        <v>753</v>
      </c>
      <c r="C19" s="1" t="s">
        <v>510</v>
      </c>
      <c r="D19" s="23" t="s">
        <v>523</v>
      </c>
      <c r="E19" s="23" t="s">
        <v>524</v>
      </c>
      <c r="F19" s="23" t="s">
        <v>530</v>
      </c>
      <c r="G19" s="23" t="s">
        <v>525</v>
      </c>
      <c r="H19" s="23" t="s">
        <v>531</v>
      </c>
      <c r="I19" s="23" t="s">
        <v>528</v>
      </c>
      <c r="J19" s="23" t="s">
        <v>513</v>
      </c>
      <c r="K19" s="23" t="s">
        <v>514</v>
      </c>
      <c r="L19" s="23" t="s">
        <v>515</v>
      </c>
      <c r="M19" s="23" t="s">
        <v>511</v>
      </c>
      <c r="N19" s="23" t="s">
        <v>516</v>
      </c>
      <c r="O19" s="23" t="s">
        <v>517</v>
      </c>
    </row>
    <row r="20" spans="2:15">
      <c r="B20" t="s">
        <v>356</v>
      </c>
      <c r="C20" t="s">
        <v>494</v>
      </c>
      <c r="D20">
        <v>78</v>
      </c>
      <c r="E20">
        <v>58</v>
      </c>
      <c r="F20" s="3">
        <v>0.74358974358974361</v>
      </c>
      <c r="G20">
        <v>867</v>
      </c>
      <c r="H20" s="4">
        <v>14.948275862068966</v>
      </c>
      <c r="I20">
        <v>8</v>
      </c>
      <c r="J20">
        <v>3</v>
      </c>
      <c r="K20">
        <v>29</v>
      </c>
      <c r="L20">
        <v>0</v>
      </c>
      <c r="M20">
        <v>7</v>
      </c>
      <c r="N20">
        <v>138.16</v>
      </c>
      <c r="O20" s="4">
        <v>19.737142857142857</v>
      </c>
    </row>
    <row r="21" spans="2:15">
      <c r="B21" t="s">
        <v>290</v>
      </c>
      <c r="C21" t="s">
        <v>488</v>
      </c>
      <c r="D21">
        <v>71</v>
      </c>
      <c r="E21">
        <v>49</v>
      </c>
      <c r="F21" s="3">
        <v>0.6901408450704225</v>
      </c>
      <c r="G21">
        <v>636</v>
      </c>
      <c r="H21" s="4">
        <v>12.979591836734693</v>
      </c>
      <c r="I21">
        <v>2</v>
      </c>
      <c r="J21">
        <v>0</v>
      </c>
      <c r="K21">
        <v>0</v>
      </c>
      <c r="L21">
        <v>0</v>
      </c>
      <c r="M21">
        <v>7</v>
      </c>
      <c r="N21">
        <v>75.599999999999994</v>
      </c>
      <c r="O21" s="4">
        <v>10.799999999999999</v>
      </c>
    </row>
    <row r="22" spans="2:15">
      <c r="B22" t="s">
        <v>233</v>
      </c>
      <c r="C22" t="s">
        <v>467</v>
      </c>
      <c r="D22">
        <v>56</v>
      </c>
      <c r="E22">
        <v>38</v>
      </c>
      <c r="F22" s="3">
        <v>0.6785714285714286</v>
      </c>
      <c r="G22">
        <v>616</v>
      </c>
      <c r="H22" s="4">
        <v>16.210526315789473</v>
      </c>
      <c r="I22">
        <v>1</v>
      </c>
      <c r="J22">
        <v>2</v>
      </c>
      <c r="K22">
        <v>4</v>
      </c>
      <c r="L22">
        <v>0</v>
      </c>
      <c r="M22">
        <v>7</v>
      </c>
      <c r="N22">
        <v>70</v>
      </c>
      <c r="O22" s="4">
        <v>10</v>
      </c>
    </row>
    <row r="23" spans="2:15">
      <c r="B23" t="s">
        <v>128</v>
      </c>
      <c r="C23" t="s">
        <v>468</v>
      </c>
      <c r="D23">
        <v>53</v>
      </c>
      <c r="E23">
        <v>40</v>
      </c>
      <c r="F23" s="3">
        <v>0.75471698113207553</v>
      </c>
      <c r="G23">
        <v>608</v>
      </c>
      <c r="H23" s="4">
        <v>15.2</v>
      </c>
      <c r="I23">
        <v>3</v>
      </c>
      <c r="J23">
        <v>3</v>
      </c>
      <c r="K23">
        <v>34</v>
      </c>
      <c r="L23">
        <v>0</v>
      </c>
      <c r="M23">
        <v>6</v>
      </c>
      <c r="N23">
        <v>82.2</v>
      </c>
      <c r="O23" s="4">
        <v>13.700000000000001</v>
      </c>
    </row>
    <row r="24" spans="2:15">
      <c r="B24" t="s">
        <v>279</v>
      </c>
      <c r="C24" t="s">
        <v>489</v>
      </c>
      <c r="D24">
        <v>70</v>
      </c>
      <c r="E24">
        <v>48</v>
      </c>
      <c r="F24" s="3">
        <v>0.68571428571428572</v>
      </c>
      <c r="G24">
        <v>605</v>
      </c>
      <c r="H24" s="4">
        <v>12.604166666666666</v>
      </c>
      <c r="I24">
        <v>2</v>
      </c>
      <c r="J24">
        <v>0</v>
      </c>
      <c r="K24">
        <v>0</v>
      </c>
      <c r="L24">
        <v>0</v>
      </c>
      <c r="M24">
        <v>7</v>
      </c>
      <c r="N24">
        <v>72.5</v>
      </c>
      <c r="O24" s="4">
        <v>10.357142857142858</v>
      </c>
    </row>
    <row r="25" spans="2:15">
      <c r="B25" t="s">
        <v>410</v>
      </c>
      <c r="C25" t="s">
        <v>477</v>
      </c>
      <c r="D25">
        <v>56</v>
      </c>
      <c r="E25">
        <v>34</v>
      </c>
      <c r="F25" s="3">
        <v>0.6071428571428571</v>
      </c>
      <c r="G25">
        <v>595</v>
      </c>
      <c r="H25" s="4">
        <v>17.5</v>
      </c>
      <c r="I25">
        <v>6</v>
      </c>
      <c r="J25">
        <v>0</v>
      </c>
      <c r="K25">
        <v>0</v>
      </c>
      <c r="L25">
        <v>0</v>
      </c>
      <c r="M25">
        <v>7</v>
      </c>
      <c r="N25">
        <v>95.500000000000014</v>
      </c>
      <c r="O25" s="4">
        <v>13.642857142857144</v>
      </c>
    </row>
    <row r="26" spans="2:15">
      <c r="B26" t="s">
        <v>220</v>
      </c>
      <c r="C26" t="s">
        <v>474</v>
      </c>
      <c r="D26">
        <v>69</v>
      </c>
      <c r="E26">
        <v>48</v>
      </c>
      <c r="F26" s="3">
        <v>0.69565217391304346</v>
      </c>
      <c r="G26">
        <v>577</v>
      </c>
      <c r="H26" s="4">
        <v>12.020833333333334</v>
      </c>
      <c r="I26">
        <v>4</v>
      </c>
      <c r="J26">
        <v>2</v>
      </c>
      <c r="K26">
        <v>-6</v>
      </c>
      <c r="L26">
        <v>0</v>
      </c>
      <c r="M26">
        <v>6</v>
      </c>
      <c r="N26">
        <v>83.100000000000009</v>
      </c>
      <c r="O26" s="4">
        <v>13.850000000000001</v>
      </c>
    </row>
    <row r="27" spans="2:15">
      <c r="B27" t="s">
        <v>164</v>
      </c>
      <c r="C27" t="s">
        <v>472</v>
      </c>
      <c r="D27">
        <v>50</v>
      </c>
      <c r="E27">
        <v>33</v>
      </c>
      <c r="F27" s="3">
        <v>0.66</v>
      </c>
      <c r="G27">
        <v>571</v>
      </c>
      <c r="H27" s="4">
        <v>17.303030303030305</v>
      </c>
      <c r="I27">
        <v>2</v>
      </c>
      <c r="J27">
        <v>0</v>
      </c>
      <c r="K27">
        <v>0</v>
      </c>
      <c r="L27">
        <v>0</v>
      </c>
      <c r="M27">
        <v>6</v>
      </c>
      <c r="N27">
        <v>69.099999999999994</v>
      </c>
      <c r="O27" s="4">
        <v>11.516666666666666</v>
      </c>
    </row>
    <row r="28" spans="2:15">
      <c r="B28" t="s">
        <v>140</v>
      </c>
      <c r="C28" t="s">
        <v>477</v>
      </c>
      <c r="D28">
        <v>69</v>
      </c>
      <c r="E28">
        <v>36</v>
      </c>
      <c r="F28" s="3">
        <v>0.52173913043478259</v>
      </c>
      <c r="G28">
        <v>540</v>
      </c>
      <c r="H28" s="4">
        <v>15</v>
      </c>
      <c r="I28">
        <v>3</v>
      </c>
      <c r="J28">
        <v>1</v>
      </c>
      <c r="K28">
        <v>6</v>
      </c>
      <c r="L28">
        <v>0</v>
      </c>
      <c r="M28">
        <v>7</v>
      </c>
      <c r="N28">
        <v>74.599999999999994</v>
      </c>
      <c r="O28" s="4">
        <v>10.657142857142857</v>
      </c>
    </row>
    <row r="29" spans="2:15">
      <c r="B29" t="s">
        <v>360</v>
      </c>
      <c r="C29" t="s">
        <v>476</v>
      </c>
      <c r="D29">
        <v>68</v>
      </c>
      <c r="E29">
        <v>46</v>
      </c>
      <c r="F29" s="3">
        <v>0.67647058823529416</v>
      </c>
      <c r="G29">
        <v>525</v>
      </c>
      <c r="H29" s="4">
        <v>11.413043478260869</v>
      </c>
      <c r="I29">
        <v>5</v>
      </c>
      <c r="J29">
        <v>1</v>
      </c>
      <c r="K29">
        <v>-1</v>
      </c>
      <c r="L29">
        <v>0</v>
      </c>
      <c r="M29">
        <v>6</v>
      </c>
      <c r="N29">
        <v>82.4</v>
      </c>
      <c r="O29" s="4">
        <v>13.733333333333334</v>
      </c>
    </row>
    <row r="30" spans="2:15">
      <c r="B30" t="s">
        <v>254</v>
      </c>
      <c r="C30" t="s">
        <v>470</v>
      </c>
      <c r="D30">
        <v>54</v>
      </c>
      <c r="E30">
        <v>36</v>
      </c>
      <c r="F30" s="3">
        <v>0.66666666666666663</v>
      </c>
      <c r="G30">
        <v>511</v>
      </c>
      <c r="H30" s="4">
        <v>14.194444444444445</v>
      </c>
      <c r="I30">
        <v>2</v>
      </c>
      <c r="J30">
        <v>0</v>
      </c>
      <c r="K30">
        <v>0</v>
      </c>
      <c r="L30">
        <v>0</v>
      </c>
      <c r="M30">
        <v>6</v>
      </c>
      <c r="N30">
        <v>61.1</v>
      </c>
      <c r="O30" s="4">
        <v>10.183333333333334</v>
      </c>
    </row>
    <row r="31" spans="2:15">
      <c r="B31" t="s">
        <v>60</v>
      </c>
      <c r="C31" t="s">
        <v>471</v>
      </c>
      <c r="D31">
        <v>47</v>
      </c>
      <c r="E31">
        <v>35</v>
      </c>
      <c r="F31" s="3">
        <v>0.74468085106382975</v>
      </c>
      <c r="G31">
        <v>491</v>
      </c>
      <c r="H31" s="4">
        <v>14.028571428571428</v>
      </c>
      <c r="I31">
        <v>2</v>
      </c>
      <c r="J31">
        <v>8</v>
      </c>
      <c r="K31">
        <v>29</v>
      </c>
      <c r="L31">
        <v>0</v>
      </c>
      <c r="M31">
        <v>7</v>
      </c>
      <c r="N31">
        <v>62</v>
      </c>
      <c r="O31" s="4">
        <v>8.8571428571428577</v>
      </c>
    </row>
    <row r="32" spans="2:15">
      <c r="B32" t="s">
        <v>280</v>
      </c>
      <c r="C32" t="s">
        <v>484</v>
      </c>
      <c r="D32">
        <v>62</v>
      </c>
      <c r="E32">
        <v>45</v>
      </c>
      <c r="F32" s="3">
        <v>0.72580645161290325</v>
      </c>
      <c r="G32">
        <v>485</v>
      </c>
      <c r="H32" s="4">
        <v>10.777777777777779</v>
      </c>
      <c r="I32">
        <v>2</v>
      </c>
      <c r="J32">
        <v>5</v>
      </c>
      <c r="K32">
        <v>21</v>
      </c>
      <c r="L32">
        <v>1</v>
      </c>
      <c r="M32">
        <v>5</v>
      </c>
      <c r="N32">
        <v>68.599999999999994</v>
      </c>
      <c r="O32" s="4">
        <v>13.719999999999999</v>
      </c>
    </row>
    <row r="33" spans="2:15">
      <c r="B33" t="s">
        <v>2</v>
      </c>
      <c r="C33" t="s">
        <v>484</v>
      </c>
      <c r="D33">
        <v>49</v>
      </c>
      <c r="E33">
        <v>30</v>
      </c>
      <c r="F33" s="3">
        <v>0.61224489795918369</v>
      </c>
      <c r="G33">
        <v>480</v>
      </c>
      <c r="H33" s="4">
        <v>16</v>
      </c>
      <c r="I33">
        <v>4</v>
      </c>
      <c r="J33">
        <v>0</v>
      </c>
      <c r="K33">
        <v>0</v>
      </c>
      <c r="L33">
        <v>0</v>
      </c>
      <c r="M33">
        <v>6</v>
      </c>
      <c r="N33">
        <v>72</v>
      </c>
      <c r="O33" s="4">
        <v>12</v>
      </c>
    </row>
    <row r="34" spans="2:15">
      <c r="B34" t="s">
        <v>387</v>
      </c>
      <c r="C34" t="s">
        <v>482</v>
      </c>
      <c r="D34">
        <v>47</v>
      </c>
      <c r="E34">
        <v>29</v>
      </c>
      <c r="F34" s="3">
        <v>0.61702127659574468</v>
      </c>
      <c r="G34">
        <v>474</v>
      </c>
      <c r="H34" s="4">
        <v>16.344827586206897</v>
      </c>
      <c r="I34">
        <v>4</v>
      </c>
      <c r="J34">
        <v>2</v>
      </c>
      <c r="K34">
        <v>-6</v>
      </c>
      <c r="L34">
        <v>0</v>
      </c>
      <c r="M34">
        <v>7</v>
      </c>
      <c r="N34">
        <v>70.8</v>
      </c>
      <c r="O34" s="4">
        <v>10.114285714285714</v>
      </c>
    </row>
    <row r="35" spans="2:15">
      <c r="B35" t="s">
        <v>432</v>
      </c>
      <c r="C35" t="s">
        <v>490</v>
      </c>
      <c r="D35">
        <v>51</v>
      </c>
      <c r="E35">
        <v>37</v>
      </c>
      <c r="F35" s="3">
        <v>0.72549019607843135</v>
      </c>
      <c r="G35">
        <v>444</v>
      </c>
      <c r="H35" s="4">
        <v>12</v>
      </c>
      <c r="I35">
        <v>3</v>
      </c>
      <c r="J35">
        <v>0</v>
      </c>
      <c r="K35">
        <v>0</v>
      </c>
      <c r="L35">
        <v>0</v>
      </c>
      <c r="M35">
        <v>7</v>
      </c>
      <c r="N35">
        <v>62.4</v>
      </c>
      <c r="O35" s="4">
        <v>8.9142857142857146</v>
      </c>
    </row>
    <row r="36" spans="2:15">
      <c r="B36" t="s">
        <v>297</v>
      </c>
      <c r="C36" t="s">
        <v>474</v>
      </c>
      <c r="D36">
        <v>52</v>
      </c>
      <c r="E36">
        <v>33</v>
      </c>
      <c r="F36" s="3">
        <v>0.63461538461538458</v>
      </c>
      <c r="G36">
        <v>428</v>
      </c>
      <c r="H36" s="4">
        <v>12.969696969696969</v>
      </c>
      <c r="I36">
        <v>1</v>
      </c>
      <c r="J36">
        <v>0</v>
      </c>
      <c r="K36">
        <v>0</v>
      </c>
      <c r="L36">
        <v>0</v>
      </c>
      <c r="M36">
        <v>6</v>
      </c>
      <c r="N36">
        <v>48.8</v>
      </c>
      <c r="O36" s="4">
        <v>8.1333333333333329</v>
      </c>
    </row>
    <row r="37" spans="2:15">
      <c r="B37" t="s">
        <v>117</v>
      </c>
      <c r="C37" t="s">
        <v>493</v>
      </c>
      <c r="D37">
        <v>39</v>
      </c>
      <c r="E37">
        <v>27</v>
      </c>
      <c r="F37" s="3">
        <v>0.69230769230769229</v>
      </c>
      <c r="G37">
        <v>420</v>
      </c>
      <c r="H37" s="4">
        <v>15.555555555555555</v>
      </c>
      <c r="I37">
        <v>3</v>
      </c>
      <c r="J37">
        <v>0</v>
      </c>
      <c r="K37">
        <v>0</v>
      </c>
      <c r="L37">
        <v>0</v>
      </c>
      <c r="M37">
        <v>6</v>
      </c>
      <c r="N37">
        <v>62.000000000000007</v>
      </c>
      <c r="O37" s="4">
        <v>10.333333333333334</v>
      </c>
    </row>
    <row r="38" spans="2:15">
      <c r="B38" t="s">
        <v>405</v>
      </c>
      <c r="C38" t="s">
        <v>480</v>
      </c>
      <c r="D38">
        <v>46</v>
      </c>
      <c r="E38">
        <v>26</v>
      </c>
      <c r="F38" s="3">
        <v>0.56521739130434778</v>
      </c>
      <c r="G38">
        <v>416</v>
      </c>
      <c r="H38" s="4">
        <v>16</v>
      </c>
      <c r="I38">
        <v>4</v>
      </c>
      <c r="J38">
        <v>1</v>
      </c>
      <c r="K38">
        <v>3</v>
      </c>
      <c r="L38">
        <v>0</v>
      </c>
      <c r="M38">
        <v>6</v>
      </c>
      <c r="N38">
        <v>65.900000000000006</v>
      </c>
      <c r="O38" s="4">
        <v>10.983333333333334</v>
      </c>
    </row>
    <row r="39" spans="2:15">
      <c r="B39" t="s">
        <v>369</v>
      </c>
      <c r="C39" t="s">
        <v>496</v>
      </c>
      <c r="D39">
        <v>51</v>
      </c>
      <c r="E39">
        <v>34</v>
      </c>
      <c r="F39" s="3">
        <v>0.66666666666666663</v>
      </c>
      <c r="G39">
        <v>413</v>
      </c>
      <c r="H39" s="4">
        <v>12.147058823529411</v>
      </c>
      <c r="I39">
        <v>1</v>
      </c>
      <c r="J39">
        <v>0</v>
      </c>
      <c r="K39">
        <v>0</v>
      </c>
      <c r="L39">
        <v>0</v>
      </c>
      <c r="M39">
        <v>7</v>
      </c>
      <c r="N39">
        <v>43.300000000000004</v>
      </c>
      <c r="O39" s="4">
        <v>6.1857142857142859</v>
      </c>
    </row>
    <row r="40" spans="2:15">
      <c r="B40" t="s">
        <v>287</v>
      </c>
      <c r="C40" t="s">
        <v>471</v>
      </c>
      <c r="D40">
        <v>38</v>
      </c>
      <c r="E40">
        <v>24</v>
      </c>
      <c r="F40" s="3">
        <v>0.63157894736842102</v>
      </c>
      <c r="G40">
        <v>381</v>
      </c>
      <c r="H40" s="4">
        <v>15.875</v>
      </c>
      <c r="I40">
        <v>0</v>
      </c>
      <c r="J40">
        <v>0</v>
      </c>
      <c r="K40">
        <v>0</v>
      </c>
      <c r="L40">
        <v>0</v>
      </c>
      <c r="M40">
        <v>7</v>
      </c>
      <c r="N40">
        <v>36.1</v>
      </c>
      <c r="O40" s="4">
        <v>5.1571428571428575</v>
      </c>
    </row>
    <row r="41" spans="2:15">
      <c r="B41" t="s">
        <v>433</v>
      </c>
      <c r="C41" t="s">
        <v>466</v>
      </c>
      <c r="D41">
        <v>66</v>
      </c>
      <c r="E41">
        <v>37</v>
      </c>
      <c r="F41" s="3">
        <v>0.56060606060606055</v>
      </c>
      <c r="G41">
        <v>375</v>
      </c>
      <c r="H41" s="4">
        <v>10.135135135135135</v>
      </c>
      <c r="I41">
        <v>1</v>
      </c>
      <c r="J41">
        <v>2</v>
      </c>
      <c r="K41">
        <v>11</v>
      </c>
      <c r="L41">
        <v>0</v>
      </c>
      <c r="M41">
        <v>7</v>
      </c>
      <c r="N41">
        <v>44.88</v>
      </c>
      <c r="O41" s="4">
        <v>6.4114285714285719</v>
      </c>
    </row>
    <row r="42" spans="2:15">
      <c r="B42" t="s">
        <v>257</v>
      </c>
      <c r="C42" t="s">
        <v>492</v>
      </c>
      <c r="D42">
        <v>58</v>
      </c>
      <c r="E42">
        <v>32</v>
      </c>
      <c r="F42" s="3">
        <v>0.55172413793103448</v>
      </c>
      <c r="G42">
        <v>374</v>
      </c>
      <c r="H42" s="4">
        <v>11.6875</v>
      </c>
      <c r="I42">
        <v>1</v>
      </c>
      <c r="J42">
        <v>1</v>
      </c>
      <c r="K42">
        <v>11</v>
      </c>
      <c r="L42">
        <v>0</v>
      </c>
      <c r="M42">
        <v>7</v>
      </c>
      <c r="N42">
        <v>44.500000000000007</v>
      </c>
      <c r="O42" s="4">
        <v>6.3571428571428585</v>
      </c>
    </row>
    <row r="43" spans="2:15">
      <c r="B43" t="s">
        <v>41</v>
      </c>
      <c r="C43" t="s">
        <v>473</v>
      </c>
      <c r="D43">
        <v>42</v>
      </c>
      <c r="E43">
        <v>20</v>
      </c>
      <c r="F43" s="3">
        <v>0.47619047619047616</v>
      </c>
      <c r="G43">
        <v>372</v>
      </c>
      <c r="H43" s="4">
        <v>18.600000000000001</v>
      </c>
      <c r="I43">
        <v>3</v>
      </c>
      <c r="J43">
        <v>0</v>
      </c>
      <c r="K43">
        <v>0</v>
      </c>
      <c r="L43">
        <v>0</v>
      </c>
      <c r="M43">
        <v>7</v>
      </c>
      <c r="N43">
        <v>57.2</v>
      </c>
      <c r="O43" s="4">
        <v>8.1714285714285726</v>
      </c>
    </row>
    <row r="44" spans="2:15">
      <c r="B44" t="s">
        <v>424</v>
      </c>
      <c r="C44" t="s">
        <v>476</v>
      </c>
      <c r="D44">
        <v>38</v>
      </c>
      <c r="E44">
        <v>23</v>
      </c>
      <c r="F44" s="3">
        <v>0.60526315789473684</v>
      </c>
      <c r="G44">
        <v>367</v>
      </c>
      <c r="H44" s="4">
        <v>15.956521739130435</v>
      </c>
      <c r="I44">
        <v>4</v>
      </c>
      <c r="J44">
        <v>0</v>
      </c>
      <c r="K44">
        <v>0</v>
      </c>
      <c r="L44">
        <v>0</v>
      </c>
      <c r="M44">
        <v>6</v>
      </c>
      <c r="N44">
        <v>60.699999999999996</v>
      </c>
      <c r="O44" s="4">
        <v>10.116666666666665</v>
      </c>
    </row>
    <row r="45" spans="2:15">
      <c r="B45" t="s">
        <v>64</v>
      </c>
      <c r="C45" t="s">
        <v>472</v>
      </c>
      <c r="D45">
        <v>45</v>
      </c>
      <c r="E45">
        <v>32</v>
      </c>
      <c r="F45" s="3">
        <v>0.71111111111111114</v>
      </c>
      <c r="G45">
        <v>351</v>
      </c>
      <c r="H45" s="4">
        <v>10.96875</v>
      </c>
      <c r="I45">
        <v>5</v>
      </c>
      <c r="J45">
        <v>0</v>
      </c>
      <c r="K45">
        <v>0</v>
      </c>
      <c r="L45">
        <v>0</v>
      </c>
      <c r="M45">
        <v>6</v>
      </c>
      <c r="N45">
        <v>65.100000000000009</v>
      </c>
      <c r="O45" s="4">
        <v>10.850000000000001</v>
      </c>
    </row>
    <row r="46" spans="2:15">
      <c r="B46" t="s">
        <v>394</v>
      </c>
      <c r="C46" t="s">
        <v>488</v>
      </c>
      <c r="D46">
        <v>48</v>
      </c>
      <c r="E46">
        <v>33</v>
      </c>
      <c r="F46" s="3">
        <v>0.6875</v>
      </c>
      <c r="G46">
        <v>348</v>
      </c>
      <c r="H46" s="4">
        <v>10.545454545454545</v>
      </c>
      <c r="I46">
        <v>3</v>
      </c>
      <c r="J46">
        <v>0</v>
      </c>
      <c r="K46">
        <v>0</v>
      </c>
      <c r="L46">
        <v>0</v>
      </c>
      <c r="M46">
        <v>7</v>
      </c>
      <c r="N46">
        <v>52.800000000000004</v>
      </c>
      <c r="O46" s="4">
        <v>7.5428571428571436</v>
      </c>
    </row>
    <row r="47" spans="2:15">
      <c r="B47" t="s">
        <v>285</v>
      </c>
      <c r="C47" t="s">
        <v>478</v>
      </c>
      <c r="D47">
        <v>23</v>
      </c>
      <c r="E47">
        <v>19</v>
      </c>
      <c r="F47" s="3">
        <v>0.82608695652173914</v>
      </c>
      <c r="G47">
        <v>331</v>
      </c>
      <c r="H47" s="4">
        <v>17.421052631578949</v>
      </c>
      <c r="I47">
        <v>2</v>
      </c>
      <c r="J47">
        <v>4</v>
      </c>
      <c r="K47">
        <v>26</v>
      </c>
      <c r="L47">
        <v>0</v>
      </c>
      <c r="M47">
        <v>7</v>
      </c>
      <c r="N47">
        <v>47.7</v>
      </c>
      <c r="O47" s="4">
        <v>6.8142857142857149</v>
      </c>
    </row>
    <row r="48" spans="2:15">
      <c r="B48" t="s">
        <v>72</v>
      </c>
      <c r="C48" t="s">
        <v>478</v>
      </c>
      <c r="D48">
        <v>35</v>
      </c>
      <c r="E48">
        <v>24</v>
      </c>
      <c r="F48" s="3">
        <v>0.68571428571428572</v>
      </c>
      <c r="G48">
        <v>329</v>
      </c>
      <c r="H48" s="4">
        <v>13.708333333333334</v>
      </c>
      <c r="I48">
        <v>3</v>
      </c>
      <c r="J48">
        <v>2</v>
      </c>
      <c r="K48">
        <v>12</v>
      </c>
      <c r="L48">
        <v>0</v>
      </c>
      <c r="M48">
        <v>5</v>
      </c>
      <c r="N48">
        <v>52.1</v>
      </c>
      <c r="O48" s="4">
        <v>10.42</v>
      </c>
    </row>
    <row r="49" spans="2:15">
      <c r="B49" t="s">
        <v>68</v>
      </c>
      <c r="C49" t="s">
        <v>470</v>
      </c>
      <c r="D49">
        <v>39</v>
      </c>
      <c r="E49">
        <v>25</v>
      </c>
      <c r="F49" s="3">
        <v>0.64102564102564108</v>
      </c>
      <c r="G49">
        <v>328</v>
      </c>
      <c r="H49" s="4">
        <v>13.12</v>
      </c>
      <c r="I49">
        <v>2</v>
      </c>
      <c r="J49">
        <v>0</v>
      </c>
      <c r="K49">
        <v>0</v>
      </c>
      <c r="L49">
        <v>0</v>
      </c>
      <c r="M49">
        <v>5</v>
      </c>
      <c r="N49">
        <v>44.79999999999999</v>
      </c>
      <c r="O49" s="4">
        <v>8.9599999999999973</v>
      </c>
    </row>
    <row r="50" spans="2:15">
      <c r="B50" t="s">
        <v>73</v>
      </c>
      <c r="C50" t="s">
        <v>473</v>
      </c>
      <c r="D50">
        <v>45</v>
      </c>
      <c r="E50">
        <v>30</v>
      </c>
      <c r="F50" s="3">
        <v>0.66666666666666663</v>
      </c>
      <c r="G50">
        <v>315</v>
      </c>
      <c r="H50" s="4">
        <v>10.5</v>
      </c>
      <c r="I50">
        <v>0</v>
      </c>
      <c r="J50">
        <v>9</v>
      </c>
      <c r="K50">
        <v>34</v>
      </c>
      <c r="L50">
        <v>0</v>
      </c>
      <c r="M50">
        <v>7</v>
      </c>
      <c r="N50">
        <v>32.9</v>
      </c>
      <c r="O50" s="4">
        <v>4.7</v>
      </c>
    </row>
    <row r="51" spans="2:15">
      <c r="B51" t="s">
        <v>352</v>
      </c>
      <c r="C51" t="s">
        <v>491</v>
      </c>
      <c r="D51">
        <v>41</v>
      </c>
      <c r="E51">
        <v>26</v>
      </c>
      <c r="F51" s="3">
        <v>0.63414634146341464</v>
      </c>
      <c r="G51">
        <v>310</v>
      </c>
      <c r="H51" s="4">
        <v>11.923076923076923</v>
      </c>
      <c r="I51">
        <v>2</v>
      </c>
      <c r="J51">
        <v>0</v>
      </c>
      <c r="K51">
        <v>0</v>
      </c>
      <c r="L51">
        <v>0</v>
      </c>
      <c r="M51">
        <v>4</v>
      </c>
      <c r="N51">
        <v>43</v>
      </c>
      <c r="O51" s="4">
        <v>10.75</v>
      </c>
    </row>
    <row r="52" spans="2:15">
      <c r="B52" t="s">
        <v>107</v>
      </c>
      <c r="C52" t="s">
        <v>479</v>
      </c>
      <c r="D52">
        <v>46</v>
      </c>
      <c r="E52">
        <v>26</v>
      </c>
      <c r="F52" s="3">
        <v>0.56521739130434778</v>
      </c>
      <c r="G52">
        <v>307</v>
      </c>
      <c r="H52" s="4">
        <v>11.807692307692308</v>
      </c>
      <c r="I52">
        <v>0</v>
      </c>
      <c r="J52">
        <v>1</v>
      </c>
      <c r="K52">
        <v>7</v>
      </c>
      <c r="L52">
        <v>0</v>
      </c>
      <c r="M52">
        <v>7</v>
      </c>
      <c r="N52">
        <v>31.400000000000002</v>
      </c>
      <c r="O52" s="4">
        <v>4.4857142857142858</v>
      </c>
    </row>
    <row r="53" spans="2:15">
      <c r="B53" t="s">
        <v>184</v>
      </c>
      <c r="C53" t="s">
        <v>486</v>
      </c>
      <c r="D53">
        <v>31</v>
      </c>
      <c r="E53">
        <v>23</v>
      </c>
      <c r="F53" s="3">
        <v>0.74193548387096775</v>
      </c>
      <c r="G53">
        <v>302</v>
      </c>
      <c r="H53" s="4">
        <v>13.130434782608695</v>
      </c>
      <c r="I53">
        <v>3</v>
      </c>
      <c r="J53">
        <v>1</v>
      </c>
      <c r="K53">
        <v>-11</v>
      </c>
      <c r="L53">
        <v>0</v>
      </c>
      <c r="M53">
        <v>5</v>
      </c>
      <c r="N53">
        <v>49.1</v>
      </c>
      <c r="O53" s="4">
        <v>9.82</v>
      </c>
    </row>
    <row r="54" spans="2:15">
      <c r="B54" t="s">
        <v>340</v>
      </c>
      <c r="C54" t="s">
        <v>469</v>
      </c>
      <c r="D54">
        <v>32</v>
      </c>
      <c r="E54">
        <v>22</v>
      </c>
      <c r="F54" s="3">
        <v>0.6875</v>
      </c>
      <c r="G54">
        <v>290</v>
      </c>
      <c r="H54" s="4">
        <v>13.181818181818182</v>
      </c>
      <c r="I54">
        <v>1</v>
      </c>
      <c r="J54">
        <v>0</v>
      </c>
      <c r="K54">
        <v>0</v>
      </c>
      <c r="L54">
        <v>0</v>
      </c>
      <c r="M54">
        <v>6</v>
      </c>
      <c r="N54">
        <v>33</v>
      </c>
      <c r="O54" s="4">
        <v>5.5</v>
      </c>
    </row>
    <row r="55" spans="2:15">
      <c r="B55" t="s">
        <v>407</v>
      </c>
      <c r="C55" t="s">
        <v>485</v>
      </c>
      <c r="D55">
        <v>39</v>
      </c>
      <c r="E55">
        <v>26</v>
      </c>
      <c r="F55" s="3">
        <v>0.66666666666666663</v>
      </c>
      <c r="G55">
        <v>289</v>
      </c>
      <c r="H55" s="4">
        <v>11.115384615384615</v>
      </c>
      <c r="I55">
        <v>0</v>
      </c>
      <c r="J55">
        <v>8</v>
      </c>
      <c r="K55">
        <v>38</v>
      </c>
      <c r="L55">
        <v>0</v>
      </c>
      <c r="M55">
        <v>6</v>
      </c>
      <c r="N55">
        <v>30.700000000000003</v>
      </c>
      <c r="O55" s="4">
        <v>5.1166666666666671</v>
      </c>
    </row>
    <row r="56" spans="2:15">
      <c r="B56" t="s">
        <v>260</v>
      </c>
      <c r="C56" t="s">
        <v>480</v>
      </c>
      <c r="D56">
        <v>28</v>
      </c>
      <c r="E56">
        <v>20</v>
      </c>
      <c r="F56" s="3">
        <v>0.7142857142857143</v>
      </c>
      <c r="G56">
        <v>285</v>
      </c>
      <c r="H56" s="4">
        <v>14.25</v>
      </c>
      <c r="I56">
        <v>2</v>
      </c>
      <c r="J56">
        <v>1</v>
      </c>
      <c r="K56">
        <v>2</v>
      </c>
      <c r="L56">
        <v>0</v>
      </c>
      <c r="M56">
        <v>6</v>
      </c>
      <c r="N56">
        <v>40.700000000000003</v>
      </c>
      <c r="O56" s="4">
        <v>6.7833333333333341</v>
      </c>
    </row>
    <row r="57" spans="2:15">
      <c r="B57" t="s">
        <v>421</v>
      </c>
      <c r="C57" t="s">
        <v>491</v>
      </c>
      <c r="D57">
        <v>32</v>
      </c>
      <c r="E57">
        <v>19</v>
      </c>
      <c r="F57" s="3">
        <v>0.59375</v>
      </c>
      <c r="G57">
        <v>284</v>
      </c>
      <c r="H57" s="4">
        <v>14.947368421052632</v>
      </c>
      <c r="I57">
        <v>1</v>
      </c>
      <c r="J57">
        <v>0</v>
      </c>
      <c r="K57">
        <v>0</v>
      </c>
      <c r="L57">
        <v>0</v>
      </c>
      <c r="M57">
        <v>6</v>
      </c>
      <c r="N57">
        <v>34.4</v>
      </c>
      <c r="O57" s="4">
        <v>5.7333333333333334</v>
      </c>
    </row>
    <row r="58" spans="2:15">
      <c r="B58" t="s">
        <v>70</v>
      </c>
      <c r="C58" t="s">
        <v>469</v>
      </c>
      <c r="D58">
        <v>24</v>
      </c>
      <c r="E58">
        <v>19</v>
      </c>
      <c r="F58" s="3">
        <v>0.79166666666666663</v>
      </c>
      <c r="G58">
        <v>283</v>
      </c>
      <c r="H58" s="4">
        <v>14.894736842105264</v>
      </c>
      <c r="I58">
        <v>3</v>
      </c>
      <c r="J58">
        <v>0</v>
      </c>
      <c r="K58">
        <v>0</v>
      </c>
      <c r="L58">
        <v>0</v>
      </c>
      <c r="M58">
        <v>6</v>
      </c>
      <c r="N58">
        <v>46.300000000000004</v>
      </c>
      <c r="O58" s="4">
        <v>7.7166666666666677</v>
      </c>
    </row>
    <row r="59" spans="2:15">
      <c r="B59" t="s">
        <v>396</v>
      </c>
      <c r="C59" t="s">
        <v>475</v>
      </c>
      <c r="D59">
        <v>45</v>
      </c>
      <c r="E59">
        <v>26</v>
      </c>
      <c r="F59" s="3">
        <v>0.57777777777777772</v>
      </c>
      <c r="G59">
        <v>276</v>
      </c>
      <c r="H59" s="4">
        <v>10.615384615384615</v>
      </c>
      <c r="I59">
        <v>1</v>
      </c>
      <c r="J59">
        <v>2</v>
      </c>
      <c r="K59">
        <v>23</v>
      </c>
      <c r="L59">
        <v>0</v>
      </c>
      <c r="M59">
        <v>7</v>
      </c>
      <c r="N59">
        <v>37.9</v>
      </c>
      <c r="O59" s="4">
        <v>5.4142857142857137</v>
      </c>
    </row>
    <row r="60" spans="2:15">
      <c r="B60" t="s">
        <v>26</v>
      </c>
      <c r="C60" t="s">
        <v>468</v>
      </c>
      <c r="D60">
        <v>26</v>
      </c>
      <c r="E60">
        <v>18</v>
      </c>
      <c r="F60" s="3">
        <v>0.69230769230769229</v>
      </c>
      <c r="G60">
        <v>266</v>
      </c>
      <c r="H60" s="4">
        <v>14.777777777777779</v>
      </c>
      <c r="I60">
        <v>1</v>
      </c>
      <c r="J60">
        <v>0</v>
      </c>
      <c r="K60">
        <v>0</v>
      </c>
      <c r="L60">
        <v>0</v>
      </c>
      <c r="M60">
        <v>7</v>
      </c>
      <c r="N60">
        <v>32.6</v>
      </c>
      <c r="O60" s="4">
        <v>4.6571428571428575</v>
      </c>
    </row>
    <row r="61" spans="2:15">
      <c r="B61" t="s">
        <v>103</v>
      </c>
      <c r="C61" t="s">
        <v>487</v>
      </c>
      <c r="D61">
        <v>24</v>
      </c>
      <c r="E61">
        <v>14</v>
      </c>
      <c r="F61" s="3">
        <v>0.58333333333333337</v>
      </c>
      <c r="G61">
        <v>261</v>
      </c>
      <c r="H61" s="4">
        <v>18.642857142857142</v>
      </c>
      <c r="I61">
        <v>3</v>
      </c>
      <c r="J61">
        <v>0</v>
      </c>
      <c r="K61">
        <v>0</v>
      </c>
      <c r="L61">
        <v>0</v>
      </c>
      <c r="M61">
        <v>6</v>
      </c>
      <c r="N61">
        <v>44.099999999999994</v>
      </c>
      <c r="O61" s="4">
        <v>7.3499999999999988</v>
      </c>
    </row>
    <row r="62" spans="2:15">
      <c r="B62" t="s">
        <v>13</v>
      </c>
      <c r="C62" t="s">
        <v>479</v>
      </c>
      <c r="D62">
        <v>43</v>
      </c>
      <c r="E62">
        <v>29</v>
      </c>
      <c r="F62" s="3">
        <v>0.67441860465116277</v>
      </c>
      <c r="G62">
        <v>258</v>
      </c>
      <c r="H62" s="4">
        <v>8.8965517241379306</v>
      </c>
      <c r="I62">
        <v>1</v>
      </c>
      <c r="J62">
        <v>0</v>
      </c>
      <c r="K62">
        <v>0</v>
      </c>
      <c r="L62">
        <v>0</v>
      </c>
      <c r="M62">
        <v>6</v>
      </c>
      <c r="N62">
        <v>31.8</v>
      </c>
      <c r="O62" s="4">
        <v>5.3</v>
      </c>
    </row>
    <row r="63" spans="2:15">
      <c r="B63" t="s">
        <v>179</v>
      </c>
      <c r="C63" t="s">
        <v>478</v>
      </c>
      <c r="D63">
        <v>40</v>
      </c>
      <c r="E63">
        <v>21</v>
      </c>
      <c r="F63" s="3">
        <v>0.52500000000000002</v>
      </c>
      <c r="G63">
        <v>258</v>
      </c>
      <c r="H63" s="4">
        <v>12.285714285714286</v>
      </c>
      <c r="I63">
        <v>1</v>
      </c>
      <c r="J63">
        <v>4</v>
      </c>
      <c r="K63">
        <v>16</v>
      </c>
      <c r="L63">
        <v>0</v>
      </c>
      <c r="M63">
        <v>7</v>
      </c>
      <c r="N63">
        <v>33.4</v>
      </c>
      <c r="O63" s="4">
        <v>4.7714285714285714</v>
      </c>
    </row>
    <row r="64" spans="2:15">
      <c r="B64" t="s">
        <v>105</v>
      </c>
      <c r="C64" t="s">
        <v>487</v>
      </c>
      <c r="D64">
        <v>34</v>
      </c>
      <c r="E64">
        <v>23</v>
      </c>
      <c r="F64" s="3">
        <v>0.67647058823529416</v>
      </c>
      <c r="G64">
        <v>256</v>
      </c>
      <c r="H64" s="4">
        <v>11.130434782608695</v>
      </c>
      <c r="I64">
        <v>3</v>
      </c>
      <c r="J64">
        <v>0</v>
      </c>
      <c r="K64">
        <v>0</v>
      </c>
      <c r="L64">
        <v>0</v>
      </c>
      <c r="M64">
        <v>7</v>
      </c>
      <c r="N64">
        <v>41.599999999999994</v>
      </c>
      <c r="O64" s="4">
        <v>5.9428571428571422</v>
      </c>
    </row>
    <row r="65" spans="2:15">
      <c r="B65" t="s">
        <v>33</v>
      </c>
      <c r="C65" t="s">
        <v>492</v>
      </c>
      <c r="D65">
        <v>37</v>
      </c>
      <c r="E65">
        <v>27</v>
      </c>
      <c r="F65" s="3">
        <v>0.72972972972972971</v>
      </c>
      <c r="G65">
        <v>254</v>
      </c>
      <c r="H65" s="4">
        <v>9.4074074074074066</v>
      </c>
      <c r="I65">
        <v>1</v>
      </c>
      <c r="J65">
        <v>1</v>
      </c>
      <c r="K65">
        <v>4</v>
      </c>
      <c r="L65">
        <v>0</v>
      </c>
      <c r="M65">
        <v>6</v>
      </c>
      <c r="N65">
        <v>31.8</v>
      </c>
      <c r="O65" s="4">
        <v>5.3</v>
      </c>
    </row>
    <row r="66" spans="2:15">
      <c r="B66" t="s">
        <v>126</v>
      </c>
      <c r="C66" t="s">
        <v>489</v>
      </c>
      <c r="D66">
        <v>30</v>
      </c>
      <c r="E66">
        <v>16</v>
      </c>
      <c r="F66" s="3">
        <v>0.53333333333333333</v>
      </c>
      <c r="G66">
        <v>248</v>
      </c>
      <c r="H66" s="4">
        <v>15.5</v>
      </c>
      <c r="I66">
        <v>1</v>
      </c>
      <c r="J66">
        <v>0</v>
      </c>
      <c r="K66">
        <v>0</v>
      </c>
      <c r="L66">
        <v>0</v>
      </c>
      <c r="M66">
        <v>7</v>
      </c>
      <c r="N66">
        <v>30.8</v>
      </c>
      <c r="O66" s="4">
        <v>4.4000000000000004</v>
      </c>
    </row>
    <row r="67" spans="2:15">
      <c r="B67" t="s">
        <v>78</v>
      </c>
      <c r="C67" t="s">
        <v>490</v>
      </c>
      <c r="D67">
        <v>13</v>
      </c>
      <c r="E67">
        <v>12</v>
      </c>
      <c r="F67" s="3">
        <v>0.92307692307692313</v>
      </c>
      <c r="G67">
        <v>248</v>
      </c>
      <c r="H67" s="4">
        <v>20.666666666666668</v>
      </c>
      <c r="I67">
        <v>2</v>
      </c>
      <c r="J67">
        <v>0</v>
      </c>
      <c r="K67">
        <v>0</v>
      </c>
      <c r="L67">
        <v>0</v>
      </c>
      <c r="M67">
        <v>3</v>
      </c>
      <c r="N67">
        <v>36.799999999999997</v>
      </c>
      <c r="O67" s="4">
        <v>12.266666666666666</v>
      </c>
    </row>
    <row r="68" spans="2:15">
      <c r="B68" t="s">
        <v>307</v>
      </c>
      <c r="C68" t="s">
        <v>471</v>
      </c>
      <c r="D68">
        <v>31</v>
      </c>
      <c r="E68">
        <v>26</v>
      </c>
      <c r="F68" s="3">
        <v>0.83870967741935487</v>
      </c>
      <c r="G68">
        <v>244</v>
      </c>
      <c r="H68" s="4">
        <v>9.384615384615385</v>
      </c>
      <c r="I68">
        <v>1</v>
      </c>
      <c r="J68">
        <v>1</v>
      </c>
      <c r="K68">
        <v>-2</v>
      </c>
      <c r="L68">
        <v>0</v>
      </c>
      <c r="M68">
        <v>7</v>
      </c>
      <c r="N68">
        <v>30.2</v>
      </c>
      <c r="O68" s="4">
        <v>4.3142857142857141</v>
      </c>
    </row>
    <row r="69" spans="2:15">
      <c r="B69" t="s">
        <v>138</v>
      </c>
      <c r="C69" t="s">
        <v>495</v>
      </c>
      <c r="D69">
        <v>34</v>
      </c>
      <c r="E69">
        <v>27</v>
      </c>
      <c r="F69" s="3">
        <v>0.79411764705882348</v>
      </c>
      <c r="G69">
        <v>243</v>
      </c>
      <c r="H69" s="4">
        <v>9</v>
      </c>
      <c r="I69">
        <v>0</v>
      </c>
      <c r="J69">
        <v>3</v>
      </c>
      <c r="K69">
        <v>18</v>
      </c>
      <c r="L69">
        <v>0</v>
      </c>
      <c r="M69">
        <v>7</v>
      </c>
      <c r="N69">
        <v>26.099999999999998</v>
      </c>
      <c r="O69" s="4">
        <v>3.7285714285714282</v>
      </c>
    </row>
    <row r="70" spans="2:15">
      <c r="B70" t="s">
        <v>102</v>
      </c>
      <c r="C70" t="s">
        <v>467</v>
      </c>
      <c r="D70">
        <v>25</v>
      </c>
      <c r="E70">
        <v>12</v>
      </c>
      <c r="F70" s="3">
        <v>0.48</v>
      </c>
      <c r="G70">
        <v>242</v>
      </c>
      <c r="H70" s="4">
        <v>20.166666666666668</v>
      </c>
      <c r="I70">
        <v>2</v>
      </c>
      <c r="J70">
        <v>0</v>
      </c>
      <c r="K70">
        <v>0</v>
      </c>
      <c r="L70">
        <v>0</v>
      </c>
      <c r="M70">
        <v>7</v>
      </c>
      <c r="N70">
        <v>36.199999999999996</v>
      </c>
      <c r="O70" s="4">
        <v>5.1714285714285708</v>
      </c>
    </row>
    <row r="71" spans="2:15">
      <c r="B71" t="s">
        <v>112</v>
      </c>
      <c r="C71" t="s">
        <v>495</v>
      </c>
      <c r="D71">
        <v>49</v>
      </c>
      <c r="E71">
        <v>28</v>
      </c>
      <c r="F71" s="3">
        <v>0.5714285714285714</v>
      </c>
      <c r="G71">
        <v>240</v>
      </c>
      <c r="H71" s="4">
        <v>8.5714285714285712</v>
      </c>
      <c r="I71">
        <v>2</v>
      </c>
      <c r="J71">
        <v>2</v>
      </c>
      <c r="K71">
        <v>11</v>
      </c>
      <c r="L71">
        <v>1</v>
      </c>
      <c r="M71">
        <v>6</v>
      </c>
      <c r="N71">
        <v>43.099999999999994</v>
      </c>
      <c r="O71" s="4">
        <v>7.1833333333333327</v>
      </c>
    </row>
    <row r="72" spans="2:15">
      <c r="B72" t="s">
        <v>127</v>
      </c>
      <c r="C72" t="s">
        <v>474</v>
      </c>
      <c r="D72">
        <v>36</v>
      </c>
      <c r="E72">
        <v>23</v>
      </c>
      <c r="F72" s="3">
        <v>0.63888888888888884</v>
      </c>
      <c r="G72">
        <v>234</v>
      </c>
      <c r="H72" s="4">
        <v>10.173913043478262</v>
      </c>
      <c r="I72">
        <v>1</v>
      </c>
      <c r="J72">
        <v>0</v>
      </c>
      <c r="K72">
        <v>0</v>
      </c>
      <c r="L72">
        <v>0</v>
      </c>
      <c r="M72">
        <v>6</v>
      </c>
      <c r="N72">
        <v>29.4</v>
      </c>
      <c r="O72" s="4">
        <v>4.8999999999999995</v>
      </c>
    </row>
    <row r="73" spans="2:15">
      <c r="B73" t="s">
        <v>42</v>
      </c>
      <c r="C73" t="s">
        <v>466</v>
      </c>
      <c r="D73">
        <v>36</v>
      </c>
      <c r="E73">
        <v>25</v>
      </c>
      <c r="F73" s="3">
        <v>0.69444444444444442</v>
      </c>
      <c r="G73">
        <v>234</v>
      </c>
      <c r="H73" s="4">
        <v>9.36</v>
      </c>
      <c r="I73">
        <v>0</v>
      </c>
      <c r="J73">
        <v>0</v>
      </c>
      <c r="K73">
        <v>0</v>
      </c>
      <c r="L73">
        <v>0</v>
      </c>
      <c r="M73">
        <v>6</v>
      </c>
      <c r="N73">
        <v>23.4</v>
      </c>
      <c r="O73" s="4">
        <v>3.9</v>
      </c>
    </row>
    <row r="74" spans="2:15">
      <c r="B74" t="s">
        <v>252</v>
      </c>
      <c r="C74" t="s">
        <v>497</v>
      </c>
      <c r="D74">
        <v>27</v>
      </c>
      <c r="E74">
        <v>15</v>
      </c>
      <c r="F74" s="3">
        <v>0.55555555555555558</v>
      </c>
      <c r="G74">
        <v>230</v>
      </c>
      <c r="H74" s="4">
        <v>15.333333333333334</v>
      </c>
      <c r="I74">
        <v>1</v>
      </c>
      <c r="J74">
        <v>0</v>
      </c>
      <c r="K74">
        <v>0</v>
      </c>
      <c r="L74">
        <v>0</v>
      </c>
      <c r="M74">
        <v>5</v>
      </c>
      <c r="N74">
        <v>31</v>
      </c>
      <c r="O74" s="4">
        <v>6.2</v>
      </c>
    </row>
    <row r="75" spans="2:15">
      <c r="B75" t="s">
        <v>148</v>
      </c>
      <c r="C75" t="s">
        <v>483</v>
      </c>
      <c r="D75">
        <v>25</v>
      </c>
      <c r="E75">
        <v>15</v>
      </c>
      <c r="F75" s="3">
        <v>0.6</v>
      </c>
      <c r="G75">
        <v>225</v>
      </c>
      <c r="H75" s="4">
        <v>15</v>
      </c>
      <c r="I75">
        <v>0</v>
      </c>
      <c r="J75">
        <v>0</v>
      </c>
      <c r="K75">
        <v>0</v>
      </c>
      <c r="L75">
        <v>0</v>
      </c>
      <c r="M75">
        <v>5</v>
      </c>
      <c r="N75">
        <v>22.5</v>
      </c>
      <c r="O75" s="4">
        <v>4.5</v>
      </c>
    </row>
    <row r="76" spans="2:15">
      <c r="B76" t="s">
        <v>377</v>
      </c>
      <c r="C76" t="s">
        <v>481</v>
      </c>
      <c r="D76">
        <v>15</v>
      </c>
      <c r="E76">
        <v>11</v>
      </c>
      <c r="F76" s="3">
        <v>0.73333333333333328</v>
      </c>
      <c r="G76">
        <v>219</v>
      </c>
      <c r="H76" s="4">
        <v>19.90909090909091</v>
      </c>
      <c r="I76">
        <v>2</v>
      </c>
      <c r="J76">
        <v>0</v>
      </c>
      <c r="K76">
        <v>0</v>
      </c>
      <c r="L76">
        <v>0</v>
      </c>
      <c r="M76">
        <v>4</v>
      </c>
      <c r="N76">
        <v>33.900000000000006</v>
      </c>
      <c r="O76" s="4">
        <v>8.4750000000000014</v>
      </c>
    </row>
    <row r="77" spans="2:15">
      <c r="B77" t="s">
        <v>438</v>
      </c>
      <c r="C77" t="s">
        <v>481</v>
      </c>
      <c r="D77">
        <v>35</v>
      </c>
      <c r="E77">
        <v>24</v>
      </c>
      <c r="F77" s="3">
        <v>0.68571428571428572</v>
      </c>
      <c r="G77">
        <v>217</v>
      </c>
      <c r="H77" s="4">
        <v>9.0416666666666661</v>
      </c>
      <c r="I77">
        <v>1</v>
      </c>
      <c r="J77">
        <v>0</v>
      </c>
      <c r="K77">
        <v>0</v>
      </c>
      <c r="L77">
        <v>0</v>
      </c>
      <c r="M77">
        <v>6</v>
      </c>
      <c r="N77">
        <v>27.700000000000003</v>
      </c>
      <c r="O77" s="4">
        <v>4.6166666666666671</v>
      </c>
    </row>
    <row r="78" spans="2:15">
      <c r="B78" t="s">
        <v>96</v>
      </c>
      <c r="C78" t="s">
        <v>497</v>
      </c>
      <c r="D78">
        <v>38</v>
      </c>
      <c r="E78">
        <v>24</v>
      </c>
      <c r="F78" s="3">
        <v>0.63157894736842102</v>
      </c>
      <c r="G78">
        <v>214</v>
      </c>
      <c r="H78" s="4">
        <v>8.9166666666666661</v>
      </c>
      <c r="I78">
        <v>4</v>
      </c>
      <c r="J78">
        <v>0</v>
      </c>
      <c r="K78">
        <v>0</v>
      </c>
      <c r="L78">
        <v>0</v>
      </c>
      <c r="M78">
        <v>5</v>
      </c>
      <c r="N78">
        <v>45.4</v>
      </c>
      <c r="O78" s="4">
        <v>9.08</v>
      </c>
    </row>
    <row r="79" spans="2:15">
      <c r="B79" t="s">
        <v>169</v>
      </c>
      <c r="C79" t="s">
        <v>487</v>
      </c>
      <c r="D79">
        <v>20</v>
      </c>
      <c r="E79">
        <v>15</v>
      </c>
      <c r="F79" s="3">
        <v>0.75</v>
      </c>
      <c r="G79">
        <v>209</v>
      </c>
      <c r="H79" s="4">
        <v>13.933333333333334</v>
      </c>
      <c r="I79">
        <v>0</v>
      </c>
      <c r="J79">
        <v>0</v>
      </c>
      <c r="K79">
        <v>0</v>
      </c>
      <c r="L79">
        <v>0</v>
      </c>
      <c r="M79">
        <v>4</v>
      </c>
      <c r="N79">
        <v>20.9</v>
      </c>
      <c r="O79" s="4">
        <v>5.2249999999999996</v>
      </c>
    </row>
    <row r="80" spans="2:15">
      <c r="B80" t="s">
        <v>332</v>
      </c>
      <c r="C80" t="s">
        <v>493</v>
      </c>
      <c r="D80">
        <v>20</v>
      </c>
      <c r="E80">
        <v>16</v>
      </c>
      <c r="F80" s="3">
        <v>0.8</v>
      </c>
      <c r="G80">
        <v>206</v>
      </c>
      <c r="H80" s="4">
        <v>12.875</v>
      </c>
      <c r="I80">
        <v>3</v>
      </c>
      <c r="J80">
        <v>9</v>
      </c>
      <c r="K80">
        <v>78</v>
      </c>
      <c r="L80">
        <v>0</v>
      </c>
      <c r="M80">
        <v>5</v>
      </c>
      <c r="N80">
        <v>44.4</v>
      </c>
      <c r="O80" s="4">
        <v>8.879999999999999</v>
      </c>
    </row>
    <row r="81" spans="2:15">
      <c r="B81" t="s">
        <v>320</v>
      </c>
      <c r="C81" t="s">
        <v>496</v>
      </c>
      <c r="D81">
        <v>43</v>
      </c>
      <c r="E81">
        <v>29</v>
      </c>
      <c r="F81" s="3">
        <v>0.67441860465116277</v>
      </c>
      <c r="G81">
        <v>205</v>
      </c>
      <c r="H81" s="4">
        <v>7.068965517241379</v>
      </c>
      <c r="I81">
        <v>2</v>
      </c>
      <c r="J81">
        <v>1</v>
      </c>
      <c r="K81">
        <v>1</v>
      </c>
      <c r="L81">
        <v>0</v>
      </c>
      <c r="M81">
        <v>7</v>
      </c>
      <c r="N81">
        <v>32.6</v>
      </c>
      <c r="O81" s="4">
        <v>4.6571428571428575</v>
      </c>
    </row>
    <row r="82" spans="2:15">
      <c r="B82" t="s">
        <v>422</v>
      </c>
      <c r="C82" t="s">
        <v>497</v>
      </c>
      <c r="D82">
        <v>26</v>
      </c>
      <c r="E82">
        <v>18</v>
      </c>
      <c r="F82" s="3">
        <v>0.69230769230769229</v>
      </c>
      <c r="G82">
        <v>205</v>
      </c>
      <c r="H82" s="4">
        <v>11.388888888888889</v>
      </c>
      <c r="I82">
        <v>1</v>
      </c>
      <c r="J82">
        <v>0</v>
      </c>
      <c r="K82">
        <v>0</v>
      </c>
      <c r="L82">
        <v>0</v>
      </c>
      <c r="M82">
        <v>6</v>
      </c>
      <c r="N82">
        <v>26.500000000000004</v>
      </c>
      <c r="O82" s="4">
        <v>4.416666666666667</v>
      </c>
    </row>
    <row r="83" spans="2:15">
      <c r="B83" t="s">
        <v>249</v>
      </c>
      <c r="C83" t="s">
        <v>483</v>
      </c>
      <c r="D83">
        <v>18</v>
      </c>
      <c r="E83">
        <v>13</v>
      </c>
      <c r="F83" s="3">
        <v>0.72222222222222221</v>
      </c>
      <c r="G83">
        <v>200</v>
      </c>
      <c r="H83" s="4">
        <v>15.384615384615385</v>
      </c>
      <c r="I83">
        <v>1</v>
      </c>
      <c r="J83">
        <v>0</v>
      </c>
      <c r="K83">
        <v>0</v>
      </c>
      <c r="L83">
        <v>0</v>
      </c>
      <c r="M83">
        <v>5</v>
      </c>
      <c r="N83">
        <v>25.999999999999996</v>
      </c>
      <c r="O83" s="4">
        <v>5.1999999999999993</v>
      </c>
    </row>
    <row r="84" spans="2:15">
      <c r="B84" t="s">
        <v>218</v>
      </c>
      <c r="C84" t="s">
        <v>494</v>
      </c>
      <c r="D84">
        <v>27</v>
      </c>
      <c r="E84">
        <v>18</v>
      </c>
      <c r="F84" s="3">
        <v>0.66666666666666663</v>
      </c>
      <c r="G84">
        <v>199</v>
      </c>
      <c r="H84" s="4">
        <v>11.055555555555555</v>
      </c>
      <c r="I84">
        <v>1</v>
      </c>
      <c r="J84">
        <v>0</v>
      </c>
      <c r="K84">
        <v>0</v>
      </c>
      <c r="L84">
        <v>0</v>
      </c>
      <c r="M84">
        <v>7</v>
      </c>
      <c r="N84">
        <v>25.900000000000002</v>
      </c>
      <c r="O84" s="4">
        <v>3.7</v>
      </c>
    </row>
    <row r="85" spans="2:15">
      <c r="B85" t="s">
        <v>383</v>
      </c>
      <c r="C85" t="s">
        <v>479</v>
      </c>
      <c r="D85">
        <v>26</v>
      </c>
      <c r="E85">
        <v>15</v>
      </c>
      <c r="F85" s="3">
        <v>0.57692307692307687</v>
      </c>
      <c r="G85">
        <v>197</v>
      </c>
      <c r="H85" s="4">
        <v>13.133333333333333</v>
      </c>
      <c r="I85">
        <v>0</v>
      </c>
      <c r="J85">
        <v>0</v>
      </c>
      <c r="K85">
        <v>0</v>
      </c>
      <c r="L85">
        <v>0</v>
      </c>
      <c r="M85">
        <v>7</v>
      </c>
      <c r="N85">
        <v>19.7</v>
      </c>
      <c r="O85" s="4">
        <v>2.8142857142857141</v>
      </c>
    </row>
    <row r="86" spans="2:15">
      <c r="B86" t="s">
        <v>372</v>
      </c>
      <c r="C86" t="s">
        <v>476</v>
      </c>
      <c r="D86">
        <v>21</v>
      </c>
      <c r="E86">
        <v>10</v>
      </c>
      <c r="F86" s="3">
        <v>0.47619047619047616</v>
      </c>
      <c r="G86">
        <v>197</v>
      </c>
      <c r="H86" s="4">
        <v>19.7</v>
      </c>
      <c r="I86">
        <v>0</v>
      </c>
      <c r="J86">
        <v>0</v>
      </c>
      <c r="K86">
        <v>0</v>
      </c>
      <c r="L86">
        <v>0</v>
      </c>
      <c r="M86">
        <v>6</v>
      </c>
      <c r="N86">
        <v>19.7</v>
      </c>
      <c r="O86" s="4">
        <v>3.2833333333333332</v>
      </c>
    </row>
    <row r="87" spans="2:15">
      <c r="B87" t="s">
        <v>43</v>
      </c>
      <c r="C87" t="s">
        <v>478</v>
      </c>
      <c r="D87">
        <v>23</v>
      </c>
      <c r="E87">
        <v>15</v>
      </c>
      <c r="F87" s="3">
        <v>0.65217391304347827</v>
      </c>
      <c r="G87">
        <v>194</v>
      </c>
      <c r="H87" s="4">
        <v>12.933333333333334</v>
      </c>
      <c r="I87">
        <v>0</v>
      </c>
      <c r="J87">
        <v>0</v>
      </c>
      <c r="K87">
        <v>0</v>
      </c>
      <c r="L87">
        <v>0</v>
      </c>
      <c r="M87">
        <v>7</v>
      </c>
      <c r="N87">
        <v>19.400000000000002</v>
      </c>
      <c r="O87" s="4">
        <v>2.7714285714285718</v>
      </c>
    </row>
    <row r="88" spans="2:15">
      <c r="B88" t="s">
        <v>314</v>
      </c>
      <c r="C88" t="s">
        <v>481</v>
      </c>
      <c r="D88">
        <v>17</v>
      </c>
      <c r="E88">
        <v>13</v>
      </c>
      <c r="F88" s="3">
        <v>0.76470588235294112</v>
      </c>
      <c r="G88">
        <v>190</v>
      </c>
      <c r="H88" s="4">
        <v>14.615384615384615</v>
      </c>
      <c r="I88">
        <v>1</v>
      </c>
      <c r="J88">
        <v>0</v>
      </c>
      <c r="K88">
        <v>0</v>
      </c>
      <c r="L88">
        <v>0</v>
      </c>
      <c r="M88">
        <v>3</v>
      </c>
      <c r="N88">
        <v>25.000000000000004</v>
      </c>
      <c r="O88" s="4">
        <v>8.3333333333333339</v>
      </c>
    </row>
    <row r="89" spans="2:15">
      <c r="B89" t="s">
        <v>434</v>
      </c>
      <c r="C89" t="s">
        <v>492</v>
      </c>
      <c r="D89">
        <v>25</v>
      </c>
      <c r="E89">
        <v>14</v>
      </c>
      <c r="F89" s="3">
        <v>0.56000000000000005</v>
      </c>
      <c r="G89">
        <v>188</v>
      </c>
      <c r="H89" s="4">
        <v>13.428571428571429</v>
      </c>
      <c r="I89">
        <v>2</v>
      </c>
      <c r="J89">
        <v>0</v>
      </c>
      <c r="K89">
        <v>0</v>
      </c>
      <c r="L89">
        <v>0</v>
      </c>
      <c r="M89">
        <v>5</v>
      </c>
      <c r="N89">
        <v>30.799999999999997</v>
      </c>
      <c r="O89" s="4">
        <v>6.1599999999999993</v>
      </c>
    </row>
    <row r="90" spans="2:15">
      <c r="B90" t="s">
        <v>104</v>
      </c>
      <c r="C90" t="s">
        <v>485</v>
      </c>
      <c r="D90">
        <v>13</v>
      </c>
      <c r="E90">
        <v>9</v>
      </c>
      <c r="F90" s="3">
        <v>0.69230769230769229</v>
      </c>
      <c r="G90">
        <v>183</v>
      </c>
      <c r="H90" s="4">
        <v>20.333333333333332</v>
      </c>
      <c r="I90">
        <v>2</v>
      </c>
      <c r="J90">
        <v>0</v>
      </c>
      <c r="K90">
        <v>0</v>
      </c>
      <c r="L90">
        <v>0</v>
      </c>
      <c r="M90">
        <v>3</v>
      </c>
      <c r="N90">
        <v>30.3</v>
      </c>
      <c r="O90" s="4">
        <v>10.1</v>
      </c>
    </row>
    <row r="91" spans="2:15">
      <c r="B91" t="s">
        <v>3</v>
      </c>
      <c r="C91" t="s">
        <v>486</v>
      </c>
      <c r="D91">
        <v>25</v>
      </c>
      <c r="E91">
        <v>13</v>
      </c>
      <c r="F91" s="3">
        <v>0.52</v>
      </c>
      <c r="G91">
        <v>183</v>
      </c>
      <c r="H91" s="4">
        <v>14.076923076923077</v>
      </c>
      <c r="I91">
        <v>1</v>
      </c>
      <c r="J91">
        <v>2</v>
      </c>
      <c r="K91">
        <v>2</v>
      </c>
      <c r="L91">
        <v>0</v>
      </c>
      <c r="M91">
        <v>5</v>
      </c>
      <c r="N91">
        <v>24.500000000000004</v>
      </c>
      <c r="O91" s="4">
        <v>4.9000000000000004</v>
      </c>
    </row>
    <row r="92" spans="2:15">
      <c r="B92" t="s">
        <v>272</v>
      </c>
      <c r="C92" t="s">
        <v>469</v>
      </c>
      <c r="D92">
        <v>20</v>
      </c>
      <c r="E92">
        <v>12</v>
      </c>
      <c r="F92" s="3">
        <v>0.6</v>
      </c>
      <c r="G92">
        <v>178</v>
      </c>
      <c r="H92" s="4">
        <v>14.833333333333334</v>
      </c>
      <c r="I92">
        <v>1</v>
      </c>
      <c r="J92">
        <v>2</v>
      </c>
      <c r="K92">
        <v>5</v>
      </c>
      <c r="L92">
        <v>0</v>
      </c>
      <c r="M92">
        <v>4</v>
      </c>
      <c r="N92">
        <v>24.3</v>
      </c>
      <c r="O92" s="4">
        <v>6.0750000000000002</v>
      </c>
    </row>
    <row r="93" spans="2:15">
      <c r="B93" t="s">
        <v>192</v>
      </c>
      <c r="C93" t="s">
        <v>495</v>
      </c>
      <c r="D93">
        <v>15</v>
      </c>
      <c r="E93">
        <v>9</v>
      </c>
      <c r="F93" s="3">
        <v>0.6</v>
      </c>
      <c r="G93">
        <v>178</v>
      </c>
      <c r="H93" s="4">
        <v>19.777777777777779</v>
      </c>
      <c r="I93">
        <v>1</v>
      </c>
      <c r="J93">
        <v>3</v>
      </c>
      <c r="K93">
        <v>20</v>
      </c>
      <c r="L93">
        <v>0</v>
      </c>
      <c r="M93">
        <v>7</v>
      </c>
      <c r="N93">
        <v>25.799999999999997</v>
      </c>
      <c r="O93" s="4">
        <v>3.6857142857142855</v>
      </c>
    </row>
    <row r="94" spans="2:15">
      <c r="B94" t="s">
        <v>20</v>
      </c>
      <c r="C94" t="s">
        <v>496</v>
      </c>
      <c r="D94">
        <v>21</v>
      </c>
      <c r="E94">
        <v>10</v>
      </c>
      <c r="F94" s="3">
        <v>0.47619047619047616</v>
      </c>
      <c r="G94">
        <v>177</v>
      </c>
      <c r="H94" s="4">
        <v>17.7</v>
      </c>
      <c r="I94">
        <v>1</v>
      </c>
      <c r="J94">
        <v>0</v>
      </c>
      <c r="K94">
        <v>0</v>
      </c>
      <c r="L94">
        <v>0</v>
      </c>
      <c r="M94">
        <v>7</v>
      </c>
      <c r="N94">
        <v>23.700000000000003</v>
      </c>
      <c r="O94" s="4">
        <v>3.3857142857142861</v>
      </c>
    </row>
    <row r="95" spans="2:15">
      <c r="B95" t="s">
        <v>187</v>
      </c>
      <c r="C95" t="s">
        <v>473</v>
      </c>
      <c r="D95">
        <v>23</v>
      </c>
      <c r="E95">
        <v>16</v>
      </c>
      <c r="F95" s="3">
        <v>0.69565217391304346</v>
      </c>
      <c r="G95">
        <v>171</v>
      </c>
      <c r="H95" s="4">
        <v>10.6875</v>
      </c>
      <c r="I95">
        <v>0</v>
      </c>
      <c r="J95">
        <v>0</v>
      </c>
      <c r="K95">
        <v>0</v>
      </c>
      <c r="L95">
        <v>0</v>
      </c>
      <c r="M95">
        <v>6</v>
      </c>
      <c r="N95">
        <v>17.100000000000001</v>
      </c>
      <c r="O95" s="4">
        <v>2.85</v>
      </c>
    </row>
    <row r="96" spans="2:15">
      <c r="B96" t="s">
        <v>178</v>
      </c>
      <c r="C96" t="s">
        <v>495</v>
      </c>
      <c r="D96">
        <v>23</v>
      </c>
      <c r="E96">
        <v>11</v>
      </c>
      <c r="F96" s="3">
        <v>0.47826086956521741</v>
      </c>
      <c r="G96">
        <v>168</v>
      </c>
      <c r="H96" s="4">
        <v>15.272727272727273</v>
      </c>
      <c r="I96">
        <v>1</v>
      </c>
      <c r="J96">
        <v>0</v>
      </c>
      <c r="K96">
        <v>0</v>
      </c>
      <c r="L96">
        <v>0</v>
      </c>
      <c r="M96">
        <v>6</v>
      </c>
      <c r="N96">
        <v>22.8</v>
      </c>
      <c r="O96" s="4">
        <v>3.8000000000000003</v>
      </c>
    </row>
    <row r="97" spans="2:15">
      <c r="B97" t="s">
        <v>367</v>
      </c>
      <c r="C97" t="s">
        <v>475</v>
      </c>
      <c r="D97">
        <v>33</v>
      </c>
      <c r="E97">
        <v>16</v>
      </c>
      <c r="F97" s="3">
        <v>0.48484848484848486</v>
      </c>
      <c r="G97">
        <v>168</v>
      </c>
      <c r="H97" s="4">
        <v>10.5</v>
      </c>
      <c r="I97">
        <v>1</v>
      </c>
      <c r="J97">
        <v>0</v>
      </c>
      <c r="K97">
        <v>0</v>
      </c>
      <c r="L97">
        <v>0</v>
      </c>
      <c r="M97">
        <v>7</v>
      </c>
      <c r="N97">
        <v>22.799999999999997</v>
      </c>
      <c r="O97" s="4">
        <v>3.2571428571428567</v>
      </c>
    </row>
    <row r="98" spans="2:15">
      <c r="B98" t="s">
        <v>196</v>
      </c>
      <c r="C98" t="s">
        <v>483</v>
      </c>
      <c r="D98">
        <v>22</v>
      </c>
      <c r="E98">
        <v>8</v>
      </c>
      <c r="F98" s="3">
        <v>0.36363636363636365</v>
      </c>
      <c r="G98">
        <v>165</v>
      </c>
      <c r="H98" s="4">
        <v>20.625</v>
      </c>
      <c r="I98">
        <v>0</v>
      </c>
      <c r="J98">
        <v>2</v>
      </c>
      <c r="K98">
        <v>3</v>
      </c>
      <c r="L98">
        <v>0</v>
      </c>
      <c r="M98">
        <v>5</v>
      </c>
      <c r="N98">
        <v>16.8</v>
      </c>
      <c r="O98" s="4">
        <v>3.3600000000000003</v>
      </c>
    </row>
    <row r="99" spans="2:15">
      <c r="B99" t="s">
        <v>339</v>
      </c>
      <c r="C99" t="s">
        <v>494</v>
      </c>
      <c r="D99">
        <v>30</v>
      </c>
      <c r="E99">
        <v>16</v>
      </c>
      <c r="F99" s="3">
        <v>0.53333333333333333</v>
      </c>
      <c r="G99">
        <v>163</v>
      </c>
      <c r="H99" s="4">
        <v>10.1875</v>
      </c>
      <c r="I99">
        <v>0</v>
      </c>
      <c r="J99">
        <v>4</v>
      </c>
      <c r="K99">
        <v>39</v>
      </c>
      <c r="L99">
        <v>1</v>
      </c>
      <c r="M99">
        <v>7</v>
      </c>
      <c r="N99">
        <v>26.200000000000003</v>
      </c>
      <c r="O99" s="4">
        <v>3.7428571428571433</v>
      </c>
    </row>
    <row r="100" spans="2:15">
      <c r="B100" t="s">
        <v>62</v>
      </c>
      <c r="C100" t="s">
        <v>497</v>
      </c>
      <c r="D100">
        <v>17</v>
      </c>
      <c r="E100">
        <v>9</v>
      </c>
      <c r="F100" s="3">
        <v>0.52941176470588236</v>
      </c>
      <c r="G100">
        <v>152</v>
      </c>
      <c r="H100" s="4">
        <v>16.888888888888889</v>
      </c>
      <c r="I100">
        <v>2</v>
      </c>
      <c r="J100">
        <v>0</v>
      </c>
      <c r="K100">
        <v>0</v>
      </c>
      <c r="L100">
        <v>0</v>
      </c>
      <c r="M100">
        <v>5</v>
      </c>
      <c r="N100">
        <v>27.200000000000003</v>
      </c>
      <c r="O100" s="4">
        <v>5.44</v>
      </c>
    </row>
    <row r="101" spans="2:15">
      <c r="B101" t="s">
        <v>423</v>
      </c>
      <c r="C101" t="s">
        <v>490</v>
      </c>
      <c r="D101">
        <v>14</v>
      </c>
      <c r="E101">
        <v>11</v>
      </c>
      <c r="F101" s="3">
        <v>0.7857142857142857</v>
      </c>
      <c r="G101">
        <v>151</v>
      </c>
      <c r="H101" s="4">
        <v>13.727272727272727</v>
      </c>
      <c r="I101">
        <v>1</v>
      </c>
      <c r="J101">
        <v>3</v>
      </c>
      <c r="K101">
        <v>21</v>
      </c>
      <c r="L101">
        <v>0</v>
      </c>
      <c r="M101">
        <v>7</v>
      </c>
      <c r="N101">
        <v>23.199999999999996</v>
      </c>
      <c r="O101" s="4">
        <v>3.3142857142857136</v>
      </c>
    </row>
    <row r="102" spans="2:15">
      <c r="B102" t="s">
        <v>428</v>
      </c>
      <c r="C102" t="s">
        <v>487</v>
      </c>
      <c r="D102">
        <v>12</v>
      </c>
      <c r="E102">
        <v>6</v>
      </c>
      <c r="F102" s="3">
        <v>0.5</v>
      </c>
      <c r="G102">
        <v>147</v>
      </c>
      <c r="H102" s="4">
        <v>24.5</v>
      </c>
      <c r="I102">
        <v>1</v>
      </c>
      <c r="J102">
        <v>0</v>
      </c>
      <c r="K102">
        <v>0</v>
      </c>
      <c r="L102">
        <v>0</v>
      </c>
      <c r="M102">
        <v>7</v>
      </c>
      <c r="N102">
        <v>20.7</v>
      </c>
      <c r="O102" s="4">
        <v>2.9571428571428569</v>
      </c>
    </row>
    <row r="103" spans="2:15">
      <c r="B103" t="s">
        <v>276</v>
      </c>
      <c r="C103" t="s">
        <v>484</v>
      </c>
      <c r="D103">
        <v>19</v>
      </c>
      <c r="E103">
        <v>9</v>
      </c>
      <c r="F103" s="3">
        <v>0.47368421052631576</v>
      </c>
      <c r="G103">
        <v>142</v>
      </c>
      <c r="H103" s="4">
        <v>15.777777777777779</v>
      </c>
      <c r="I103">
        <v>1</v>
      </c>
      <c r="J103">
        <v>0</v>
      </c>
      <c r="K103">
        <v>0</v>
      </c>
      <c r="L103">
        <v>0</v>
      </c>
      <c r="M103">
        <v>6</v>
      </c>
      <c r="N103">
        <v>20.2</v>
      </c>
      <c r="O103" s="4">
        <v>3.3666666666666667</v>
      </c>
    </row>
    <row r="104" spans="2:15">
      <c r="B104" t="s">
        <v>259</v>
      </c>
      <c r="C104" t="s">
        <v>472</v>
      </c>
      <c r="D104">
        <v>20</v>
      </c>
      <c r="E104">
        <v>13</v>
      </c>
      <c r="F104" s="3">
        <v>0.65</v>
      </c>
      <c r="G104">
        <v>141</v>
      </c>
      <c r="H104" s="4">
        <v>10.846153846153847</v>
      </c>
      <c r="I104">
        <v>0</v>
      </c>
      <c r="J104">
        <v>1</v>
      </c>
      <c r="K104">
        <v>10</v>
      </c>
      <c r="L104">
        <v>0</v>
      </c>
      <c r="M104">
        <v>6</v>
      </c>
      <c r="N104">
        <v>15.099999999999998</v>
      </c>
      <c r="O104" s="4">
        <v>2.5166666666666662</v>
      </c>
    </row>
    <row r="105" spans="2:15">
      <c r="B105" t="s">
        <v>77</v>
      </c>
      <c r="C105" t="s">
        <v>491</v>
      </c>
      <c r="D105">
        <v>15</v>
      </c>
      <c r="E105">
        <v>8</v>
      </c>
      <c r="F105" s="3">
        <v>0.53333333333333333</v>
      </c>
      <c r="G105">
        <v>139</v>
      </c>
      <c r="H105" s="4">
        <v>17.375</v>
      </c>
      <c r="I105">
        <v>4</v>
      </c>
      <c r="J105">
        <v>0</v>
      </c>
      <c r="K105">
        <v>0</v>
      </c>
      <c r="L105">
        <v>0</v>
      </c>
      <c r="M105">
        <v>6</v>
      </c>
      <c r="N105">
        <v>37.9</v>
      </c>
      <c r="O105" s="4">
        <v>6.3166666666666664</v>
      </c>
    </row>
    <row r="106" spans="2:15">
      <c r="B106" t="s">
        <v>409</v>
      </c>
      <c r="C106" t="s">
        <v>493</v>
      </c>
      <c r="D106">
        <v>9</v>
      </c>
      <c r="E106">
        <v>6</v>
      </c>
      <c r="F106" s="3">
        <v>0.66666666666666663</v>
      </c>
      <c r="G106">
        <v>138</v>
      </c>
      <c r="H106" s="4">
        <v>23</v>
      </c>
      <c r="I106">
        <v>0</v>
      </c>
      <c r="J106">
        <v>0</v>
      </c>
      <c r="K106">
        <v>0</v>
      </c>
      <c r="L106">
        <v>0</v>
      </c>
      <c r="M106">
        <v>3</v>
      </c>
      <c r="N106">
        <v>13.799999999999999</v>
      </c>
      <c r="O106" s="4">
        <v>4.5999999999999996</v>
      </c>
    </row>
    <row r="107" spans="2:15">
      <c r="B107" t="s">
        <v>59</v>
      </c>
      <c r="C107" t="s">
        <v>475</v>
      </c>
      <c r="D107">
        <v>12</v>
      </c>
      <c r="E107">
        <v>9</v>
      </c>
      <c r="F107" s="3">
        <v>0.75</v>
      </c>
      <c r="G107">
        <v>133</v>
      </c>
      <c r="H107" s="4">
        <v>14.777777777777779</v>
      </c>
      <c r="I107">
        <v>1</v>
      </c>
      <c r="J107">
        <v>1</v>
      </c>
      <c r="K107">
        <v>16</v>
      </c>
      <c r="L107">
        <v>0</v>
      </c>
      <c r="M107">
        <v>4</v>
      </c>
      <c r="N107">
        <v>22.900000000000002</v>
      </c>
      <c r="O107" s="4">
        <v>5.7250000000000005</v>
      </c>
    </row>
    <row r="108" spans="2:15">
      <c r="B108" t="s">
        <v>230</v>
      </c>
      <c r="C108" t="s">
        <v>491</v>
      </c>
      <c r="D108">
        <v>28</v>
      </c>
      <c r="E108">
        <v>18</v>
      </c>
      <c r="F108" s="3">
        <v>0.6428571428571429</v>
      </c>
      <c r="G108">
        <v>127</v>
      </c>
      <c r="H108" s="4">
        <v>7.0555555555555554</v>
      </c>
      <c r="I108">
        <v>0</v>
      </c>
      <c r="J108">
        <v>1</v>
      </c>
      <c r="K108">
        <v>-5</v>
      </c>
      <c r="L108">
        <v>0</v>
      </c>
      <c r="M108">
        <v>6</v>
      </c>
      <c r="N108">
        <v>12.200000000000001</v>
      </c>
      <c r="O108" s="4">
        <v>2.0333333333333337</v>
      </c>
    </row>
    <row r="109" spans="2:15">
      <c r="B109" t="s">
        <v>150</v>
      </c>
      <c r="C109" t="s">
        <v>466</v>
      </c>
      <c r="D109">
        <v>13</v>
      </c>
      <c r="E109">
        <v>5</v>
      </c>
      <c r="F109" s="3">
        <v>0.38461538461538464</v>
      </c>
      <c r="G109">
        <v>85</v>
      </c>
      <c r="H109" s="4">
        <v>17</v>
      </c>
      <c r="I109">
        <v>1</v>
      </c>
      <c r="J109">
        <v>0</v>
      </c>
      <c r="K109">
        <v>0</v>
      </c>
      <c r="L109">
        <v>0</v>
      </c>
      <c r="M109">
        <v>4</v>
      </c>
      <c r="N109">
        <v>14.5</v>
      </c>
      <c r="O109" s="4">
        <v>3.625</v>
      </c>
    </row>
    <row r="110" spans="2:15">
      <c r="C110" t="s">
        <v>478</v>
      </c>
      <c r="D110">
        <v>8</v>
      </c>
      <c r="E110">
        <v>4</v>
      </c>
      <c r="F110" s="3">
        <v>0.5</v>
      </c>
      <c r="G110">
        <v>40</v>
      </c>
      <c r="H110" s="4">
        <v>10</v>
      </c>
      <c r="I110">
        <v>1</v>
      </c>
      <c r="J110">
        <v>0</v>
      </c>
      <c r="K110">
        <v>0</v>
      </c>
      <c r="L110">
        <v>0</v>
      </c>
      <c r="M110">
        <v>2</v>
      </c>
      <c r="N110">
        <v>10</v>
      </c>
      <c r="O110" s="4">
        <v>5</v>
      </c>
    </row>
    <row r="111" spans="2:15">
      <c r="B111" t="s">
        <v>265</v>
      </c>
      <c r="C111" t="s">
        <v>490</v>
      </c>
      <c r="D111">
        <v>18</v>
      </c>
      <c r="E111">
        <v>9</v>
      </c>
      <c r="F111" s="3">
        <v>0.5</v>
      </c>
      <c r="G111">
        <v>123</v>
      </c>
      <c r="H111" s="4">
        <v>13.666666666666666</v>
      </c>
      <c r="I111">
        <v>0</v>
      </c>
      <c r="J111">
        <v>0</v>
      </c>
      <c r="K111">
        <v>0</v>
      </c>
      <c r="L111">
        <v>0</v>
      </c>
      <c r="M111">
        <v>3</v>
      </c>
      <c r="N111">
        <v>12.3</v>
      </c>
      <c r="O111" s="4">
        <v>4.1000000000000005</v>
      </c>
    </row>
    <row r="112" spans="2:15">
      <c r="B112" t="s">
        <v>293</v>
      </c>
      <c r="C112" t="s">
        <v>469</v>
      </c>
      <c r="D112">
        <v>11</v>
      </c>
      <c r="E112">
        <v>4</v>
      </c>
      <c r="F112" s="3">
        <v>0.36363636363636365</v>
      </c>
      <c r="G112">
        <v>117</v>
      </c>
      <c r="H112" s="4">
        <v>29.25</v>
      </c>
      <c r="I112">
        <v>2</v>
      </c>
      <c r="J112">
        <v>0</v>
      </c>
      <c r="K112">
        <v>0</v>
      </c>
      <c r="L112">
        <v>0</v>
      </c>
      <c r="M112">
        <v>4</v>
      </c>
      <c r="N112">
        <v>23.700000000000003</v>
      </c>
      <c r="O112" s="4">
        <v>5.9250000000000007</v>
      </c>
    </row>
    <row r="113" spans="2:15">
      <c r="B113" t="s">
        <v>30</v>
      </c>
      <c r="C113" t="s">
        <v>485</v>
      </c>
      <c r="D113">
        <v>19</v>
      </c>
      <c r="E113">
        <v>8</v>
      </c>
      <c r="F113" s="3">
        <v>0.42105263157894735</v>
      </c>
      <c r="G113">
        <v>117</v>
      </c>
      <c r="H113" s="4">
        <v>14.625</v>
      </c>
      <c r="I113">
        <v>0</v>
      </c>
      <c r="J113">
        <v>1</v>
      </c>
      <c r="K113">
        <v>26</v>
      </c>
      <c r="L113">
        <v>0</v>
      </c>
      <c r="M113">
        <v>6</v>
      </c>
      <c r="N113">
        <v>14.299999999999999</v>
      </c>
      <c r="O113" s="4">
        <v>2.3833333333333333</v>
      </c>
    </row>
    <row r="114" spans="2:15">
      <c r="B114" t="s">
        <v>63</v>
      </c>
      <c r="C114" t="s">
        <v>480</v>
      </c>
      <c r="D114">
        <v>12</v>
      </c>
      <c r="E114">
        <v>8</v>
      </c>
      <c r="F114" s="3">
        <v>0.66666666666666663</v>
      </c>
      <c r="G114">
        <v>117</v>
      </c>
      <c r="H114" s="4">
        <v>14.625</v>
      </c>
      <c r="I114">
        <v>2</v>
      </c>
      <c r="J114">
        <v>0</v>
      </c>
      <c r="K114">
        <v>0</v>
      </c>
      <c r="L114">
        <v>0</v>
      </c>
      <c r="M114">
        <v>6</v>
      </c>
      <c r="N114">
        <v>23.7</v>
      </c>
      <c r="O114" s="4">
        <v>3.9499999999999997</v>
      </c>
    </row>
    <row r="115" spans="2:15">
      <c r="B115" t="s">
        <v>384</v>
      </c>
      <c r="C115" t="s">
        <v>470</v>
      </c>
      <c r="D115">
        <v>10</v>
      </c>
      <c r="E115">
        <v>6</v>
      </c>
      <c r="F115" s="3">
        <v>0.6</v>
      </c>
      <c r="G115">
        <v>115</v>
      </c>
      <c r="H115" s="4">
        <v>19.166666666666668</v>
      </c>
      <c r="I115">
        <v>0</v>
      </c>
      <c r="J115">
        <v>0</v>
      </c>
      <c r="K115">
        <v>0</v>
      </c>
      <c r="L115">
        <v>0</v>
      </c>
      <c r="M115">
        <v>6</v>
      </c>
      <c r="N115">
        <v>11.5</v>
      </c>
      <c r="O115" s="4">
        <v>1.9166666666666667</v>
      </c>
    </row>
    <row r="116" spans="2:15">
      <c r="B116" t="s">
        <v>66</v>
      </c>
      <c r="C116" t="s">
        <v>487</v>
      </c>
      <c r="D116">
        <v>15</v>
      </c>
      <c r="E116">
        <v>10</v>
      </c>
      <c r="F116" s="3">
        <v>0.66666666666666663</v>
      </c>
      <c r="G116">
        <v>114</v>
      </c>
      <c r="H116" s="4">
        <v>11.4</v>
      </c>
      <c r="I116">
        <v>1</v>
      </c>
      <c r="J116">
        <v>1</v>
      </c>
      <c r="K116">
        <v>2</v>
      </c>
      <c r="L116">
        <v>0</v>
      </c>
      <c r="M116">
        <v>6</v>
      </c>
      <c r="N116">
        <v>18.240000000000002</v>
      </c>
      <c r="O116" s="4">
        <v>3.0400000000000005</v>
      </c>
    </row>
    <row r="117" spans="2:15">
      <c r="B117" t="s">
        <v>269</v>
      </c>
      <c r="C117" t="s">
        <v>489</v>
      </c>
      <c r="D117">
        <v>22</v>
      </c>
      <c r="E117">
        <v>9</v>
      </c>
      <c r="F117" s="3">
        <v>0.40909090909090912</v>
      </c>
      <c r="G117">
        <v>113</v>
      </c>
      <c r="H117" s="4">
        <v>12.555555555555555</v>
      </c>
      <c r="I117">
        <v>0</v>
      </c>
      <c r="J117">
        <v>3</v>
      </c>
      <c r="K117">
        <v>32</v>
      </c>
      <c r="L117">
        <v>0</v>
      </c>
      <c r="M117">
        <v>7</v>
      </c>
      <c r="N117">
        <v>14.5</v>
      </c>
      <c r="O117" s="4">
        <v>2.0714285714285716</v>
      </c>
    </row>
    <row r="118" spans="2:15">
      <c r="B118" t="s">
        <v>417</v>
      </c>
      <c r="C118" t="s">
        <v>482</v>
      </c>
      <c r="D118">
        <v>19</v>
      </c>
      <c r="E118">
        <v>8</v>
      </c>
      <c r="F118" s="3">
        <v>0.42105263157894735</v>
      </c>
      <c r="G118">
        <v>112</v>
      </c>
      <c r="H118" s="4">
        <v>14</v>
      </c>
      <c r="I118">
        <v>3</v>
      </c>
      <c r="J118">
        <v>0</v>
      </c>
      <c r="K118">
        <v>0</v>
      </c>
      <c r="L118">
        <v>0</v>
      </c>
      <c r="M118">
        <v>7</v>
      </c>
      <c r="N118">
        <v>31.199999999999996</v>
      </c>
      <c r="O118" s="4">
        <v>4.4571428571428564</v>
      </c>
    </row>
    <row r="119" spans="2:15">
      <c r="B119" t="s">
        <v>373</v>
      </c>
      <c r="C119" t="s">
        <v>480</v>
      </c>
      <c r="D119">
        <v>19</v>
      </c>
      <c r="E119">
        <v>9</v>
      </c>
      <c r="F119" s="3">
        <v>0.47368421052631576</v>
      </c>
      <c r="G119">
        <v>105</v>
      </c>
      <c r="H119" s="4">
        <v>11.666666666666666</v>
      </c>
      <c r="I119">
        <v>1</v>
      </c>
      <c r="J119">
        <v>0</v>
      </c>
      <c r="K119">
        <v>0</v>
      </c>
      <c r="L119">
        <v>0</v>
      </c>
      <c r="M119">
        <v>6</v>
      </c>
      <c r="N119">
        <v>16.5</v>
      </c>
      <c r="O119" s="4">
        <v>2.75</v>
      </c>
    </row>
    <row r="120" spans="2:15">
      <c r="B120" t="s">
        <v>54</v>
      </c>
      <c r="C120" t="s">
        <v>487</v>
      </c>
      <c r="D120">
        <v>20</v>
      </c>
      <c r="E120">
        <v>9</v>
      </c>
      <c r="F120" s="3">
        <v>0.45</v>
      </c>
      <c r="G120">
        <v>101</v>
      </c>
      <c r="H120" s="4">
        <v>11.222222222222221</v>
      </c>
      <c r="I120">
        <v>0</v>
      </c>
      <c r="J120">
        <v>0</v>
      </c>
      <c r="K120">
        <v>0</v>
      </c>
      <c r="L120">
        <v>0</v>
      </c>
      <c r="M120">
        <v>3</v>
      </c>
      <c r="N120">
        <v>10.100000000000001</v>
      </c>
      <c r="O120" s="4">
        <v>3.3666666666666671</v>
      </c>
    </row>
    <row r="121" spans="2:15">
      <c r="B121" t="s">
        <v>258</v>
      </c>
      <c r="C121" t="s">
        <v>470</v>
      </c>
      <c r="D121">
        <v>17</v>
      </c>
      <c r="E121">
        <v>9</v>
      </c>
      <c r="F121" s="3">
        <v>0.52941176470588236</v>
      </c>
      <c r="G121">
        <v>100</v>
      </c>
      <c r="H121" s="4">
        <v>11.111111111111111</v>
      </c>
      <c r="I121">
        <v>1</v>
      </c>
      <c r="J121">
        <v>0</v>
      </c>
      <c r="K121">
        <v>0</v>
      </c>
      <c r="L121">
        <v>0</v>
      </c>
      <c r="M121">
        <v>5</v>
      </c>
      <c r="N121">
        <v>16</v>
      </c>
      <c r="O121" s="4">
        <v>3.2</v>
      </c>
    </row>
    <row r="122" spans="2:15">
      <c r="B122" t="s">
        <v>57</v>
      </c>
      <c r="C122" t="s">
        <v>497</v>
      </c>
      <c r="D122">
        <v>16</v>
      </c>
      <c r="E122">
        <v>9</v>
      </c>
      <c r="F122" s="3">
        <v>0.5625</v>
      </c>
      <c r="G122">
        <v>94</v>
      </c>
      <c r="H122" s="4">
        <v>10.444444444444445</v>
      </c>
      <c r="I122">
        <v>0</v>
      </c>
      <c r="J122">
        <v>0</v>
      </c>
      <c r="K122">
        <v>0</v>
      </c>
      <c r="L122">
        <v>0</v>
      </c>
      <c r="M122">
        <v>6</v>
      </c>
      <c r="N122">
        <v>7.3999999999999995</v>
      </c>
      <c r="O122" s="4">
        <v>1.2333333333333332</v>
      </c>
    </row>
    <row r="123" spans="2:15">
      <c r="B123" t="s">
        <v>262</v>
      </c>
      <c r="C123" t="s">
        <v>485</v>
      </c>
      <c r="D123">
        <v>4</v>
      </c>
      <c r="E123">
        <v>3</v>
      </c>
      <c r="F123" s="3">
        <v>0.75</v>
      </c>
      <c r="G123">
        <v>92</v>
      </c>
      <c r="H123" s="4">
        <v>30.666666666666668</v>
      </c>
      <c r="I123">
        <v>1</v>
      </c>
      <c r="J123">
        <v>0</v>
      </c>
      <c r="K123">
        <v>0</v>
      </c>
      <c r="L123">
        <v>0</v>
      </c>
      <c r="M123">
        <v>3</v>
      </c>
      <c r="N123">
        <v>15.2</v>
      </c>
      <c r="O123" s="4">
        <v>5.0666666666666664</v>
      </c>
    </row>
    <row r="124" spans="2:15">
      <c r="B124" t="s">
        <v>299</v>
      </c>
      <c r="C124" t="s">
        <v>492</v>
      </c>
      <c r="D124">
        <v>12</v>
      </c>
      <c r="E124">
        <v>7</v>
      </c>
      <c r="F124" s="3">
        <v>0.58333333333333337</v>
      </c>
      <c r="G124">
        <v>89</v>
      </c>
      <c r="H124" s="4">
        <v>12.714285714285714</v>
      </c>
      <c r="I124">
        <v>0</v>
      </c>
      <c r="J124">
        <v>0</v>
      </c>
      <c r="K124">
        <v>0</v>
      </c>
      <c r="L124">
        <v>0</v>
      </c>
      <c r="M124">
        <v>3</v>
      </c>
      <c r="N124">
        <v>8.9</v>
      </c>
      <c r="O124" s="4">
        <v>2.9666666666666668</v>
      </c>
    </row>
    <row r="125" spans="2:15">
      <c r="B125" t="s">
        <v>39</v>
      </c>
      <c r="C125" t="s">
        <v>473</v>
      </c>
      <c r="D125">
        <v>9</v>
      </c>
      <c r="E125">
        <v>5</v>
      </c>
      <c r="F125" s="3">
        <v>0.55555555555555558</v>
      </c>
      <c r="G125">
        <v>86</v>
      </c>
      <c r="H125" s="4">
        <v>17.2</v>
      </c>
      <c r="I125">
        <v>0</v>
      </c>
      <c r="J125">
        <v>0</v>
      </c>
      <c r="K125">
        <v>0</v>
      </c>
      <c r="L125">
        <v>0</v>
      </c>
      <c r="M125">
        <v>3</v>
      </c>
      <c r="N125">
        <v>8.6</v>
      </c>
      <c r="O125" s="4">
        <v>2.8666666666666667</v>
      </c>
    </row>
    <row r="126" spans="2:15">
      <c r="B126" t="s">
        <v>319</v>
      </c>
      <c r="C126" t="s">
        <v>493</v>
      </c>
      <c r="D126">
        <v>6</v>
      </c>
      <c r="E126">
        <v>5</v>
      </c>
      <c r="F126" s="3">
        <v>0.83333333333333337</v>
      </c>
      <c r="G126">
        <v>84</v>
      </c>
      <c r="H126" s="4">
        <v>16.8</v>
      </c>
      <c r="I126">
        <v>1</v>
      </c>
      <c r="J126">
        <v>0</v>
      </c>
      <c r="K126">
        <v>0</v>
      </c>
      <c r="L126">
        <v>0</v>
      </c>
      <c r="M126">
        <v>2</v>
      </c>
      <c r="N126">
        <v>14.4</v>
      </c>
      <c r="O126" s="4">
        <v>7.2</v>
      </c>
    </row>
    <row r="127" spans="2:15">
      <c r="B127" t="s">
        <v>263</v>
      </c>
      <c r="C127" t="s">
        <v>475</v>
      </c>
      <c r="D127">
        <v>11</v>
      </c>
      <c r="E127">
        <v>7</v>
      </c>
      <c r="F127" s="3">
        <v>0.63636363636363635</v>
      </c>
      <c r="G127">
        <v>82</v>
      </c>
      <c r="H127" s="4">
        <v>11.714285714285714</v>
      </c>
      <c r="I127">
        <v>0</v>
      </c>
      <c r="J127">
        <v>2</v>
      </c>
      <c r="K127">
        <v>6</v>
      </c>
      <c r="L127">
        <v>0</v>
      </c>
      <c r="M127">
        <v>5</v>
      </c>
      <c r="N127">
        <v>8.8000000000000007</v>
      </c>
      <c r="O127" s="4">
        <v>1.7600000000000002</v>
      </c>
    </row>
    <row r="128" spans="2:15">
      <c r="B128" t="s">
        <v>315</v>
      </c>
      <c r="C128" t="s">
        <v>496</v>
      </c>
      <c r="D128">
        <v>10</v>
      </c>
      <c r="E128">
        <v>5</v>
      </c>
      <c r="F128" s="3">
        <v>0.5</v>
      </c>
      <c r="G128">
        <v>81</v>
      </c>
      <c r="H128" s="4">
        <v>16.2</v>
      </c>
      <c r="I128">
        <v>0</v>
      </c>
      <c r="J128">
        <v>0</v>
      </c>
      <c r="K128">
        <v>0</v>
      </c>
      <c r="L128">
        <v>0</v>
      </c>
      <c r="M128">
        <v>5</v>
      </c>
      <c r="N128">
        <v>8.1</v>
      </c>
      <c r="O128" s="4">
        <v>1.6199999999999999</v>
      </c>
    </row>
    <row r="129" spans="2:15">
      <c r="B129" t="s">
        <v>51</v>
      </c>
      <c r="C129" t="s">
        <v>466</v>
      </c>
      <c r="D129">
        <v>17</v>
      </c>
      <c r="E129">
        <v>5</v>
      </c>
      <c r="F129" s="3">
        <v>0.29411764705882354</v>
      </c>
      <c r="G129">
        <v>81</v>
      </c>
      <c r="H129" s="4">
        <v>16.2</v>
      </c>
      <c r="I129">
        <v>0</v>
      </c>
      <c r="J129">
        <v>0</v>
      </c>
      <c r="K129">
        <v>0</v>
      </c>
      <c r="L129">
        <v>0</v>
      </c>
      <c r="M129">
        <v>6</v>
      </c>
      <c r="N129">
        <v>8.1</v>
      </c>
      <c r="O129" s="4">
        <v>1.3499999999999999</v>
      </c>
    </row>
    <row r="130" spans="2:15">
      <c r="B130" t="s">
        <v>579</v>
      </c>
      <c r="C130" t="s">
        <v>477</v>
      </c>
      <c r="D130">
        <v>7</v>
      </c>
      <c r="E130">
        <v>7</v>
      </c>
      <c r="F130" s="3">
        <v>1</v>
      </c>
      <c r="G130">
        <v>79</v>
      </c>
      <c r="H130" s="4">
        <v>11.285714285714286</v>
      </c>
      <c r="I130">
        <v>0</v>
      </c>
      <c r="J130">
        <v>4</v>
      </c>
      <c r="K130">
        <v>13</v>
      </c>
      <c r="L130">
        <v>0</v>
      </c>
      <c r="M130">
        <v>2</v>
      </c>
      <c r="N130">
        <v>9.1999999999999993</v>
      </c>
      <c r="O130" s="4">
        <v>4.5999999999999996</v>
      </c>
    </row>
    <row r="131" spans="2:15">
      <c r="B131" t="s">
        <v>221</v>
      </c>
      <c r="C131" t="s">
        <v>488</v>
      </c>
      <c r="D131">
        <v>22</v>
      </c>
      <c r="E131">
        <v>9</v>
      </c>
      <c r="F131" s="3">
        <v>0.40909090909090912</v>
      </c>
      <c r="G131">
        <v>78</v>
      </c>
      <c r="H131" s="4">
        <v>8.6666666666666661</v>
      </c>
      <c r="I131">
        <v>1</v>
      </c>
      <c r="J131">
        <v>0</v>
      </c>
      <c r="K131">
        <v>0</v>
      </c>
      <c r="L131">
        <v>0</v>
      </c>
      <c r="M131">
        <v>7</v>
      </c>
      <c r="N131">
        <v>13.8</v>
      </c>
      <c r="O131" s="4">
        <v>1.9714285714285715</v>
      </c>
    </row>
    <row r="132" spans="2:15">
      <c r="B132" t="s">
        <v>222</v>
      </c>
      <c r="C132" t="s">
        <v>468</v>
      </c>
      <c r="D132">
        <v>13</v>
      </c>
      <c r="E132">
        <v>8</v>
      </c>
      <c r="F132" s="3">
        <v>0.61538461538461542</v>
      </c>
      <c r="G132">
        <v>76</v>
      </c>
      <c r="H132" s="4">
        <v>9.5</v>
      </c>
      <c r="I132">
        <v>0</v>
      </c>
      <c r="J132">
        <v>0</v>
      </c>
      <c r="K132">
        <v>0</v>
      </c>
      <c r="L132">
        <v>0</v>
      </c>
      <c r="M132">
        <v>3</v>
      </c>
      <c r="N132">
        <v>7.6</v>
      </c>
      <c r="O132" s="4">
        <v>2.5333333333333332</v>
      </c>
    </row>
    <row r="133" spans="2:15">
      <c r="B133" t="s">
        <v>281</v>
      </c>
      <c r="C133" t="s">
        <v>482</v>
      </c>
      <c r="D133">
        <v>20</v>
      </c>
      <c r="E133">
        <v>8</v>
      </c>
      <c r="F133" s="3">
        <v>0.4</v>
      </c>
      <c r="G133">
        <v>75</v>
      </c>
      <c r="H133" s="4">
        <v>9.375</v>
      </c>
      <c r="I133">
        <v>0</v>
      </c>
      <c r="J133">
        <v>0</v>
      </c>
      <c r="K133">
        <v>0</v>
      </c>
      <c r="L133">
        <v>0</v>
      </c>
      <c r="M133">
        <v>5</v>
      </c>
      <c r="N133">
        <v>7.5</v>
      </c>
      <c r="O133" s="4">
        <v>1.5</v>
      </c>
    </row>
    <row r="134" spans="2:15">
      <c r="B134" t="s">
        <v>397</v>
      </c>
      <c r="C134" t="s">
        <v>468</v>
      </c>
      <c r="D134">
        <v>9</v>
      </c>
      <c r="E134">
        <v>4</v>
      </c>
      <c r="F134" s="3">
        <v>0.44444444444444442</v>
      </c>
      <c r="G134">
        <v>75</v>
      </c>
      <c r="H134" s="4">
        <v>18.75</v>
      </c>
      <c r="I134">
        <v>1</v>
      </c>
      <c r="J134">
        <v>0</v>
      </c>
      <c r="K134">
        <v>0</v>
      </c>
      <c r="L134">
        <v>0</v>
      </c>
      <c r="M134">
        <v>5</v>
      </c>
      <c r="N134">
        <v>13.5</v>
      </c>
      <c r="O134" s="4">
        <v>2.7</v>
      </c>
    </row>
    <row r="135" spans="2:15">
      <c r="B135" t="s">
        <v>298</v>
      </c>
      <c r="C135" t="s">
        <v>479</v>
      </c>
      <c r="D135">
        <v>7</v>
      </c>
      <c r="E135">
        <v>5</v>
      </c>
      <c r="F135" s="3">
        <v>0.7142857142857143</v>
      </c>
      <c r="G135">
        <v>72</v>
      </c>
      <c r="H135" s="4">
        <v>14.4</v>
      </c>
      <c r="I135">
        <v>0</v>
      </c>
      <c r="J135">
        <v>0</v>
      </c>
      <c r="K135">
        <v>0</v>
      </c>
      <c r="L135">
        <v>0</v>
      </c>
      <c r="M135">
        <v>2</v>
      </c>
      <c r="N135">
        <v>7.1999999999999993</v>
      </c>
      <c r="O135" s="4">
        <v>3.5999999999999996</v>
      </c>
    </row>
    <row r="136" spans="2:15">
      <c r="B136" t="s">
        <v>173</v>
      </c>
      <c r="C136" t="s">
        <v>494</v>
      </c>
      <c r="D136">
        <v>10</v>
      </c>
      <c r="E136">
        <v>5</v>
      </c>
      <c r="F136" s="3">
        <v>0.5</v>
      </c>
      <c r="G136">
        <v>67</v>
      </c>
      <c r="H136" s="4">
        <v>13.4</v>
      </c>
      <c r="I136">
        <v>1</v>
      </c>
      <c r="J136">
        <v>0</v>
      </c>
      <c r="K136">
        <v>0</v>
      </c>
      <c r="L136">
        <v>0</v>
      </c>
      <c r="M136">
        <v>4</v>
      </c>
      <c r="N136">
        <v>12.7</v>
      </c>
      <c r="O136" s="4">
        <v>3.1749999999999998</v>
      </c>
    </row>
    <row r="137" spans="2:15">
      <c r="B137" t="s">
        <v>130</v>
      </c>
      <c r="C137" t="s">
        <v>475</v>
      </c>
      <c r="D137">
        <v>9</v>
      </c>
      <c r="E137">
        <v>5</v>
      </c>
      <c r="F137" s="3">
        <v>0.55555555555555558</v>
      </c>
      <c r="G137">
        <v>66</v>
      </c>
      <c r="H137" s="4">
        <v>13.2</v>
      </c>
      <c r="I137">
        <v>0</v>
      </c>
      <c r="J137">
        <v>1</v>
      </c>
      <c r="K137">
        <v>5</v>
      </c>
      <c r="L137">
        <v>0</v>
      </c>
      <c r="M137">
        <v>6</v>
      </c>
      <c r="N137">
        <v>7.1000000000000005</v>
      </c>
      <c r="O137" s="4">
        <v>1.1833333333333333</v>
      </c>
    </row>
    <row r="138" spans="2:15">
      <c r="B138" t="s">
        <v>198</v>
      </c>
      <c r="C138" t="s">
        <v>489</v>
      </c>
      <c r="D138">
        <v>3</v>
      </c>
      <c r="E138">
        <v>2</v>
      </c>
      <c r="F138" s="3">
        <v>0.66666666666666663</v>
      </c>
      <c r="G138">
        <v>66</v>
      </c>
      <c r="H138" s="4">
        <v>33</v>
      </c>
      <c r="I138">
        <v>0</v>
      </c>
      <c r="J138">
        <v>0</v>
      </c>
      <c r="K138">
        <v>0</v>
      </c>
      <c r="L138">
        <v>0</v>
      </c>
      <c r="M138">
        <v>4</v>
      </c>
      <c r="N138">
        <v>6.6</v>
      </c>
      <c r="O138" s="4">
        <v>1.65</v>
      </c>
    </row>
    <row r="139" spans="2:15">
      <c r="B139" t="s">
        <v>412</v>
      </c>
      <c r="C139" t="s">
        <v>478</v>
      </c>
      <c r="D139">
        <v>12</v>
      </c>
      <c r="E139">
        <v>4</v>
      </c>
      <c r="F139" s="3">
        <v>0.33333333333333331</v>
      </c>
      <c r="G139">
        <v>65</v>
      </c>
      <c r="H139" s="4">
        <v>16.25</v>
      </c>
      <c r="I139">
        <v>0</v>
      </c>
      <c r="J139">
        <v>0</v>
      </c>
      <c r="K139">
        <v>0</v>
      </c>
      <c r="L139">
        <v>0</v>
      </c>
      <c r="M139">
        <v>4</v>
      </c>
      <c r="N139">
        <v>6.5</v>
      </c>
      <c r="O139" s="4">
        <v>1.625</v>
      </c>
    </row>
    <row r="140" spans="2:15">
      <c r="B140" t="s">
        <v>45</v>
      </c>
      <c r="C140" t="s">
        <v>467</v>
      </c>
      <c r="D140">
        <v>12</v>
      </c>
      <c r="E140">
        <v>10</v>
      </c>
      <c r="F140" s="3">
        <v>0.83333333333333337</v>
      </c>
      <c r="G140">
        <v>64</v>
      </c>
      <c r="H140" s="4">
        <v>6.4</v>
      </c>
      <c r="I140">
        <v>0</v>
      </c>
      <c r="J140">
        <v>1</v>
      </c>
      <c r="K140">
        <v>8</v>
      </c>
      <c r="L140">
        <v>0</v>
      </c>
      <c r="M140">
        <v>7</v>
      </c>
      <c r="N140">
        <v>9.1999999999999993</v>
      </c>
      <c r="O140" s="4">
        <v>1.3142857142857143</v>
      </c>
    </row>
    <row r="141" spans="2:15">
      <c r="B141" t="s">
        <v>229</v>
      </c>
      <c r="C141" t="s">
        <v>470</v>
      </c>
      <c r="D141">
        <v>6</v>
      </c>
      <c r="E141">
        <v>2</v>
      </c>
      <c r="F141" s="3">
        <v>0.33333333333333331</v>
      </c>
      <c r="G141">
        <v>64</v>
      </c>
      <c r="H141" s="4">
        <v>32</v>
      </c>
      <c r="I141">
        <v>0</v>
      </c>
      <c r="J141">
        <v>0</v>
      </c>
      <c r="K141">
        <v>0</v>
      </c>
      <c r="L141">
        <v>0</v>
      </c>
      <c r="M141">
        <v>2</v>
      </c>
      <c r="N141">
        <v>6.4</v>
      </c>
      <c r="O141" s="4">
        <v>3.2</v>
      </c>
    </row>
    <row r="142" spans="2:15">
      <c r="B142" t="s">
        <v>270</v>
      </c>
      <c r="C142" t="s">
        <v>468</v>
      </c>
      <c r="D142">
        <v>6</v>
      </c>
      <c r="E142">
        <v>3</v>
      </c>
      <c r="F142" s="3">
        <v>0.5</v>
      </c>
      <c r="G142">
        <v>63</v>
      </c>
      <c r="H142" s="4">
        <v>21</v>
      </c>
      <c r="I142">
        <v>1</v>
      </c>
      <c r="J142">
        <v>0</v>
      </c>
      <c r="K142">
        <v>0</v>
      </c>
      <c r="L142">
        <v>0</v>
      </c>
      <c r="M142">
        <v>3</v>
      </c>
      <c r="N142">
        <v>12.3</v>
      </c>
      <c r="O142" s="4">
        <v>4.1000000000000005</v>
      </c>
    </row>
    <row r="143" spans="2:15">
      <c r="B143" t="s">
        <v>55</v>
      </c>
      <c r="C143" t="s">
        <v>488</v>
      </c>
      <c r="D143">
        <v>4</v>
      </c>
      <c r="E143">
        <v>4</v>
      </c>
      <c r="F143" s="3">
        <v>1</v>
      </c>
      <c r="G143">
        <v>62</v>
      </c>
      <c r="H143" s="4">
        <v>15.5</v>
      </c>
      <c r="I143">
        <v>0</v>
      </c>
      <c r="J143">
        <v>2</v>
      </c>
      <c r="K143">
        <v>-2</v>
      </c>
      <c r="L143">
        <v>0</v>
      </c>
      <c r="M143">
        <v>6</v>
      </c>
      <c r="N143">
        <v>6</v>
      </c>
      <c r="O143" s="4">
        <v>1</v>
      </c>
    </row>
    <row r="144" spans="2:15">
      <c r="B144" t="s">
        <v>61</v>
      </c>
      <c r="C144" t="s">
        <v>479</v>
      </c>
      <c r="D144">
        <v>7</v>
      </c>
      <c r="E144">
        <v>4</v>
      </c>
      <c r="F144" s="3">
        <v>0.5714285714285714</v>
      </c>
      <c r="G144">
        <v>58</v>
      </c>
      <c r="H144" s="4">
        <v>14.5</v>
      </c>
      <c r="I144">
        <v>0</v>
      </c>
      <c r="J144">
        <v>3</v>
      </c>
      <c r="K144">
        <v>21</v>
      </c>
      <c r="L144">
        <v>0</v>
      </c>
      <c r="M144">
        <v>5</v>
      </c>
      <c r="N144">
        <v>7.9</v>
      </c>
      <c r="O144" s="4">
        <v>1.58</v>
      </c>
    </row>
    <row r="145" spans="2:15">
      <c r="B145" t="s">
        <v>378</v>
      </c>
      <c r="C145" t="s">
        <v>472</v>
      </c>
      <c r="D145">
        <v>8</v>
      </c>
      <c r="E145">
        <v>4</v>
      </c>
      <c r="F145" s="3">
        <v>0.5</v>
      </c>
      <c r="G145">
        <v>56</v>
      </c>
      <c r="H145" s="4">
        <v>14</v>
      </c>
      <c r="I145">
        <v>0</v>
      </c>
      <c r="J145">
        <v>0</v>
      </c>
      <c r="K145">
        <v>0</v>
      </c>
      <c r="L145">
        <v>0</v>
      </c>
      <c r="M145">
        <v>2</v>
      </c>
      <c r="N145">
        <v>5.6000000000000005</v>
      </c>
      <c r="O145" s="4">
        <v>2.8000000000000003</v>
      </c>
    </row>
    <row r="146" spans="2:15">
      <c r="B146" t="s">
        <v>97</v>
      </c>
      <c r="C146" t="s">
        <v>496</v>
      </c>
      <c r="D146">
        <v>7</v>
      </c>
      <c r="E146">
        <v>6</v>
      </c>
      <c r="F146" s="3">
        <v>0.8571428571428571</v>
      </c>
      <c r="G146">
        <v>53</v>
      </c>
      <c r="H146" s="4">
        <v>8.8333333333333339</v>
      </c>
      <c r="I146">
        <v>0</v>
      </c>
      <c r="J146">
        <v>0</v>
      </c>
      <c r="K146">
        <v>0</v>
      </c>
      <c r="L146">
        <v>0</v>
      </c>
      <c r="M146">
        <v>7</v>
      </c>
      <c r="N146">
        <v>5.3</v>
      </c>
      <c r="O146" s="4">
        <v>0.75714285714285712</v>
      </c>
    </row>
    <row r="147" spans="2:15">
      <c r="B147" t="s">
        <v>28</v>
      </c>
      <c r="C147" t="s">
        <v>482</v>
      </c>
      <c r="D147">
        <v>6</v>
      </c>
      <c r="E147">
        <v>5</v>
      </c>
      <c r="F147" s="3">
        <v>0.83333333333333337</v>
      </c>
      <c r="G147">
        <v>48</v>
      </c>
      <c r="H147" s="4">
        <v>9.6</v>
      </c>
      <c r="I147">
        <v>1</v>
      </c>
      <c r="J147">
        <v>0</v>
      </c>
      <c r="K147">
        <v>0</v>
      </c>
      <c r="L147">
        <v>0</v>
      </c>
      <c r="M147">
        <v>2</v>
      </c>
      <c r="N147">
        <v>10.8</v>
      </c>
      <c r="O147" s="4">
        <v>5.4</v>
      </c>
    </row>
    <row r="148" spans="2:15">
      <c r="B148" t="s">
        <v>83</v>
      </c>
      <c r="C148" t="s">
        <v>493</v>
      </c>
      <c r="D148">
        <v>10</v>
      </c>
      <c r="E148">
        <v>4</v>
      </c>
      <c r="F148" s="3">
        <v>0.4</v>
      </c>
      <c r="G148">
        <v>47</v>
      </c>
      <c r="H148" s="4">
        <v>11.75</v>
      </c>
      <c r="I148">
        <v>0</v>
      </c>
      <c r="J148">
        <v>2</v>
      </c>
      <c r="K148">
        <v>12</v>
      </c>
      <c r="L148">
        <v>0</v>
      </c>
      <c r="M148">
        <v>7</v>
      </c>
      <c r="N148">
        <v>5.9</v>
      </c>
      <c r="O148" s="4">
        <v>0.84285714285714286</v>
      </c>
    </row>
    <row r="149" spans="2:15">
      <c r="B149" t="s">
        <v>9</v>
      </c>
      <c r="C149" t="s">
        <v>481</v>
      </c>
      <c r="D149">
        <v>6</v>
      </c>
      <c r="E149">
        <v>3</v>
      </c>
      <c r="F149" s="3">
        <v>0.5</v>
      </c>
      <c r="G149">
        <v>45</v>
      </c>
      <c r="H149" s="4">
        <v>15</v>
      </c>
      <c r="I149">
        <v>0</v>
      </c>
      <c r="J149">
        <v>0</v>
      </c>
      <c r="K149">
        <v>0</v>
      </c>
      <c r="L149">
        <v>0</v>
      </c>
      <c r="M149">
        <v>4</v>
      </c>
      <c r="N149">
        <v>4.5</v>
      </c>
      <c r="O149" s="4">
        <v>1.125</v>
      </c>
    </row>
    <row r="150" spans="2:15">
      <c r="B150" t="s">
        <v>415</v>
      </c>
      <c r="C150" t="s">
        <v>468</v>
      </c>
      <c r="D150">
        <v>5</v>
      </c>
      <c r="E150">
        <v>4</v>
      </c>
      <c r="F150" s="3">
        <v>0.8</v>
      </c>
      <c r="G150">
        <v>44</v>
      </c>
      <c r="H150" s="4">
        <v>11</v>
      </c>
      <c r="I150">
        <v>0</v>
      </c>
      <c r="J150">
        <v>0</v>
      </c>
      <c r="K150">
        <v>0</v>
      </c>
      <c r="L150">
        <v>0</v>
      </c>
      <c r="M150">
        <v>7</v>
      </c>
      <c r="N150">
        <v>4.4000000000000004</v>
      </c>
      <c r="O150" s="4">
        <v>0.62857142857142867</v>
      </c>
    </row>
    <row r="151" spans="2:15">
      <c r="B151" t="s">
        <v>626</v>
      </c>
      <c r="C151" t="s">
        <v>478</v>
      </c>
      <c r="D151">
        <v>1</v>
      </c>
      <c r="E151">
        <v>1</v>
      </c>
      <c r="F151" s="3">
        <v>1</v>
      </c>
      <c r="G151">
        <v>43</v>
      </c>
      <c r="H151" s="4">
        <v>43</v>
      </c>
      <c r="I151">
        <v>0</v>
      </c>
      <c r="J151">
        <v>1</v>
      </c>
      <c r="K151">
        <v>2</v>
      </c>
      <c r="L151">
        <v>0</v>
      </c>
      <c r="M151">
        <v>1</v>
      </c>
      <c r="N151">
        <v>4.5</v>
      </c>
      <c r="O151" s="4">
        <v>4.5</v>
      </c>
    </row>
    <row r="152" spans="2:15">
      <c r="B152" t="s">
        <v>186</v>
      </c>
      <c r="C152" t="s">
        <v>486</v>
      </c>
      <c r="D152">
        <v>8</v>
      </c>
      <c r="E152">
        <v>4</v>
      </c>
      <c r="F152" s="3">
        <v>0.5</v>
      </c>
      <c r="G152">
        <v>43</v>
      </c>
      <c r="H152" s="4">
        <v>10.75</v>
      </c>
      <c r="I152">
        <v>0</v>
      </c>
      <c r="J152">
        <v>0</v>
      </c>
      <c r="K152">
        <v>0</v>
      </c>
      <c r="L152">
        <v>0</v>
      </c>
      <c r="M152">
        <v>5</v>
      </c>
      <c r="N152">
        <v>4.3</v>
      </c>
      <c r="O152" s="4">
        <v>0.86</v>
      </c>
    </row>
    <row r="153" spans="2:15">
      <c r="B153" t="s">
        <v>324</v>
      </c>
      <c r="C153" t="s">
        <v>481</v>
      </c>
      <c r="D153">
        <v>11</v>
      </c>
      <c r="E153">
        <v>5</v>
      </c>
      <c r="F153" s="3">
        <v>0.45454545454545453</v>
      </c>
      <c r="G153">
        <v>41</v>
      </c>
      <c r="H153" s="4">
        <v>8.1999999999999993</v>
      </c>
      <c r="I153">
        <v>1</v>
      </c>
      <c r="J153">
        <v>0</v>
      </c>
      <c r="K153">
        <v>0</v>
      </c>
      <c r="L153">
        <v>0</v>
      </c>
      <c r="M153">
        <v>6</v>
      </c>
      <c r="N153">
        <v>10.1</v>
      </c>
      <c r="O153" s="4">
        <v>1.6833333333333333</v>
      </c>
    </row>
    <row r="154" spans="2:15">
      <c r="B154" t="s">
        <v>123</v>
      </c>
      <c r="C154" t="s">
        <v>486</v>
      </c>
      <c r="D154">
        <v>7</v>
      </c>
      <c r="E154">
        <v>3</v>
      </c>
      <c r="F154" s="3">
        <v>0.42857142857142855</v>
      </c>
      <c r="G154">
        <v>41</v>
      </c>
      <c r="H154" s="4">
        <v>13.666666666666666</v>
      </c>
      <c r="I154">
        <v>0</v>
      </c>
      <c r="J154">
        <v>0</v>
      </c>
      <c r="K154">
        <v>0</v>
      </c>
      <c r="L154">
        <v>0</v>
      </c>
      <c r="M154">
        <v>4</v>
      </c>
      <c r="N154">
        <v>4.0999999999999996</v>
      </c>
      <c r="O154" s="4">
        <v>1.0249999999999999</v>
      </c>
    </row>
    <row r="155" spans="2:15">
      <c r="B155" t="s">
        <v>462</v>
      </c>
      <c r="C155" t="s">
        <v>490</v>
      </c>
      <c r="D155">
        <v>6</v>
      </c>
      <c r="E155">
        <v>3</v>
      </c>
      <c r="F155" s="3">
        <v>0.5</v>
      </c>
      <c r="G155">
        <v>41</v>
      </c>
      <c r="H155" s="4">
        <v>13.666666666666666</v>
      </c>
      <c r="I155">
        <v>0</v>
      </c>
      <c r="J155">
        <v>0</v>
      </c>
      <c r="K155">
        <v>0</v>
      </c>
      <c r="L155">
        <v>0</v>
      </c>
      <c r="M155">
        <v>2</v>
      </c>
      <c r="N155">
        <v>4.0999999999999996</v>
      </c>
      <c r="O155" s="4">
        <v>2.0499999999999998</v>
      </c>
    </row>
    <row r="156" spans="2:15">
      <c r="B156" t="s">
        <v>388</v>
      </c>
      <c r="C156" t="s">
        <v>474</v>
      </c>
      <c r="D156">
        <v>7</v>
      </c>
      <c r="E156">
        <v>4</v>
      </c>
      <c r="F156" s="3">
        <v>0.5714285714285714</v>
      </c>
      <c r="G156">
        <v>39</v>
      </c>
      <c r="H156" s="4">
        <v>9.75</v>
      </c>
      <c r="I156">
        <v>0</v>
      </c>
      <c r="J156">
        <v>2</v>
      </c>
      <c r="K156">
        <v>10</v>
      </c>
      <c r="L156">
        <v>1</v>
      </c>
      <c r="M156">
        <v>6</v>
      </c>
      <c r="N156">
        <v>10.899999999999999</v>
      </c>
      <c r="O156" s="4">
        <v>1.8166666666666664</v>
      </c>
    </row>
    <row r="157" spans="2:15">
      <c r="B157" t="s">
        <v>375</v>
      </c>
      <c r="C157" t="s">
        <v>471</v>
      </c>
      <c r="D157">
        <v>5</v>
      </c>
      <c r="E157">
        <v>5</v>
      </c>
      <c r="F157" s="3">
        <v>1</v>
      </c>
      <c r="G157">
        <v>37</v>
      </c>
      <c r="H157" s="4">
        <v>7.4</v>
      </c>
      <c r="I157">
        <v>0</v>
      </c>
      <c r="J157">
        <v>1</v>
      </c>
      <c r="K157">
        <v>11</v>
      </c>
      <c r="L157">
        <v>0</v>
      </c>
      <c r="M157">
        <v>6</v>
      </c>
      <c r="N157">
        <v>4.8000000000000007</v>
      </c>
      <c r="O157" s="4">
        <v>0.80000000000000016</v>
      </c>
    </row>
    <row r="158" spans="2:15">
      <c r="B158" t="s">
        <v>461</v>
      </c>
      <c r="C158" t="s">
        <v>483</v>
      </c>
      <c r="D158">
        <v>4</v>
      </c>
      <c r="E158">
        <v>3</v>
      </c>
      <c r="F158" s="3">
        <v>0.75</v>
      </c>
      <c r="G158">
        <v>37</v>
      </c>
      <c r="H158" s="4">
        <v>12.333333333333334</v>
      </c>
      <c r="I158">
        <v>0</v>
      </c>
      <c r="J158">
        <v>0</v>
      </c>
      <c r="K158">
        <v>0</v>
      </c>
      <c r="L158">
        <v>0</v>
      </c>
      <c r="M158">
        <v>2</v>
      </c>
      <c r="N158">
        <v>3.7</v>
      </c>
      <c r="O158" s="4">
        <v>1.85</v>
      </c>
    </row>
    <row r="159" spans="2:15">
      <c r="B159" t="s">
        <v>71</v>
      </c>
      <c r="C159" t="s">
        <v>485</v>
      </c>
      <c r="D159">
        <v>18</v>
      </c>
      <c r="E159">
        <v>5</v>
      </c>
      <c r="F159" s="3">
        <v>0.27777777777777779</v>
      </c>
      <c r="G159">
        <v>36</v>
      </c>
      <c r="H159" s="4">
        <v>7.2</v>
      </c>
      <c r="I159">
        <v>1</v>
      </c>
      <c r="J159">
        <v>0</v>
      </c>
      <c r="K159">
        <v>0</v>
      </c>
      <c r="L159">
        <v>0</v>
      </c>
      <c r="M159">
        <v>5</v>
      </c>
      <c r="N159">
        <v>9.6</v>
      </c>
      <c r="O159" s="4">
        <v>1.92</v>
      </c>
    </row>
    <row r="160" spans="2:15">
      <c r="B160" t="s">
        <v>443</v>
      </c>
      <c r="C160" t="s">
        <v>482</v>
      </c>
      <c r="D160">
        <v>3</v>
      </c>
      <c r="E160">
        <v>2</v>
      </c>
      <c r="F160" s="3">
        <v>0.66666666666666663</v>
      </c>
      <c r="G160">
        <v>36</v>
      </c>
      <c r="H160" s="4">
        <v>18</v>
      </c>
      <c r="I160">
        <v>0</v>
      </c>
      <c r="J160">
        <v>0</v>
      </c>
      <c r="K160">
        <v>0</v>
      </c>
      <c r="L160">
        <v>0</v>
      </c>
      <c r="M160">
        <v>5</v>
      </c>
      <c r="N160">
        <v>3.6</v>
      </c>
      <c r="O160" s="4">
        <v>0.72</v>
      </c>
    </row>
    <row r="161" spans="2:15">
      <c r="B161" t="s">
        <v>273</v>
      </c>
      <c r="C161" t="s">
        <v>477</v>
      </c>
      <c r="D161">
        <v>14</v>
      </c>
      <c r="E161">
        <v>7</v>
      </c>
      <c r="F161" s="3">
        <v>0.5</v>
      </c>
      <c r="G161">
        <v>35</v>
      </c>
      <c r="H161" s="4">
        <v>5</v>
      </c>
      <c r="I161">
        <v>0</v>
      </c>
      <c r="J161">
        <v>0</v>
      </c>
      <c r="K161">
        <v>0</v>
      </c>
      <c r="L161">
        <v>0</v>
      </c>
      <c r="M161">
        <v>5</v>
      </c>
      <c r="N161">
        <v>3.5</v>
      </c>
      <c r="O161" s="4">
        <v>0.7</v>
      </c>
    </row>
    <row r="162" spans="2:15">
      <c r="B162" t="s">
        <v>256</v>
      </c>
      <c r="C162" t="s">
        <v>477</v>
      </c>
      <c r="D162">
        <v>10</v>
      </c>
      <c r="E162">
        <v>5</v>
      </c>
      <c r="F162" s="3">
        <v>0.5</v>
      </c>
      <c r="G162">
        <v>34</v>
      </c>
      <c r="H162" s="4">
        <v>6.8</v>
      </c>
      <c r="I162">
        <v>0</v>
      </c>
      <c r="J162">
        <v>0</v>
      </c>
      <c r="K162">
        <v>0</v>
      </c>
      <c r="L162">
        <v>0</v>
      </c>
      <c r="M162">
        <v>7</v>
      </c>
      <c r="N162">
        <v>3.4</v>
      </c>
      <c r="O162" s="4">
        <v>0.48571428571428571</v>
      </c>
    </row>
    <row r="163" spans="2:15">
      <c r="B163" t="s">
        <v>76</v>
      </c>
      <c r="C163" t="s">
        <v>493</v>
      </c>
      <c r="D163">
        <v>8</v>
      </c>
      <c r="E163">
        <v>3</v>
      </c>
      <c r="F163" s="3">
        <v>0.375</v>
      </c>
      <c r="G163">
        <v>33</v>
      </c>
      <c r="H163" s="4">
        <v>11</v>
      </c>
      <c r="I163">
        <v>1</v>
      </c>
      <c r="J163">
        <v>0</v>
      </c>
      <c r="K163">
        <v>0</v>
      </c>
      <c r="L163">
        <v>0</v>
      </c>
      <c r="M163">
        <v>4</v>
      </c>
      <c r="N163">
        <v>9.3000000000000007</v>
      </c>
      <c r="O163" s="4">
        <v>2.3250000000000002</v>
      </c>
    </row>
    <row r="164" spans="2:15">
      <c r="B164" t="s">
        <v>200</v>
      </c>
      <c r="C164" t="s">
        <v>486</v>
      </c>
      <c r="D164">
        <v>1</v>
      </c>
      <c r="E164">
        <v>1</v>
      </c>
      <c r="F164" s="3">
        <v>1</v>
      </c>
      <c r="G164">
        <v>32</v>
      </c>
      <c r="H164" s="4">
        <v>32</v>
      </c>
      <c r="I164">
        <v>0</v>
      </c>
      <c r="J164">
        <v>0</v>
      </c>
      <c r="K164">
        <v>0</v>
      </c>
      <c r="L164">
        <v>0</v>
      </c>
      <c r="M164">
        <v>2</v>
      </c>
      <c r="N164">
        <v>3.2</v>
      </c>
      <c r="O164" s="4">
        <v>1.6</v>
      </c>
    </row>
    <row r="165" spans="2:15">
      <c r="B165" t="s">
        <v>349</v>
      </c>
      <c r="C165" t="s">
        <v>492</v>
      </c>
      <c r="D165">
        <v>4</v>
      </c>
      <c r="E165">
        <v>3</v>
      </c>
      <c r="F165" s="3">
        <v>0.75</v>
      </c>
      <c r="G165">
        <v>32</v>
      </c>
      <c r="H165" s="4">
        <v>10.666666666666666</v>
      </c>
      <c r="I165">
        <v>1</v>
      </c>
      <c r="J165">
        <v>0</v>
      </c>
      <c r="K165">
        <v>0</v>
      </c>
      <c r="L165">
        <v>0</v>
      </c>
      <c r="M165">
        <v>3</v>
      </c>
      <c r="N165">
        <v>9.1999999999999993</v>
      </c>
      <c r="O165" s="4">
        <v>3.0666666666666664</v>
      </c>
    </row>
    <row r="166" spans="2:15">
      <c r="B166" t="s">
        <v>580</v>
      </c>
      <c r="C166" t="s">
        <v>483</v>
      </c>
      <c r="D166">
        <v>9</v>
      </c>
      <c r="E166">
        <v>5</v>
      </c>
      <c r="F166" s="3">
        <v>0.55555555555555558</v>
      </c>
      <c r="G166">
        <v>32</v>
      </c>
      <c r="H166" s="4">
        <v>6.4</v>
      </c>
      <c r="I166">
        <v>0</v>
      </c>
      <c r="J166">
        <v>0</v>
      </c>
      <c r="K166">
        <v>0</v>
      </c>
      <c r="L166">
        <v>0</v>
      </c>
      <c r="M166">
        <v>1</v>
      </c>
      <c r="N166">
        <v>1.2</v>
      </c>
      <c r="O166" s="4">
        <v>1.2</v>
      </c>
    </row>
    <row r="167" spans="2:15">
      <c r="B167" t="s">
        <v>18</v>
      </c>
      <c r="C167" t="s">
        <v>484</v>
      </c>
      <c r="D167">
        <v>4</v>
      </c>
      <c r="E167">
        <v>3</v>
      </c>
      <c r="F167" s="3">
        <v>0.75</v>
      </c>
      <c r="G167">
        <v>31</v>
      </c>
      <c r="H167" s="4">
        <v>10.333333333333334</v>
      </c>
      <c r="I167">
        <v>0</v>
      </c>
      <c r="J167">
        <v>0</v>
      </c>
      <c r="K167">
        <v>0</v>
      </c>
      <c r="L167">
        <v>0</v>
      </c>
      <c r="M167">
        <v>3</v>
      </c>
      <c r="N167">
        <v>3.1</v>
      </c>
      <c r="O167" s="4">
        <v>1.0333333333333334</v>
      </c>
    </row>
    <row r="168" spans="2:15">
      <c r="B168" t="s">
        <v>264</v>
      </c>
      <c r="C168" t="s">
        <v>474</v>
      </c>
      <c r="D168">
        <v>7</v>
      </c>
      <c r="E168">
        <v>3</v>
      </c>
      <c r="F168" s="3">
        <v>0.42857142857142855</v>
      </c>
      <c r="G168">
        <v>30</v>
      </c>
      <c r="H168" s="4">
        <v>10</v>
      </c>
      <c r="I168">
        <v>0</v>
      </c>
      <c r="J168">
        <v>0</v>
      </c>
      <c r="K168">
        <v>0</v>
      </c>
      <c r="L168">
        <v>0</v>
      </c>
      <c r="M168">
        <v>4</v>
      </c>
      <c r="N168">
        <v>3</v>
      </c>
      <c r="O168" s="4">
        <v>0.75</v>
      </c>
    </row>
    <row r="169" spans="2:15">
      <c r="B169" t="s">
        <v>456</v>
      </c>
      <c r="C169" t="s">
        <v>466</v>
      </c>
      <c r="D169">
        <v>5</v>
      </c>
      <c r="E169">
        <v>2</v>
      </c>
      <c r="F169" s="3">
        <v>0.4</v>
      </c>
      <c r="G169">
        <v>29</v>
      </c>
      <c r="H169" s="4">
        <v>14.5</v>
      </c>
      <c r="I169">
        <v>0</v>
      </c>
      <c r="J169">
        <v>0</v>
      </c>
      <c r="K169">
        <v>0</v>
      </c>
      <c r="L169">
        <v>0</v>
      </c>
      <c r="M169">
        <v>1</v>
      </c>
      <c r="N169">
        <v>2.9</v>
      </c>
      <c r="O169" s="4">
        <v>2.9</v>
      </c>
    </row>
    <row r="170" spans="2:15">
      <c r="B170" t="s">
        <v>109</v>
      </c>
      <c r="C170" t="s">
        <v>479</v>
      </c>
      <c r="D170">
        <v>7</v>
      </c>
      <c r="E170">
        <v>3</v>
      </c>
      <c r="F170" s="3">
        <v>0.42857142857142855</v>
      </c>
      <c r="G170">
        <v>29</v>
      </c>
      <c r="H170" s="4">
        <v>9.6666666666666661</v>
      </c>
      <c r="I170">
        <v>0</v>
      </c>
      <c r="J170">
        <v>0</v>
      </c>
      <c r="K170">
        <v>0</v>
      </c>
      <c r="L170">
        <v>0</v>
      </c>
      <c r="M170">
        <v>3</v>
      </c>
      <c r="N170">
        <v>2.9</v>
      </c>
      <c r="O170" s="4">
        <v>0.96666666666666667</v>
      </c>
    </row>
    <row r="171" spans="2:15">
      <c r="B171" t="s">
        <v>271</v>
      </c>
      <c r="C171" t="s">
        <v>470</v>
      </c>
      <c r="D171">
        <v>4</v>
      </c>
      <c r="E171">
        <v>1</v>
      </c>
      <c r="F171" s="3">
        <v>0.25</v>
      </c>
      <c r="G171">
        <v>27</v>
      </c>
      <c r="H171" s="4">
        <v>27</v>
      </c>
      <c r="I171">
        <v>0</v>
      </c>
      <c r="J171">
        <v>0</v>
      </c>
      <c r="K171">
        <v>0</v>
      </c>
      <c r="L171">
        <v>0</v>
      </c>
      <c r="M171">
        <v>4</v>
      </c>
      <c r="N171">
        <v>2.7</v>
      </c>
      <c r="O171" s="4">
        <v>0.67500000000000004</v>
      </c>
    </row>
    <row r="172" spans="2:15">
      <c r="B172" t="s">
        <v>304</v>
      </c>
      <c r="C172" t="s">
        <v>486</v>
      </c>
      <c r="D172">
        <v>7</v>
      </c>
      <c r="E172">
        <v>5</v>
      </c>
      <c r="F172" s="3">
        <v>0.7142857142857143</v>
      </c>
      <c r="G172">
        <v>26</v>
      </c>
      <c r="H172" s="4">
        <v>5.2</v>
      </c>
      <c r="I172">
        <v>0</v>
      </c>
      <c r="J172">
        <v>1</v>
      </c>
      <c r="K172">
        <v>2</v>
      </c>
      <c r="L172">
        <v>0</v>
      </c>
      <c r="M172">
        <v>6</v>
      </c>
      <c r="N172">
        <v>6.8</v>
      </c>
      <c r="O172" s="4">
        <v>1.1333333333333333</v>
      </c>
    </row>
    <row r="173" spans="2:15">
      <c r="B173" t="s">
        <v>223</v>
      </c>
      <c r="C173" t="s">
        <v>497</v>
      </c>
      <c r="D173">
        <v>2</v>
      </c>
      <c r="E173">
        <v>2</v>
      </c>
      <c r="F173" s="3">
        <v>1</v>
      </c>
      <c r="G173">
        <v>25</v>
      </c>
      <c r="H173" s="4">
        <v>12.5</v>
      </c>
      <c r="I173">
        <v>0</v>
      </c>
      <c r="J173">
        <v>0</v>
      </c>
      <c r="K173">
        <v>0</v>
      </c>
      <c r="L173">
        <v>0</v>
      </c>
      <c r="M173">
        <v>4</v>
      </c>
      <c r="N173">
        <v>2.5</v>
      </c>
      <c r="O173" s="4">
        <v>0.625</v>
      </c>
    </row>
    <row r="174" spans="2:15">
      <c r="B174" t="s">
        <v>585</v>
      </c>
      <c r="C174" t="s">
        <v>492</v>
      </c>
      <c r="D174">
        <v>2</v>
      </c>
      <c r="E174">
        <v>2</v>
      </c>
      <c r="F174" s="3">
        <v>1</v>
      </c>
      <c r="G174">
        <v>24</v>
      </c>
      <c r="H174" s="4">
        <v>12</v>
      </c>
      <c r="I174">
        <v>0</v>
      </c>
      <c r="J174">
        <v>0</v>
      </c>
      <c r="K174">
        <v>0</v>
      </c>
      <c r="L174">
        <v>0</v>
      </c>
      <c r="M174">
        <v>2</v>
      </c>
      <c r="N174">
        <v>2.4</v>
      </c>
      <c r="O174" s="4">
        <v>1.2</v>
      </c>
    </row>
    <row r="175" spans="2:15">
      <c r="B175" t="s">
        <v>310</v>
      </c>
      <c r="C175" t="s">
        <v>477</v>
      </c>
      <c r="D175">
        <v>8</v>
      </c>
      <c r="E175">
        <v>4</v>
      </c>
      <c r="F175" s="3">
        <v>0.5</v>
      </c>
      <c r="G175">
        <v>24</v>
      </c>
      <c r="H175" s="4">
        <v>6</v>
      </c>
      <c r="I175">
        <v>0</v>
      </c>
      <c r="J175">
        <v>0</v>
      </c>
      <c r="K175">
        <v>0</v>
      </c>
      <c r="L175">
        <v>0</v>
      </c>
      <c r="M175">
        <v>2</v>
      </c>
      <c r="N175">
        <v>2.4</v>
      </c>
      <c r="O175" s="4">
        <v>1.2</v>
      </c>
    </row>
    <row r="176" spans="2:15">
      <c r="B176" t="s">
        <v>379</v>
      </c>
      <c r="C176" t="s">
        <v>485</v>
      </c>
      <c r="D176">
        <v>3</v>
      </c>
      <c r="E176">
        <v>1</v>
      </c>
      <c r="F176" s="3">
        <v>0.33333333333333331</v>
      </c>
      <c r="G176">
        <v>22</v>
      </c>
      <c r="H176" s="4">
        <v>22</v>
      </c>
      <c r="I176">
        <v>0</v>
      </c>
      <c r="J176">
        <v>0</v>
      </c>
      <c r="K176">
        <v>0</v>
      </c>
      <c r="L176">
        <v>0</v>
      </c>
      <c r="M176">
        <v>2</v>
      </c>
      <c r="N176">
        <v>2.2000000000000002</v>
      </c>
      <c r="O176" s="4">
        <v>1.1000000000000001</v>
      </c>
    </row>
    <row r="177" spans="2:15">
      <c r="B177" t="s">
        <v>392</v>
      </c>
      <c r="C177" t="s">
        <v>483</v>
      </c>
      <c r="D177">
        <v>5</v>
      </c>
      <c r="E177">
        <v>2</v>
      </c>
      <c r="F177" s="3">
        <v>0.4</v>
      </c>
      <c r="G177">
        <v>22</v>
      </c>
      <c r="H177" s="4">
        <v>11</v>
      </c>
      <c r="I177">
        <v>0</v>
      </c>
      <c r="J177">
        <v>0</v>
      </c>
      <c r="K177">
        <v>0</v>
      </c>
      <c r="L177">
        <v>0</v>
      </c>
      <c r="M177">
        <v>3</v>
      </c>
      <c r="N177">
        <v>2.2000000000000002</v>
      </c>
      <c r="O177" s="4">
        <v>0.73333333333333339</v>
      </c>
    </row>
    <row r="178" spans="2:15">
      <c r="B178" t="s">
        <v>366</v>
      </c>
      <c r="C178" t="s">
        <v>477</v>
      </c>
      <c r="D178">
        <v>4</v>
      </c>
      <c r="E178">
        <v>3</v>
      </c>
      <c r="F178" s="3">
        <v>0.75</v>
      </c>
      <c r="G178">
        <v>22</v>
      </c>
      <c r="H178" s="4">
        <v>7.333333333333333</v>
      </c>
      <c r="I178">
        <v>0</v>
      </c>
      <c r="J178">
        <v>0</v>
      </c>
      <c r="K178">
        <v>0</v>
      </c>
      <c r="L178">
        <v>0</v>
      </c>
      <c r="M178">
        <v>6</v>
      </c>
      <c r="N178">
        <v>2.2000000000000002</v>
      </c>
      <c r="O178" s="4">
        <v>0.3666666666666667</v>
      </c>
    </row>
    <row r="179" spans="2:15">
      <c r="B179" t="s">
        <v>180</v>
      </c>
      <c r="C179" t="s">
        <v>472</v>
      </c>
      <c r="D179">
        <v>4</v>
      </c>
      <c r="E179">
        <v>3</v>
      </c>
      <c r="F179" s="3">
        <v>0.75</v>
      </c>
      <c r="G179">
        <v>19</v>
      </c>
      <c r="H179" s="4">
        <v>6.333333333333333</v>
      </c>
      <c r="I179">
        <v>0</v>
      </c>
      <c r="J179">
        <v>0</v>
      </c>
      <c r="K179">
        <v>0</v>
      </c>
      <c r="L179">
        <v>0</v>
      </c>
      <c r="M179">
        <v>2</v>
      </c>
      <c r="N179">
        <v>1.9</v>
      </c>
      <c r="O179" s="4">
        <v>0.95</v>
      </c>
    </row>
    <row r="180" spans="2:15">
      <c r="B180" t="s">
        <v>167</v>
      </c>
      <c r="C180" t="s">
        <v>493</v>
      </c>
      <c r="D180">
        <v>1</v>
      </c>
      <c r="E180">
        <v>1</v>
      </c>
      <c r="F180" s="3">
        <v>1</v>
      </c>
      <c r="G180">
        <v>18</v>
      </c>
      <c r="H180" s="4">
        <v>18</v>
      </c>
      <c r="I180">
        <v>0</v>
      </c>
      <c r="J180">
        <v>0</v>
      </c>
      <c r="K180">
        <v>0</v>
      </c>
      <c r="L180">
        <v>0</v>
      </c>
      <c r="M180">
        <v>3</v>
      </c>
      <c r="N180">
        <v>1.8</v>
      </c>
      <c r="O180" s="4">
        <v>0.6</v>
      </c>
    </row>
    <row r="181" spans="2:15">
      <c r="B181" t="s">
        <v>444</v>
      </c>
      <c r="C181" t="s">
        <v>467</v>
      </c>
      <c r="D181">
        <v>11</v>
      </c>
      <c r="E181">
        <v>4</v>
      </c>
      <c r="F181" s="3">
        <v>0.36363636363636365</v>
      </c>
      <c r="G181">
        <v>17</v>
      </c>
      <c r="H181" s="4">
        <v>4.25</v>
      </c>
      <c r="I181">
        <v>0</v>
      </c>
      <c r="J181">
        <v>0</v>
      </c>
      <c r="K181">
        <v>0</v>
      </c>
      <c r="L181">
        <v>0</v>
      </c>
      <c r="M181">
        <v>6</v>
      </c>
      <c r="N181">
        <v>1.7000000000000002</v>
      </c>
      <c r="O181" s="4">
        <v>0.28333333333333338</v>
      </c>
    </row>
    <row r="182" spans="2:15">
      <c r="B182" t="s">
        <v>581</v>
      </c>
      <c r="C182" t="s">
        <v>481</v>
      </c>
      <c r="D182">
        <v>4</v>
      </c>
      <c r="E182">
        <v>2</v>
      </c>
      <c r="F182" s="3">
        <v>0.5</v>
      </c>
      <c r="G182">
        <v>16</v>
      </c>
      <c r="H182" s="4">
        <v>8</v>
      </c>
      <c r="I182">
        <v>0</v>
      </c>
      <c r="J182">
        <v>0</v>
      </c>
      <c r="K182">
        <v>0</v>
      </c>
      <c r="L182">
        <v>0</v>
      </c>
      <c r="M182">
        <v>2</v>
      </c>
      <c r="N182">
        <v>1.6</v>
      </c>
      <c r="O182" s="4">
        <v>0.8</v>
      </c>
    </row>
    <row r="183" spans="2:15">
      <c r="B183" t="s">
        <v>334</v>
      </c>
      <c r="C183" t="s">
        <v>468</v>
      </c>
      <c r="D183">
        <v>2</v>
      </c>
      <c r="E183">
        <v>1</v>
      </c>
      <c r="F183" s="3">
        <v>0.5</v>
      </c>
      <c r="G183">
        <v>13</v>
      </c>
      <c r="H183" s="4">
        <v>13</v>
      </c>
      <c r="I183">
        <v>0</v>
      </c>
      <c r="J183">
        <v>0</v>
      </c>
      <c r="K183">
        <v>0</v>
      </c>
      <c r="L183">
        <v>0</v>
      </c>
      <c r="M183">
        <v>1</v>
      </c>
      <c r="N183">
        <v>1.3</v>
      </c>
      <c r="O183" s="4">
        <v>1.3</v>
      </c>
    </row>
    <row r="184" spans="2:15">
      <c r="B184" t="s">
        <v>176</v>
      </c>
      <c r="C184" t="s">
        <v>475</v>
      </c>
      <c r="D184">
        <v>4</v>
      </c>
      <c r="E184">
        <v>2</v>
      </c>
      <c r="F184" s="3">
        <v>0.5</v>
      </c>
      <c r="G184">
        <v>13</v>
      </c>
      <c r="H184" s="4">
        <v>6.5</v>
      </c>
      <c r="I184">
        <v>0</v>
      </c>
      <c r="J184">
        <v>0</v>
      </c>
      <c r="K184">
        <v>0</v>
      </c>
      <c r="L184">
        <v>0</v>
      </c>
      <c r="M184">
        <v>3</v>
      </c>
      <c r="N184">
        <v>1.3</v>
      </c>
      <c r="O184" s="4">
        <v>0.43333333333333335</v>
      </c>
    </row>
    <row r="185" spans="2:15">
      <c r="B185" t="s">
        <v>376</v>
      </c>
      <c r="C185" t="s">
        <v>483</v>
      </c>
      <c r="D185">
        <v>3</v>
      </c>
      <c r="E185">
        <v>1</v>
      </c>
      <c r="F185" s="3">
        <v>0.33333333333333331</v>
      </c>
      <c r="G185">
        <v>13</v>
      </c>
      <c r="H185" s="4">
        <v>13</v>
      </c>
      <c r="I185">
        <v>0</v>
      </c>
      <c r="J185">
        <v>0</v>
      </c>
      <c r="K185">
        <v>0</v>
      </c>
      <c r="L185">
        <v>0</v>
      </c>
      <c r="M185">
        <v>1</v>
      </c>
      <c r="N185">
        <v>1.3</v>
      </c>
      <c r="O185" s="4">
        <v>1.3</v>
      </c>
    </row>
    <row r="186" spans="2:15">
      <c r="B186" t="s">
        <v>420</v>
      </c>
      <c r="C186" t="s">
        <v>484</v>
      </c>
      <c r="D186">
        <v>3</v>
      </c>
      <c r="E186">
        <v>2</v>
      </c>
      <c r="F186" s="3">
        <v>0.66666666666666663</v>
      </c>
      <c r="G186">
        <v>12</v>
      </c>
      <c r="H186" s="4">
        <v>6</v>
      </c>
      <c r="I186">
        <v>0</v>
      </c>
      <c r="J186">
        <v>0</v>
      </c>
      <c r="K186">
        <v>0</v>
      </c>
      <c r="L186">
        <v>0</v>
      </c>
      <c r="M186">
        <v>4</v>
      </c>
      <c r="N186">
        <v>1.2000000000000002</v>
      </c>
      <c r="O186" s="4">
        <v>0.30000000000000004</v>
      </c>
    </row>
    <row r="187" spans="2:15">
      <c r="B187" t="s">
        <v>400</v>
      </c>
      <c r="C187" t="s">
        <v>473</v>
      </c>
      <c r="D187">
        <v>1</v>
      </c>
      <c r="E187">
        <v>1</v>
      </c>
      <c r="F187" s="3">
        <v>1</v>
      </c>
      <c r="G187">
        <v>12</v>
      </c>
      <c r="H187" s="4">
        <v>12</v>
      </c>
      <c r="I187">
        <v>0</v>
      </c>
      <c r="J187">
        <v>0</v>
      </c>
      <c r="K187">
        <v>0</v>
      </c>
      <c r="L187">
        <v>0</v>
      </c>
      <c r="M187">
        <v>2</v>
      </c>
      <c r="N187">
        <v>1.2</v>
      </c>
      <c r="O187" s="4">
        <v>0.6</v>
      </c>
    </row>
    <row r="188" spans="2:15">
      <c r="B188" t="s">
        <v>32</v>
      </c>
      <c r="C188" t="s">
        <v>482</v>
      </c>
      <c r="D188">
        <v>9</v>
      </c>
      <c r="E188">
        <v>2</v>
      </c>
      <c r="F188" s="3">
        <v>0.22222222222222221</v>
      </c>
      <c r="G188">
        <v>12</v>
      </c>
      <c r="H188" s="4">
        <v>6</v>
      </c>
      <c r="I188">
        <v>0</v>
      </c>
      <c r="J188">
        <v>1</v>
      </c>
      <c r="K188">
        <v>-8</v>
      </c>
      <c r="L188">
        <v>0</v>
      </c>
      <c r="M188">
        <v>7</v>
      </c>
      <c r="N188">
        <v>0.39999999999999997</v>
      </c>
      <c r="O188" s="4">
        <v>5.7142857142857141E-2</v>
      </c>
    </row>
    <row r="189" spans="2:15">
      <c r="B189" t="s">
        <v>442</v>
      </c>
      <c r="C189" t="s">
        <v>472</v>
      </c>
      <c r="D189">
        <v>2</v>
      </c>
      <c r="E189">
        <v>2</v>
      </c>
      <c r="F189" s="3">
        <v>1</v>
      </c>
      <c r="G189">
        <v>9</v>
      </c>
      <c r="H189" s="4">
        <v>4.5</v>
      </c>
      <c r="I189">
        <v>0</v>
      </c>
      <c r="J189">
        <v>0</v>
      </c>
      <c r="K189">
        <v>0</v>
      </c>
      <c r="L189">
        <v>0</v>
      </c>
      <c r="M189">
        <v>2</v>
      </c>
      <c r="N189">
        <v>0.89999999999999991</v>
      </c>
      <c r="O189" s="4">
        <v>0.44999999999999996</v>
      </c>
    </row>
    <row r="190" spans="2:15">
      <c r="B190" t="s">
        <v>451</v>
      </c>
      <c r="C190" t="s">
        <v>482</v>
      </c>
      <c r="D190">
        <v>1</v>
      </c>
      <c r="E190">
        <v>1</v>
      </c>
      <c r="F190" s="3">
        <v>1</v>
      </c>
      <c r="G190">
        <v>8</v>
      </c>
      <c r="H190" s="4">
        <v>8</v>
      </c>
      <c r="I190">
        <v>0</v>
      </c>
      <c r="J190">
        <v>0</v>
      </c>
      <c r="K190">
        <v>0</v>
      </c>
      <c r="L190">
        <v>0</v>
      </c>
      <c r="M190">
        <v>1</v>
      </c>
      <c r="N190">
        <v>0.8</v>
      </c>
      <c r="O190" s="4">
        <v>0.8</v>
      </c>
    </row>
    <row r="191" spans="2:15">
      <c r="B191" t="s">
        <v>19</v>
      </c>
      <c r="C191" t="s">
        <v>488</v>
      </c>
      <c r="D191">
        <v>1</v>
      </c>
      <c r="E191">
        <v>1</v>
      </c>
      <c r="F191" s="3">
        <v>1</v>
      </c>
      <c r="G191">
        <v>7</v>
      </c>
      <c r="H191" s="4">
        <v>7</v>
      </c>
      <c r="I191">
        <v>0</v>
      </c>
      <c r="J191">
        <v>0</v>
      </c>
      <c r="K191">
        <v>0</v>
      </c>
      <c r="L191">
        <v>0</v>
      </c>
      <c r="M191">
        <v>1</v>
      </c>
      <c r="N191">
        <v>0.7</v>
      </c>
      <c r="O191" s="4">
        <v>0.7</v>
      </c>
    </row>
    <row r="192" spans="2:15">
      <c r="B192" t="s">
        <v>627</v>
      </c>
      <c r="C192" t="s">
        <v>481</v>
      </c>
      <c r="D192">
        <v>1</v>
      </c>
      <c r="E192">
        <v>1</v>
      </c>
      <c r="F192" s="3">
        <v>1</v>
      </c>
      <c r="G192">
        <v>7</v>
      </c>
      <c r="H192" s="4">
        <v>7</v>
      </c>
      <c r="I192">
        <v>0</v>
      </c>
      <c r="J192">
        <v>0</v>
      </c>
      <c r="K192">
        <v>0</v>
      </c>
      <c r="L192">
        <v>0</v>
      </c>
      <c r="M192">
        <v>1</v>
      </c>
      <c r="N192">
        <v>0.7</v>
      </c>
      <c r="O192" s="4">
        <v>0.7</v>
      </c>
    </row>
    <row r="193" spans="2:15">
      <c r="B193" t="s">
        <v>90</v>
      </c>
      <c r="C193" t="s">
        <v>483</v>
      </c>
      <c r="D193">
        <v>3</v>
      </c>
      <c r="E193">
        <v>1</v>
      </c>
      <c r="F193" s="3">
        <v>0.33333333333333331</v>
      </c>
      <c r="G193">
        <v>6</v>
      </c>
      <c r="H193" s="4">
        <v>6</v>
      </c>
      <c r="I193">
        <v>0</v>
      </c>
      <c r="J193">
        <v>1</v>
      </c>
      <c r="K193">
        <v>4</v>
      </c>
      <c r="L193">
        <v>0</v>
      </c>
      <c r="M193">
        <v>6</v>
      </c>
      <c r="N193">
        <v>1</v>
      </c>
      <c r="O193" s="4">
        <v>0.16666666666666666</v>
      </c>
    </row>
    <row r="194" spans="2:15">
      <c r="B194" t="s">
        <v>37</v>
      </c>
      <c r="C194" t="s">
        <v>467</v>
      </c>
      <c r="D194">
        <v>4</v>
      </c>
      <c r="E194">
        <v>1</v>
      </c>
      <c r="F194" s="3">
        <v>0.25</v>
      </c>
      <c r="G194">
        <v>6</v>
      </c>
      <c r="H194" s="4">
        <v>6</v>
      </c>
      <c r="I194">
        <v>0</v>
      </c>
      <c r="J194">
        <v>0</v>
      </c>
      <c r="K194">
        <v>0</v>
      </c>
      <c r="L194">
        <v>0</v>
      </c>
      <c r="M194">
        <v>6</v>
      </c>
      <c r="N194">
        <v>2.6</v>
      </c>
      <c r="O194" s="4">
        <v>0.43333333333333335</v>
      </c>
    </row>
    <row r="195" spans="2:15">
      <c r="B195" t="s">
        <v>582</v>
      </c>
      <c r="C195" t="s">
        <v>491</v>
      </c>
      <c r="D195">
        <v>2</v>
      </c>
      <c r="E195">
        <v>1</v>
      </c>
      <c r="F195" s="3">
        <v>0.5</v>
      </c>
      <c r="G195">
        <v>4</v>
      </c>
      <c r="H195" s="4">
        <v>4</v>
      </c>
      <c r="I195">
        <v>0</v>
      </c>
      <c r="J195">
        <v>0</v>
      </c>
      <c r="K195">
        <v>0</v>
      </c>
      <c r="L195">
        <v>0</v>
      </c>
      <c r="M195">
        <v>1</v>
      </c>
      <c r="N195">
        <v>0.4</v>
      </c>
      <c r="O195" s="4">
        <v>0.4</v>
      </c>
    </row>
    <row r="196" spans="2:15">
      <c r="B196" t="s">
        <v>342</v>
      </c>
      <c r="C196" t="s">
        <v>490</v>
      </c>
      <c r="D196">
        <v>2</v>
      </c>
      <c r="E196">
        <v>1</v>
      </c>
      <c r="F196" s="3">
        <v>0.5</v>
      </c>
      <c r="G196">
        <v>3</v>
      </c>
      <c r="H196" s="4">
        <v>3</v>
      </c>
      <c r="I196">
        <v>0</v>
      </c>
      <c r="J196">
        <v>0</v>
      </c>
      <c r="K196">
        <v>0</v>
      </c>
      <c r="L196">
        <v>0</v>
      </c>
      <c r="M196">
        <v>2</v>
      </c>
      <c r="N196">
        <v>2.2999999999999998</v>
      </c>
      <c r="O196" s="4">
        <v>1.1499999999999999</v>
      </c>
    </row>
    <row r="197" spans="2:15">
      <c r="B197" t="s">
        <v>191</v>
      </c>
      <c r="C197" t="s">
        <v>495</v>
      </c>
      <c r="D197">
        <v>2</v>
      </c>
      <c r="E197">
        <v>1</v>
      </c>
      <c r="F197" s="3">
        <v>0.5</v>
      </c>
      <c r="G197">
        <v>3</v>
      </c>
      <c r="H197" s="4">
        <v>3</v>
      </c>
      <c r="I197">
        <v>0</v>
      </c>
      <c r="J197">
        <v>0</v>
      </c>
      <c r="K197">
        <v>0</v>
      </c>
      <c r="L197">
        <v>0</v>
      </c>
      <c r="M197">
        <v>7</v>
      </c>
      <c r="N197">
        <v>0.3</v>
      </c>
      <c r="O197" s="4">
        <v>4.2857142857142858E-2</v>
      </c>
    </row>
    <row r="198" spans="2:15">
      <c r="B198" t="s">
        <v>398</v>
      </c>
      <c r="C198" t="s">
        <v>471</v>
      </c>
      <c r="D198">
        <v>2</v>
      </c>
      <c r="E198">
        <v>1</v>
      </c>
      <c r="F198" s="3">
        <v>0.5</v>
      </c>
      <c r="G198">
        <v>1</v>
      </c>
      <c r="H198" s="4">
        <v>1</v>
      </c>
      <c r="I198">
        <v>1</v>
      </c>
      <c r="J198">
        <v>0</v>
      </c>
      <c r="K198">
        <v>0</v>
      </c>
      <c r="L198">
        <v>0</v>
      </c>
      <c r="M198">
        <v>4</v>
      </c>
      <c r="N198">
        <v>6.1</v>
      </c>
      <c r="O198" s="4">
        <v>1.5249999999999999</v>
      </c>
    </row>
    <row r="199" spans="2:15">
      <c r="B199" t="s">
        <v>305</v>
      </c>
      <c r="C199" t="s">
        <v>490</v>
      </c>
      <c r="D199">
        <v>0</v>
      </c>
      <c r="E199">
        <v>0</v>
      </c>
      <c r="F199" s="3"/>
      <c r="G199">
        <v>0</v>
      </c>
      <c r="H199" s="4"/>
      <c r="I199">
        <v>0</v>
      </c>
      <c r="J199">
        <v>0</v>
      </c>
      <c r="K199">
        <v>0</v>
      </c>
      <c r="L199">
        <v>0</v>
      </c>
      <c r="M199">
        <v>1</v>
      </c>
      <c r="N199">
        <v>0</v>
      </c>
      <c r="O199" s="4">
        <v>0</v>
      </c>
    </row>
    <row r="200" spans="2:15">
      <c r="B200" t="s">
        <v>350</v>
      </c>
      <c r="C200" t="s">
        <v>490</v>
      </c>
      <c r="D200">
        <v>1</v>
      </c>
      <c r="E200">
        <v>0</v>
      </c>
      <c r="F200" s="3">
        <v>0</v>
      </c>
      <c r="G200">
        <v>0</v>
      </c>
      <c r="H200" s="4"/>
      <c r="I200">
        <v>0</v>
      </c>
      <c r="J200">
        <v>0</v>
      </c>
      <c r="K200">
        <v>0</v>
      </c>
      <c r="L200">
        <v>0</v>
      </c>
      <c r="M200">
        <v>2</v>
      </c>
      <c r="N200">
        <v>0</v>
      </c>
      <c r="O200" s="4">
        <v>0</v>
      </c>
    </row>
    <row r="201" spans="2:15">
      <c r="B201" t="s">
        <v>449</v>
      </c>
      <c r="C201" t="s">
        <v>489</v>
      </c>
      <c r="D201">
        <v>0</v>
      </c>
      <c r="E201">
        <v>0</v>
      </c>
      <c r="F201" s="3"/>
      <c r="G201">
        <v>0</v>
      </c>
      <c r="H201" s="4"/>
      <c r="I201">
        <v>0</v>
      </c>
      <c r="J201">
        <v>0</v>
      </c>
      <c r="K201">
        <v>0</v>
      </c>
      <c r="L201">
        <v>0</v>
      </c>
      <c r="M201">
        <v>1</v>
      </c>
      <c r="N201">
        <v>0</v>
      </c>
      <c r="O201" s="4">
        <v>0</v>
      </c>
    </row>
    <row r="202" spans="2:15">
      <c r="B202" t="s">
        <v>172</v>
      </c>
      <c r="C202" t="s">
        <v>470</v>
      </c>
      <c r="D202">
        <v>1</v>
      </c>
      <c r="E202">
        <v>0</v>
      </c>
      <c r="F202" s="3">
        <v>0</v>
      </c>
      <c r="G202">
        <v>0</v>
      </c>
      <c r="H202" s="4"/>
      <c r="I202">
        <v>0</v>
      </c>
      <c r="J202">
        <v>0</v>
      </c>
      <c r="K202">
        <v>0</v>
      </c>
      <c r="L202">
        <v>0</v>
      </c>
      <c r="M202">
        <v>1</v>
      </c>
      <c r="N202">
        <v>0</v>
      </c>
      <c r="O202" s="4">
        <v>0</v>
      </c>
    </row>
    <row r="203" spans="2:15">
      <c r="B203" t="s">
        <v>40</v>
      </c>
      <c r="C203" t="s">
        <v>478</v>
      </c>
      <c r="D203">
        <v>1</v>
      </c>
      <c r="E203">
        <v>0</v>
      </c>
      <c r="F203" s="3">
        <v>0</v>
      </c>
      <c r="G203">
        <v>0</v>
      </c>
      <c r="H203" s="4"/>
      <c r="I203">
        <v>0</v>
      </c>
      <c r="J203">
        <v>0</v>
      </c>
      <c r="K203">
        <v>0</v>
      </c>
      <c r="L203">
        <v>0</v>
      </c>
      <c r="M203">
        <v>1</v>
      </c>
      <c r="N203">
        <v>0</v>
      </c>
      <c r="O203" s="4">
        <v>0</v>
      </c>
    </row>
    <row r="204" spans="2:15">
      <c r="B204" t="s">
        <v>58</v>
      </c>
      <c r="C204" t="s">
        <v>491</v>
      </c>
      <c r="D204">
        <v>0</v>
      </c>
      <c r="E204">
        <v>0</v>
      </c>
      <c r="F204" s="3"/>
      <c r="G204">
        <v>0</v>
      </c>
      <c r="H204" s="4"/>
      <c r="I204">
        <v>0</v>
      </c>
      <c r="J204">
        <v>2</v>
      </c>
      <c r="K204">
        <v>12</v>
      </c>
      <c r="L204">
        <v>0</v>
      </c>
      <c r="M204">
        <v>1</v>
      </c>
      <c r="N204">
        <v>1.2</v>
      </c>
      <c r="O204" s="4">
        <v>1.2</v>
      </c>
    </row>
    <row r="205" spans="2:15">
      <c r="B205" t="s">
        <v>111</v>
      </c>
      <c r="C205" t="s">
        <v>466</v>
      </c>
      <c r="D205">
        <v>0</v>
      </c>
      <c r="E205">
        <v>0</v>
      </c>
      <c r="F205" s="3"/>
      <c r="G205">
        <v>0</v>
      </c>
      <c r="H205" s="4"/>
      <c r="I205">
        <v>0</v>
      </c>
      <c r="J205">
        <v>0</v>
      </c>
      <c r="K205">
        <v>0</v>
      </c>
      <c r="L205">
        <v>0</v>
      </c>
      <c r="M205">
        <v>7</v>
      </c>
      <c r="N205">
        <v>0</v>
      </c>
      <c r="O205" s="4">
        <v>0</v>
      </c>
    </row>
    <row r="206" spans="2:15">
      <c r="B206" t="s">
        <v>122</v>
      </c>
      <c r="C206" t="s">
        <v>466</v>
      </c>
      <c r="D206">
        <v>0</v>
      </c>
      <c r="E206">
        <v>0</v>
      </c>
      <c r="F206" s="3"/>
      <c r="G206">
        <v>0</v>
      </c>
      <c r="H206" s="4"/>
      <c r="I206">
        <v>0</v>
      </c>
      <c r="J206">
        <v>0</v>
      </c>
      <c r="K206">
        <v>0</v>
      </c>
      <c r="L206">
        <v>0</v>
      </c>
      <c r="M206">
        <v>5</v>
      </c>
      <c r="N206">
        <v>0</v>
      </c>
      <c r="O206" s="4">
        <v>0</v>
      </c>
    </row>
    <row r="207" spans="2:15">
      <c r="B207" t="s">
        <v>463</v>
      </c>
      <c r="C207" t="s">
        <v>469</v>
      </c>
      <c r="D207">
        <v>0</v>
      </c>
      <c r="E207">
        <v>0</v>
      </c>
      <c r="F207" s="3"/>
      <c r="G207">
        <v>0</v>
      </c>
      <c r="H207" s="4"/>
      <c r="I207">
        <v>0</v>
      </c>
      <c r="J207">
        <v>0</v>
      </c>
      <c r="K207">
        <v>0</v>
      </c>
      <c r="L207">
        <v>0</v>
      </c>
      <c r="M207">
        <v>1</v>
      </c>
      <c r="N207">
        <v>0</v>
      </c>
      <c r="O207" s="4">
        <v>0</v>
      </c>
    </row>
    <row r="208" spans="2:15">
      <c r="B208" t="s">
        <v>458</v>
      </c>
      <c r="C208" t="s">
        <v>469</v>
      </c>
      <c r="D208">
        <v>3</v>
      </c>
      <c r="E208">
        <v>0</v>
      </c>
      <c r="F208" s="3">
        <v>0</v>
      </c>
      <c r="G208">
        <v>0</v>
      </c>
      <c r="H208" s="4"/>
      <c r="I208">
        <v>0</v>
      </c>
      <c r="J208">
        <v>0</v>
      </c>
      <c r="K208">
        <v>0</v>
      </c>
      <c r="L208">
        <v>0</v>
      </c>
      <c r="M208">
        <v>2</v>
      </c>
      <c r="N208">
        <v>0</v>
      </c>
      <c r="O208" s="4">
        <v>0</v>
      </c>
    </row>
    <row r="209" spans="2:15">
      <c r="B209" t="s">
        <v>416</v>
      </c>
      <c r="C209" t="s">
        <v>492</v>
      </c>
      <c r="D209">
        <v>0</v>
      </c>
      <c r="E209">
        <v>0</v>
      </c>
      <c r="F209" s="3"/>
      <c r="G209">
        <v>0</v>
      </c>
      <c r="H209" s="4"/>
      <c r="I209">
        <v>0</v>
      </c>
      <c r="J209">
        <v>0</v>
      </c>
      <c r="K209">
        <v>0</v>
      </c>
      <c r="L209">
        <v>0</v>
      </c>
      <c r="M209">
        <v>7</v>
      </c>
      <c r="N209">
        <v>0</v>
      </c>
      <c r="O209" s="4">
        <v>0</v>
      </c>
    </row>
    <row r="210" spans="2:15">
      <c r="B210" t="s">
        <v>427</v>
      </c>
      <c r="C210" t="s">
        <v>472</v>
      </c>
      <c r="D210">
        <v>0</v>
      </c>
      <c r="E210">
        <v>0</v>
      </c>
      <c r="F210" s="3"/>
      <c r="G210">
        <v>0</v>
      </c>
      <c r="H210" s="4"/>
      <c r="I210">
        <v>0</v>
      </c>
      <c r="J210">
        <v>0</v>
      </c>
      <c r="K210">
        <v>0</v>
      </c>
      <c r="L210">
        <v>0</v>
      </c>
      <c r="M210">
        <v>1</v>
      </c>
      <c r="N210">
        <v>0</v>
      </c>
      <c r="O210" s="4">
        <v>0</v>
      </c>
    </row>
    <row r="211" spans="2:15">
      <c r="B211" t="s">
        <v>129</v>
      </c>
      <c r="C211" t="s">
        <v>494</v>
      </c>
      <c r="D211">
        <v>0</v>
      </c>
      <c r="E211">
        <v>0</v>
      </c>
      <c r="F211" s="3"/>
      <c r="G211">
        <v>0</v>
      </c>
      <c r="H211" s="4"/>
      <c r="I211">
        <v>0</v>
      </c>
      <c r="J211">
        <v>0</v>
      </c>
      <c r="K211">
        <v>0</v>
      </c>
      <c r="L211">
        <v>0</v>
      </c>
      <c r="M211">
        <v>1</v>
      </c>
      <c r="N211">
        <v>0</v>
      </c>
      <c r="O211" s="4">
        <v>0</v>
      </c>
    </row>
    <row r="212" spans="2:15">
      <c r="B212" t="s">
        <v>84</v>
      </c>
      <c r="C212" t="s">
        <v>488</v>
      </c>
      <c r="D212">
        <v>0</v>
      </c>
      <c r="E212">
        <v>0</v>
      </c>
      <c r="F212" s="3"/>
      <c r="G212">
        <v>0</v>
      </c>
      <c r="H212" s="4"/>
      <c r="I212">
        <v>0</v>
      </c>
      <c r="J212">
        <v>0</v>
      </c>
      <c r="K212">
        <v>0</v>
      </c>
      <c r="L212">
        <v>0</v>
      </c>
      <c r="M212">
        <v>1</v>
      </c>
      <c r="N212">
        <v>0</v>
      </c>
      <c r="O212" s="4">
        <v>0</v>
      </c>
    </row>
    <row r="213" spans="2:15">
      <c r="B213" t="s">
        <v>205</v>
      </c>
      <c r="C213" t="s">
        <v>475</v>
      </c>
      <c r="D213">
        <v>0</v>
      </c>
      <c r="E213">
        <v>0</v>
      </c>
      <c r="F213" s="3"/>
      <c r="G213">
        <v>0</v>
      </c>
      <c r="H213" s="4"/>
      <c r="I213">
        <v>0</v>
      </c>
      <c r="J213">
        <v>0</v>
      </c>
      <c r="K213">
        <v>0</v>
      </c>
      <c r="L213">
        <v>0</v>
      </c>
      <c r="M213">
        <v>1</v>
      </c>
      <c r="N213">
        <v>0</v>
      </c>
      <c r="O213" s="4">
        <v>0</v>
      </c>
    </row>
    <row r="214" spans="2:15">
      <c r="B214" t="s">
        <v>21</v>
      </c>
      <c r="C214" t="s">
        <v>484</v>
      </c>
      <c r="D214">
        <v>0</v>
      </c>
      <c r="E214">
        <v>0</v>
      </c>
      <c r="F214" s="3"/>
      <c r="G214">
        <v>0</v>
      </c>
      <c r="H214" s="4"/>
      <c r="I214">
        <v>0</v>
      </c>
      <c r="J214">
        <v>0</v>
      </c>
      <c r="K214">
        <v>0</v>
      </c>
      <c r="L214">
        <v>0</v>
      </c>
      <c r="M214">
        <v>4</v>
      </c>
      <c r="N214">
        <v>0</v>
      </c>
      <c r="O214" s="4">
        <v>0</v>
      </c>
    </row>
    <row r="215" spans="2:15">
      <c r="B215" t="s">
        <v>207</v>
      </c>
      <c r="C215" t="s">
        <v>476</v>
      </c>
      <c r="D215">
        <v>0</v>
      </c>
      <c r="E215">
        <v>0</v>
      </c>
      <c r="F215" s="3"/>
      <c r="G215">
        <v>0</v>
      </c>
      <c r="H215" s="4"/>
      <c r="I215">
        <v>0</v>
      </c>
      <c r="J215">
        <v>0</v>
      </c>
      <c r="K215">
        <v>0</v>
      </c>
      <c r="L215">
        <v>0</v>
      </c>
      <c r="M215">
        <v>5</v>
      </c>
      <c r="N215">
        <v>0</v>
      </c>
      <c r="O215" s="4">
        <v>0</v>
      </c>
    </row>
    <row r="216" spans="2:15">
      <c r="B216" t="s">
        <v>311</v>
      </c>
      <c r="C216" t="s">
        <v>481</v>
      </c>
      <c r="D216">
        <v>0</v>
      </c>
      <c r="E216">
        <v>0</v>
      </c>
      <c r="F216" s="3"/>
      <c r="G216">
        <v>0</v>
      </c>
      <c r="H216" s="4"/>
      <c r="I216">
        <v>0</v>
      </c>
      <c r="J216">
        <v>0</v>
      </c>
      <c r="K216">
        <v>0</v>
      </c>
      <c r="L216">
        <v>0</v>
      </c>
      <c r="M216">
        <v>6</v>
      </c>
      <c r="N216">
        <v>0</v>
      </c>
      <c r="O216" s="4">
        <v>0</v>
      </c>
    </row>
    <row r="217" spans="2:15">
      <c r="B217" t="s">
        <v>628</v>
      </c>
      <c r="C217" t="s">
        <v>495</v>
      </c>
      <c r="D217">
        <v>0</v>
      </c>
      <c r="E217">
        <v>0</v>
      </c>
      <c r="F217" s="3"/>
      <c r="G217">
        <v>0</v>
      </c>
      <c r="H217" s="4"/>
      <c r="I217">
        <v>0</v>
      </c>
      <c r="J217">
        <v>0</v>
      </c>
      <c r="K217">
        <v>0</v>
      </c>
      <c r="L217">
        <v>0</v>
      </c>
      <c r="M217">
        <v>1</v>
      </c>
      <c r="N217">
        <v>0</v>
      </c>
      <c r="O217" s="4">
        <v>0</v>
      </c>
    </row>
    <row r="218" spans="2:15">
      <c r="B218" t="s">
        <v>29</v>
      </c>
      <c r="C218" t="s">
        <v>489</v>
      </c>
      <c r="D218">
        <v>1</v>
      </c>
      <c r="E218">
        <v>0</v>
      </c>
      <c r="F218" s="3">
        <v>0</v>
      </c>
      <c r="G218">
        <v>0</v>
      </c>
      <c r="H218" s="4"/>
      <c r="I218">
        <v>0</v>
      </c>
      <c r="J218">
        <v>0</v>
      </c>
      <c r="K218">
        <v>0</v>
      </c>
      <c r="L218">
        <v>0</v>
      </c>
      <c r="M218">
        <v>1</v>
      </c>
      <c r="N218">
        <v>0</v>
      </c>
      <c r="O218" s="4">
        <v>0</v>
      </c>
    </row>
    <row r="219" spans="2:15">
      <c r="B219" t="s">
        <v>82</v>
      </c>
      <c r="C219" t="s">
        <v>491</v>
      </c>
      <c r="D219">
        <v>0</v>
      </c>
      <c r="E219">
        <v>0</v>
      </c>
      <c r="F219" s="3"/>
      <c r="G219">
        <v>0</v>
      </c>
      <c r="H219" s="4"/>
      <c r="I219">
        <v>0</v>
      </c>
      <c r="J219">
        <v>0</v>
      </c>
      <c r="K219">
        <v>0</v>
      </c>
      <c r="L219">
        <v>0</v>
      </c>
      <c r="M219">
        <v>6</v>
      </c>
      <c r="N219">
        <v>0</v>
      </c>
      <c r="O219" s="4">
        <v>0</v>
      </c>
    </row>
    <row r="220" spans="2:15">
      <c r="B220" t="s">
        <v>92</v>
      </c>
      <c r="C220" t="s">
        <v>471</v>
      </c>
      <c r="D220">
        <v>0</v>
      </c>
      <c r="E220">
        <v>0</v>
      </c>
      <c r="F220" s="3"/>
      <c r="G220">
        <v>0</v>
      </c>
      <c r="H220" s="4"/>
      <c r="I220">
        <v>0</v>
      </c>
      <c r="J220">
        <v>0</v>
      </c>
      <c r="K220">
        <v>0</v>
      </c>
      <c r="L220">
        <v>0</v>
      </c>
      <c r="M220">
        <v>1</v>
      </c>
      <c r="N220">
        <v>0</v>
      </c>
      <c r="O220" s="4">
        <v>0</v>
      </c>
    </row>
    <row r="221" spans="2:15">
      <c r="B221" t="s">
        <v>355</v>
      </c>
      <c r="C221" t="s">
        <v>484</v>
      </c>
      <c r="D221">
        <v>1</v>
      </c>
      <c r="E221">
        <v>0</v>
      </c>
      <c r="F221" s="3">
        <v>0</v>
      </c>
      <c r="G221">
        <v>0</v>
      </c>
      <c r="H221" s="4"/>
      <c r="I221">
        <v>0</v>
      </c>
      <c r="J221">
        <v>0</v>
      </c>
      <c r="K221">
        <v>0</v>
      </c>
      <c r="L221">
        <v>0</v>
      </c>
      <c r="M221">
        <v>3</v>
      </c>
      <c r="N221">
        <v>0</v>
      </c>
      <c r="O221" s="4">
        <v>0</v>
      </c>
    </row>
    <row r="222" spans="2:15">
      <c r="B222" t="s">
        <v>248</v>
      </c>
      <c r="C222" t="s">
        <v>490</v>
      </c>
      <c r="D222">
        <v>0</v>
      </c>
      <c r="E222">
        <v>0</v>
      </c>
      <c r="F222" s="3"/>
      <c r="G222">
        <v>0</v>
      </c>
      <c r="H222" s="4"/>
      <c r="I222">
        <v>0</v>
      </c>
      <c r="J222">
        <v>0</v>
      </c>
      <c r="K222">
        <v>0</v>
      </c>
      <c r="L222">
        <v>0</v>
      </c>
      <c r="M222">
        <v>3</v>
      </c>
      <c r="N222">
        <v>0</v>
      </c>
      <c r="O222" s="4">
        <v>0</v>
      </c>
    </row>
    <row r="223" spans="2:15">
      <c r="B223" t="s">
        <v>247</v>
      </c>
      <c r="C223" t="s">
        <v>497</v>
      </c>
      <c r="D223">
        <v>1</v>
      </c>
      <c r="E223">
        <v>0</v>
      </c>
      <c r="F223" s="3">
        <v>0</v>
      </c>
      <c r="G223">
        <v>0</v>
      </c>
      <c r="H223" s="4"/>
      <c r="I223">
        <v>0</v>
      </c>
      <c r="J223">
        <v>0</v>
      </c>
      <c r="K223">
        <v>0</v>
      </c>
      <c r="L223">
        <v>0</v>
      </c>
      <c r="M223">
        <v>3</v>
      </c>
      <c r="N223">
        <v>0</v>
      </c>
      <c r="O223" s="4">
        <v>0</v>
      </c>
    </row>
    <row r="224" spans="2:15">
      <c r="B224" t="s">
        <v>309</v>
      </c>
      <c r="C224" t="s">
        <v>470</v>
      </c>
      <c r="D224">
        <v>1</v>
      </c>
      <c r="E224">
        <v>0</v>
      </c>
      <c r="F224" s="3">
        <v>0</v>
      </c>
      <c r="G224">
        <v>0</v>
      </c>
      <c r="H224" s="4"/>
      <c r="I224">
        <v>0</v>
      </c>
      <c r="J224">
        <v>0</v>
      </c>
      <c r="K224">
        <v>0</v>
      </c>
      <c r="L224">
        <v>0</v>
      </c>
      <c r="M224">
        <v>1</v>
      </c>
      <c r="N224">
        <v>0</v>
      </c>
      <c r="O224" s="4">
        <v>0</v>
      </c>
    </row>
    <row r="225" spans="2:15">
      <c r="B225" t="s">
        <v>414</v>
      </c>
      <c r="C225" t="s">
        <v>479</v>
      </c>
      <c r="D225">
        <v>1</v>
      </c>
      <c r="E225">
        <v>0</v>
      </c>
      <c r="F225" s="3">
        <v>0</v>
      </c>
      <c r="G225">
        <v>0</v>
      </c>
      <c r="H225" s="4"/>
      <c r="I225">
        <v>0</v>
      </c>
      <c r="J225">
        <v>0</v>
      </c>
      <c r="K225">
        <v>0</v>
      </c>
      <c r="L225">
        <v>0</v>
      </c>
      <c r="M225">
        <v>2</v>
      </c>
      <c r="N225">
        <v>0</v>
      </c>
      <c r="O225" s="4">
        <v>0</v>
      </c>
    </row>
    <row r="226" spans="2:15">
      <c r="B226" t="s">
        <v>34</v>
      </c>
      <c r="C226" t="s">
        <v>489</v>
      </c>
      <c r="D226">
        <v>1</v>
      </c>
      <c r="E226">
        <v>0</v>
      </c>
      <c r="F226" s="3">
        <v>0</v>
      </c>
      <c r="G226">
        <v>0</v>
      </c>
      <c r="H226" s="4"/>
      <c r="I226">
        <v>0</v>
      </c>
      <c r="J226">
        <v>0</v>
      </c>
      <c r="K226">
        <v>0</v>
      </c>
      <c r="L226">
        <v>0</v>
      </c>
      <c r="M226">
        <v>4</v>
      </c>
      <c r="N226">
        <v>0</v>
      </c>
      <c r="O226" s="4">
        <v>0</v>
      </c>
    </row>
    <row r="227" spans="2:15">
      <c r="B227" t="s">
        <v>144</v>
      </c>
      <c r="C227" t="s">
        <v>479</v>
      </c>
      <c r="D227">
        <v>0</v>
      </c>
      <c r="E227">
        <v>0</v>
      </c>
      <c r="F227" s="3"/>
      <c r="G227">
        <v>0</v>
      </c>
      <c r="H227" s="4"/>
      <c r="I227">
        <v>0</v>
      </c>
      <c r="J227">
        <v>0</v>
      </c>
      <c r="K227">
        <v>0</v>
      </c>
      <c r="L227">
        <v>0</v>
      </c>
      <c r="M227">
        <v>5</v>
      </c>
      <c r="N227">
        <v>0</v>
      </c>
      <c r="O227" s="4">
        <v>0</v>
      </c>
    </row>
    <row r="228" spans="2:15">
      <c r="B228" t="s">
        <v>79</v>
      </c>
      <c r="C228" t="s">
        <v>473</v>
      </c>
      <c r="D228">
        <v>0</v>
      </c>
      <c r="E228">
        <v>0</v>
      </c>
      <c r="F228" s="3"/>
      <c r="G228">
        <v>0</v>
      </c>
      <c r="H228" s="4"/>
      <c r="I228">
        <v>0</v>
      </c>
      <c r="J228">
        <v>0</v>
      </c>
      <c r="K228">
        <v>0</v>
      </c>
      <c r="L228">
        <v>0</v>
      </c>
      <c r="M228">
        <v>7</v>
      </c>
      <c r="N228">
        <v>0</v>
      </c>
      <c r="O228" s="4">
        <v>0</v>
      </c>
    </row>
    <row r="229" spans="2:15">
      <c r="B229" t="s">
        <v>583</v>
      </c>
      <c r="C229" t="s">
        <v>494</v>
      </c>
      <c r="D229">
        <v>0</v>
      </c>
      <c r="E229">
        <v>0</v>
      </c>
      <c r="F229" s="3"/>
      <c r="G229">
        <v>0</v>
      </c>
      <c r="H229" s="4"/>
      <c r="I229">
        <v>0</v>
      </c>
      <c r="J229">
        <v>0</v>
      </c>
      <c r="K229">
        <v>0</v>
      </c>
      <c r="L229">
        <v>0</v>
      </c>
      <c r="M229">
        <v>2</v>
      </c>
      <c r="N229">
        <v>0</v>
      </c>
      <c r="O229" s="4">
        <v>0</v>
      </c>
    </row>
    <row r="230" spans="2:15">
      <c r="B230" t="s">
        <v>241</v>
      </c>
      <c r="C230" t="s">
        <v>476</v>
      </c>
      <c r="D230">
        <v>0</v>
      </c>
      <c r="E230">
        <v>0</v>
      </c>
      <c r="F230" s="3"/>
      <c r="G230">
        <v>0</v>
      </c>
      <c r="H230" s="4"/>
      <c r="I230">
        <v>0</v>
      </c>
      <c r="J230">
        <v>0</v>
      </c>
      <c r="K230">
        <v>0</v>
      </c>
      <c r="L230">
        <v>0</v>
      </c>
      <c r="M230">
        <v>4</v>
      </c>
      <c r="N230">
        <v>0</v>
      </c>
      <c r="O230" s="4">
        <v>0</v>
      </c>
    </row>
    <row r="231" spans="2:15">
      <c r="B231" t="s">
        <v>584</v>
      </c>
      <c r="C231" t="s">
        <v>477</v>
      </c>
      <c r="D231">
        <v>0</v>
      </c>
      <c r="E231">
        <v>0</v>
      </c>
      <c r="F231" s="3"/>
      <c r="G231">
        <v>0</v>
      </c>
      <c r="H231" s="4"/>
      <c r="I231">
        <v>0</v>
      </c>
      <c r="J231">
        <v>0</v>
      </c>
      <c r="K231">
        <v>0</v>
      </c>
      <c r="L231">
        <v>0</v>
      </c>
      <c r="M231">
        <v>2</v>
      </c>
      <c r="N231">
        <v>0</v>
      </c>
      <c r="O231" s="4">
        <v>0</v>
      </c>
    </row>
    <row r="232" spans="2:15">
      <c r="B232" t="s">
        <v>253</v>
      </c>
      <c r="C232" t="s">
        <v>495</v>
      </c>
      <c r="D232">
        <v>1</v>
      </c>
      <c r="E232">
        <v>0</v>
      </c>
      <c r="F232" s="3">
        <v>0</v>
      </c>
      <c r="G232">
        <v>0</v>
      </c>
      <c r="H232" s="4"/>
      <c r="I232">
        <v>0</v>
      </c>
      <c r="J232">
        <v>0</v>
      </c>
      <c r="K232">
        <v>0</v>
      </c>
      <c r="L232">
        <v>0</v>
      </c>
      <c r="M232">
        <v>1</v>
      </c>
      <c r="N232">
        <v>0</v>
      </c>
      <c r="O232" s="4">
        <v>0</v>
      </c>
    </row>
    <row r="233" spans="2:15">
      <c r="B233" t="s">
        <v>629</v>
      </c>
      <c r="C233" t="s">
        <v>476</v>
      </c>
      <c r="D233">
        <v>0</v>
      </c>
      <c r="E233">
        <v>0</v>
      </c>
      <c r="F233" s="3"/>
      <c r="G233">
        <v>0</v>
      </c>
      <c r="H233" s="4"/>
      <c r="I233">
        <v>0</v>
      </c>
      <c r="J233">
        <v>0</v>
      </c>
      <c r="K233">
        <v>0</v>
      </c>
      <c r="L233">
        <v>0</v>
      </c>
      <c r="M233">
        <v>1</v>
      </c>
      <c r="N233">
        <v>0</v>
      </c>
      <c r="O233" s="4">
        <v>0</v>
      </c>
    </row>
    <row r="234" spans="2:15">
      <c r="B234" t="s">
        <v>101</v>
      </c>
      <c r="C234" t="s">
        <v>469</v>
      </c>
      <c r="D234">
        <v>0</v>
      </c>
      <c r="E234">
        <v>0</v>
      </c>
      <c r="F234" s="3"/>
      <c r="G234">
        <v>0</v>
      </c>
      <c r="H234" s="4"/>
      <c r="I234">
        <v>0</v>
      </c>
      <c r="J234">
        <v>0</v>
      </c>
      <c r="K234">
        <v>0</v>
      </c>
      <c r="L234">
        <v>0</v>
      </c>
      <c r="M234">
        <v>6</v>
      </c>
      <c r="N234">
        <v>0</v>
      </c>
      <c r="O234" s="4">
        <v>0</v>
      </c>
    </row>
    <row r="235" spans="2:15">
      <c r="B235" t="s">
        <v>446</v>
      </c>
      <c r="D235">
        <v>3894</v>
      </c>
      <c r="E235">
        <v>2413</v>
      </c>
      <c r="F235" s="3">
        <v>0.61967128916281455</v>
      </c>
      <c r="G235">
        <v>31457</v>
      </c>
      <c r="H235" s="4">
        <v>13.03646912556983</v>
      </c>
      <c r="I235">
        <v>179</v>
      </c>
      <c r="J235">
        <v>128</v>
      </c>
      <c r="K235">
        <v>659</v>
      </c>
      <c r="L235">
        <v>4</v>
      </c>
      <c r="M235">
        <v>106</v>
      </c>
      <c r="N235">
        <v>4317.0799999999972</v>
      </c>
      <c r="O235" s="4">
        <v>40.727169811320728</v>
      </c>
    </row>
  </sheetData>
  <mergeCells count="3">
    <mergeCell ref="D18:I18"/>
    <mergeCell ref="J18:L18"/>
    <mergeCell ref="M18:O18"/>
  </mergeCells>
  <pageMargins left="0.7" right="0.7" top="0.75" bottom="0.75" header="0.3" footer="0.3"/>
  <drawing r:id="rId2"/>
  <picture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D9C19-1C09-44A5-89D6-3BCBC6E5B3C2}">
  <sheetPr codeName="Sheet4"/>
  <dimension ref="B2:O138"/>
  <sheetViews>
    <sheetView showGridLines="0" workbookViewId="0">
      <selection activeCell="E10" sqref="E10"/>
    </sheetView>
  </sheetViews>
  <sheetFormatPr defaultRowHeight="14.5"/>
  <cols>
    <col min="1" max="1" width="3.6328125" customWidth="1"/>
    <col min="2" max="2" width="20.6328125" customWidth="1"/>
    <col min="3" max="3" width="22.6328125" customWidth="1"/>
    <col min="4" max="15" width="9.1796875" customWidth="1"/>
    <col min="16" max="16" width="7.08984375" bestFit="1" customWidth="1"/>
    <col min="17" max="17" width="11.453125" bestFit="1" customWidth="1"/>
    <col min="18" max="30" width="12.453125" bestFit="1" customWidth="1"/>
    <col min="31" max="31" width="11.453125" bestFit="1" customWidth="1"/>
    <col min="32" max="37" width="12.453125" bestFit="1" customWidth="1"/>
    <col min="38" max="38" width="11.453125" bestFit="1" customWidth="1"/>
    <col min="39" max="45" width="12.453125" bestFit="1" customWidth="1"/>
    <col min="46" max="46" width="11.453125" bestFit="1" customWidth="1"/>
    <col min="47" max="55" width="12.453125" bestFit="1" customWidth="1"/>
    <col min="56" max="56" width="11.453125" bestFit="1" customWidth="1"/>
    <col min="57" max="58" width="12.453125" bestFit="1" customWidth="1"/>
    <col min="59" max="59" width="11.453125" bestFit="1" customWidth="1"/>
    <col min="60" max="67" width="12.453125" bestFit="1" customWidth="1"/>
    <col min="68" max="68" width="11.453125" bestFit="1" customWidth="1"/>
    <col min="69" max="69" width="12.453125" bestFit="1" customWidth="1"/>
    <col min="70" max="70" width="10.453125" bestFit="1" customWidth="1"/>
    <col min="71" max="78" width="12.453125" bestFit="1" customWidth="1"/>
    <col min="79" max="79" width="11.453125" bestFit="1" customWidth="1"/>
    <col min="80" max="88" width="12.453125" bestFit="1" customWidth="1"/>
    <col min="89" max="89" width="11.453125" bestFit="1" customWidth="1"/>
    <col min="90" max="100" width="12.453125" bestFit="1" customWidth="1"/>
    <col min="101" max="101" width="11.453125" bestFit="1" customWidth="1"/>
    <col min="102" max="114" width="12.453125" bestFit="1" customWidth="1"/>
    <col min="115" max="115" width="11.453125" bestFit="1" customWidth="1"/>
    <col min="116" max="116" width="12.453125" bestFit="1" customWidth="1"/>
    <col min="117" max="117" width="11.453125" bestFit="1" customWidth="1"/>
    <col min="118" max="122" width="12.453125" bestFit="1" customWidth="1"/>
    <col min="123" max="123" width="11.453125" bestFit="1" customWidth="1"/>
    <col min="124" max="130" width="12.453125" bestFit="1" customWidth="1"/>
    <col min="131" max="131" width="11.453125" bestFit="1" customWidth="1"/>
    <col min="132" max="152" width="12.453125" bestFit="1" customWidth="1"/>
    <col min="153" max="153" width="11.453125" bestFit="1" customWidth="1"/>
    <col min="154" max="159" width="12.453125" bestFit="1" customWidth="1"/>
    <col min="160" max="160" width="11.453125" bestFit="1" customWidth="1"/>
    <col min="161" max="163" width="12.453125" bestFit="1" customWidth="1"/>
    <col min="164" max="164" width="11.453125" bestFit="1" customWidth="1"/>
    <col min="165" max="178" width="12.453125" bestFit="1" customWidth="1"/>
    <col min="179" max="179" width="11.453125" bestFit="1" customWidth="1"/>
    <col min="180" max="230" width="12.453125" bestFit="1" customWidth="1"/>
    <col min="231" max="231" width="11.453125" bestFit="1" customWidth="1"/>
    <col min="232" max="242" width="12.453125" bestFit="1" customWidth="1"/>
    <col min="243" max="243" width="10.453125" bestFit="1" customWidth="1"/>
    <col min="244" max="244" width="11.453125" bestFit="1" customWidth="1"/>
    <col min="245" max="245" width="12.453125" bestFit="1" customWidth="1"/>
    <col min="246" max="246" width="11.453125" bestFit="1" customWidth="1"/>
    <col min="247" max="256" width="12.453125" bestFit="1" customWidth="1"/>
    <col min="257" max="257" width="11.453125" bestFit="1" customWidth="1"/>
    <col min="258" max="286" width="12.453125" bestFit="1" customWidth="1"/>
    <col min="287" max="287" width="11.453125" bestFit="1" customWidth="1"/>
    <col min="288" max="288" width="12.453125" bestFit="1" customWidth="1"/>
    <col min="289" max="289" width="11.453125" bestFit="1" customWidth="1"/>
    <col min="290" max="290" width="12.453125" bestFit="1" customWidth="1"/>
    <col min="291" max="291" width="11.453125" bestFit="1" customWidth="1"/>
    <col min="292" max="300" width="12.453125" bestFit="1" customWidth="1"/>
    <col min="301" max="301" width="11.453125" bestFit="1" customWidth="1"/>
    <col min="302" max="302" width="12.453125" bestFit="1" customWidth="1"/>
    <col min="303" max="303" width="11.453125" bestFit="1" customWidth="1"/>
    <col min="304" max="309" width="12.453125" bestFit="1" customWidth="1"/>
    <col min="310" max="310" width="11.453125" bestFit="1" customWidth="1"/>
    <col min="311" max="321" width="12.453125" bestFit="1" customWidth="1"/>
    <col min="322" max="322" width="11.453125" bestFit="1" customWidth="1"/>
    <col min="323" max="329" width="12.453125" bestFit="1" customWidth="1"/>
    <col min="330" max="330" width="11.453125" bestFit="1" customWidth="1"/>
    <col min="331" max="350" width="12.453125" bestFit="1" customWidth="1"/>
    <col min="351" max="351" width="11.453125" bestFit="1" customWidth="1"/>
    <col min="352" max="352" width="10.453125" bestFit="1" customWidth="1"/>
    <col min="353" max="353" width="11.453125" bestFit="1" customWidth="1"/>
    <col min="354" max="358" width="12.453125" bestFit="1" customWidth="1"/>
    <col min="359" max="359" width="11.453125" bestFit="1" customWidth="1"/>
    <col min="360" max="380" width="12.453125" bestFit="1" customWidth="1"/>
    <col min="381" max="381" width="11.453125" bestFit="1" customWidth="1"/>
    <col min="382" max="394" width="12.453125" bestFit="1" customWidth="1"/>
    <col min="395" max="395" width="11.453125" bestFit="1" customWidth="1"/>
    <col min="396" max="396" width="12.453125" bestFit="1" customWidth="1"/>
    <col min="397" max="397" width="11.453125" bestFit="1" customWidth="1"/>
    <col min="398" max="400" width="12.453125" bestFit="1" customWidth="1"/>
    <col min="401" max="401" width="11.453125" bestFit="1" customWidth="1"/>
    <col min="402" max="402" width="12.453125" bestFit="1" customWidth="1"/>
    <col min="403" max="403" width="11.453125" bestFit="1" customWidth="1"/>
    <col min="404" max="407" width="12.453125" bestFit="1" customWidth="1"/>
    <col min="408" max="409" width="11.453125" bestFit="1" customWidth="1"/>
    <col min="410" max="412" width="12.453125" bestFit="1" customWidth="1"/>
    <col min="413" max="413" width="11.453125" bestFit="1" customWidth="1"/>
    <col min="414" max="418" width="12.453125" bestFit="1" customWidth="1"/>
    <col min="419" max="419" width="11.453125" bestFit="1" customWidth="1"/>
    <col min="420" max="426" width="12.453125" bestFit="1" customWidth="1"/>
    <col min="427" max="427" width="11.453125" bestFit="1" customWidth="1"/>
    <col min="428" max="428" width="12.453125" bestFit="1" customWidth="1"/>
    <col min="429" max="429" width="11.453125" bestFit="1" customWidth="1"/>
    <col min="430" max="434" width="12.453125" bestFit="1" customWidth="1"/>
    <col min="435" max="435" width="11.453125" bestFit="1" customWidth="1"/>
    <col min="436" max="451" width="12.453125" bestFit="1" customWidth="1"/>
    <col min="452" max="452" width="11.453125" bestFit="1" customWidth="1"/>
    <col min="453" max="459" width="12.453125" bestFit="1" customWidth="1"/>
    <col min="460" max="460" width="11.453125" bestFit="1" customWidth="1"/>
    <col min="461" max="464" width="12.453125" bestFit="1" customWidth="1"/>
    <col min="465" max="465" width="11.453125" bestFit="1" customWidth="1"/>
    <col min="466" max="480" width="12.453125" bestFit="1" customWidth="1"/>
    <col min="481" max="481" width="11.453125" bestFit="1" customWidth="1"/>
    <col min="482" max="488" width="12.453125" bestFit="1" customWidth="1"/>
    <col min="489" max="489" width="11.453125" bestFit="1" customWidth="1"/>
    <col min="490" max="501" width="12.453125" bestFit="1" customWidth="1"/>
    <col min="502" max="502" width="11.453125" bestFit="1" customWidth="1"/>
    <col min="503" max="505" width="12.453125" bestFit="1" customWidth="1"/>
    <col min="506" max="506" width="11.453125" bestFit="1" customWidth="1"/>
    <col min="507" max="507" width="10.453125" bestFit="1" customWidth="1"/>
    <col min="508" max="508" width="12.453125" bestFit="1" customWidth="1"/>
    <col min="509" max="510" width="11.453125" bestFit="1" customWidth="1"/>
    <col min="511" max="533" width="12.453125" bestFit="1" customWidth="1"/>
    <col min="534" max="534" width="11.453125" bestFit="1" customWidth="1"/>
    <col min="535" max="548" width="12.453125" bestFit="1" customWidth="1"/>
    <col min="549" max="549" width="11.453125" bestFit="1" customWidth="1"/>
    <col min="550" max="570" width="12.453125" bestFit="1" customWidth="1"/>
    <col min="571" max="571" width="10.453125" bestFit="1" customWidth="1"/>
    <col min="572" max="580" width="12.453125" bestFit="1" customWidth="1"/>
    <col min="581" max="581" width="11.453125" bestFit="1" customWidth="1"/>
    <col min="582" max="587" width="12.453125" bestFit="1" customWidth="1"/>
    <col min="588" max="588" width="10.453125" bestFit="1" customWidth="1"/>
    <col min="589" max="598" width="12.453125" bestFit="1" customWidth="1"/>
    <col min="599" max="599" width="11.453125" bestFit="1" customWidth="1"/>
    <col min="600" max="602" width="12.453125" bestFit="1" customWidth="1"/>
    <col min="603" max="603" width="11.453125" bestFit="1" customWidth="1"/>
    <col min="604" max="613" width="12.453125" bestFit="1" customWidth="1"/>
    <col min="614" max="614" width="11.453125" bestFit="1" customWidth="1"/>
    <col min="615" max="620" width="12.453125" bestFit="1" customWidth="1"/>
    <col min="621" max="621" width="11.453125" bestFit="1" customWidth="1"/>
    <col min="622" max="622" width="12.453125" bestFit="1" customWidth="1"/>
    <col min="623" max="623" width="11.453125" bestFit="1" customWidth="1"/>
    <col min="624" max="629" width="12.453125" bestFit="1" customWidth="1"/>
    <col min="630" max="630" width="11.453125" bestFit="1" customWidth="1"/>
    <col min="631" max="663" width="12.453125" bestFit="1" customWidth="1"/>
    <col min="664" max="664" width="11.453125" bestFit="1" customWidth="1"/>
    <col min="665" max="673" width="12.453125" bestFit="1" customWidth="1"/>
    <col min="674" max="674" width="11.453125" bestFit="1" customWidth="1"/>
    <col min="675" max="685" width="12.453125" bestFit="1" customWidth="1"/>
    <col min="686" max="686" width="11.453125" bestFit="1" customWidth="1"/>
    <col min="687" max="695" width="12.453125" bestFit="1" customWidth="1"/>
    <col min="696" max="696" width="11.453125" bestFit="1" customWidth="1"/>
    <col min="697" max="706" width="12.453125" bestFit="1" customWidth="1"/>
    <col min="707" max="708" width="11.453125" bestFit="1" customWidth="1"/>
    <col min="709" max="709" width="12.453125" bestFit="1" customWidth="1"/>
    <col min="710" max="710" width="11.453125" bestFit="1" customWidth="1"/>
    <col min="711" max="716" width="12.453125" bestFit="1" customWidth="1"/>
    <col min="717" max="717" width="10.453125" bestFit="1" customWidth="1"/>
    <col min="718" max="731" width="12.453125" bestFit="1" customWidth="1"/>
    <col min="732" max="733" width="11.453125" bestFit="1" customWidth="1"/>
    <col min="734" max="757" width="12.453125" bestFit="1" customWidth="1"/>
    <col min="758" max="758" width="11.453125" bestFit="1" customWidth="1"/>
    <col min="759" max="767" width="12.453125" bestFit="1" customWidth="1"/>
    <col min="768" max="768" width="10.453125" bestFit="1" customWidth="1"/>
    <col min="769" max="789" width="12.453125" bestFit="1" customWidth="1"/>
    <col min="790" max="790" width="11.453125" bestFit="1" customWidth="1"/>
    <col min="791" max="798" width="12.453125" bestFit="1" customWidth="1"/>
    <col min="799" max="799" width="11.453125" bestFit="1" customWidth="1"/>
    <col min="800" max="814" width="12.453125" bestFit="1" customWidth="1"/>
    <col min="815" max="815" width="11.453125" bestFit="1" customWidth="1"/>
    <col min="816" max="823" width="12.453125" bestFit="1" customWidth="1"/>
    <col min="824" max="824" width="11.453125" bestFit="1" customWidth="1"/>
    <col min="825" max="841" width="12.453125" bestFit="1" customWidth="1"/>
    <col min="842" max="842" width="11.453125" bestFit="1" customWidth="1"/>
    <col min="843" max="850" width="12.453125" bestFit="1" customWidth="1"/>
    <col min="851" max="851" width="11.453125" bestFit="1" customWidth="1"/>
    <col min="852" max="860" width="12.453125" bestFit="1" customWidth="1"/>
    <col min="861" max="861" width="11.453125" bestFit="1" customWidth="1"/>
    <col min="862" max="878" width="12.453125" bestFit="1" customWidth="1"/>
    <col min="879" max="879" width="11.453125" bestFit="1" customWidth="1"/>
    <col min="880" max="890" width="12.453125" bestFit="1" customWidth="1"/>
    <col min="891" max="891" width="11.453125" bestFit="1" customWidth="1"/>
    <col min="892" max="898" width="12.453125" bestFit="1" customWidth="1"/>
    <col min="899" max="899" width="11.453125" bestFit="1" customWidth="1"/>
    <col min="900" max="924" width="12.453125" bestFit="1" customWidth="1"/>
    <col min="925" max="925" width="11.453125" bestFit="1" customWidth="1"/>
    <col min="926" max="927" width="12.453125" bestFit="1" customWidth="1"/>
    <col min="928" max="928" width="11.453125" bestFit="1" customWidth="1"/>
    <col min="929" max="938" width="12.453125" bestFit="1" customWidth="1"/>
    <col min="939" max="939" width="11.453125" bestFit="1" customWidth="1"/>
    <col min="940" max="959" width="12.453125" bestFit="1" customWidth="1"/>
    <col min="960" max="960" width="11.453125" bestFit="1" customWidth="1"/>
    <col min="961" max="979" width="12.453125" bestFit="1" customWidth="1"/>
    <col min="980" max="980" width="11.453125" bestFit="1" customWidth="1"/>
    <col min="981" max="991" width="12.453125" bestFit="1" customWidth="1"/>
    <col min="992" max="992" width="11.453125" bestFit="1" customWidth="1"/>
    <col min="993" max="1002" width="12.453125" bestFit="1" customWidth="1"/>
    <col min="1003" max="1003" width="11.453125" bestFit="1" customWidth="1"/>
    <col min="1004" max="1016" width="12.453125" bestFit="1" customWidth="1"/>
    <col min="1017" max="1017" width="10.453125" bestFit="1" customWidth="1"/>
    <col min="1018" max="1026" width="12.453125" bestFit="1" customWidth="1"/>
    <col min="1027" max="1027" width="11.453125" bestFit="1" customWidth="1"/>
    <col min="1028" max="1028" width="12.453125" bestFit="1" customWidth="1"/>
    <col min="1029" max="1029" width="1.90625" bestFit="1" customWidth="1"/>
    <col min="1030" max="1031" width="11.81640625" bestFit="1" customWidth="1"/>
    <col min="1032" max="1032" width="10.81640625" bestFit="1" customWidth="1"/>
    <col min="1033" max="1039" width="11.81640625" bestFit="1" customWidth="1"/>
    <col min="1040" max="1040" width="10.81640625" bestFit="1" customWidth="1"/>
    <col min="1041" max="1058" width="11.81640625" bestFit="1" customWidth="1"/>
    <col min="1059" max="1059" width="10.81640625" bestFit="1" customWidth="1"/>
    <col min="1060" max="1071" width="11.81640625" bestFit="1" customWidth="1"/>
    <col min="1072" max="1072" width="10.81640625" bestFit="1" customWidth="1"/>
    <col min="1073" max="1098" width="11.81640625" bestFit="1" customWidth="1"/>
    <col min="1099" max="1099" width="10.81640625" bestFit="1" customWidth="1"/>
    <col min="1100" max="1110" width="11.81640625" bestFit="1" customWidth="1"/>
    <col min="1111" max="1111" width="10.81640625" bestFit="1" customWidth="1"/>
    <col min="1112" max="1123" width="11.81640625" bestFit="1" customWidth="1"/>
    <col min="1124" max="1124" width="8.81640625" bestFit="1" customWidth="1"/>
    <col min="1125" max="1128" width="11.81640625" bestFit="1" customWidth="1"/>
    <col min="1129" max="1129" width="9.81640625" bestFit="1" customWidth="1"/>
    <col min="1130" max="1139" width="11.81640625" bestFit="1" customWidth="1"/>
    <col min="1140" max="1140" width="10.81640625" bestFit="1" customWidth="1"/>
    <col min="1141" max="1152" width="11.81640625" bestFit="1" customWidth="1"/>
    <col min="1153" max="1153" width="10.81640625" bestFit="1" customWidth="1"/>
    <col min="1154" max="1164" width="11.81640625" bestFit="1" customWidth="1"/>
    <col min="1165" max="1165" width="10.81640625" bestFit="1" customWidth="1"/>
    <col min="1166" max="1168" width="11.81640625" bestFit="1" customWidth="1"/>
    <col min="1169" max="1169" width="10.81640625" bestFit="1" customWidth="1"/>
    <col min="1170" max="1174" width="11.81640625" bestFit="1" customWidth="1"/>
    <col min="1175" max="1175" width="10.81640625" bestFit="1" customWidth="1"/>
    <col min="1176" max="1186" width="11.81640625" bestFit="1" customWidth="1"/>
    <col min="1187" max="1187" width="9.81640625" bestFit="1" customWidth="1"/>
    <col min="1188" max="1206" width="11.81640625" bestFit="1" customWidth="1"/>
    <col min="1207" max="1207" width="10.81640625" bestFit="1" customWidth="1"/>
    <col min="1208" max="1213" width="11.81640625" bestFit="1" customWidth="1"/>
    <col min="1214" max="1215" width="10.81640625" bestFit="1" customWidth="1"/>
    <col min="1216" max="1221" width="11.81640625" bestFit="1" customWidth="1"/>
    <col min="1222" max="1222" width="10.81640625" bestFit="1" customWidth="1"/>
    <col min="1223" max="1226" width="11.81640625" bestFit="1" customWidth="1"/>
    <col min="1227" max="1227" width="10.81640625" bestFit="1" customWidth="1"/>
    <col min="1228" max="1232" width="11.81640625" bestFit="1" customWidth="1"/>
    <col min="1233" max="1233" width="10.81640625" bestFit="1" customWidth="1"/>
    <col min="1234" max="1260" width="11.81640625" bestFit="1" customWidth="1"/>
    <col min="1261" max="1261" width="10.81640625" bestFit="1" customWidth="1"/>
    <col min="1262" max="1274" width="11.81640625" bestFit="1" customWidth="1"/>
    <col min="1275" max="1275" width="10.81640625" bestFit="1" customWidth="1"/>
    <col min="1276" max="1281" width="11.81640625" bestFit="1" customWidth="1"/>
    <col min="1282" max="1283" width="10.81640625" bestFit="1" customWidth="1"/>
    <col min="1284" max="1288" width="11.81640625" bestFit="1" customWidth="1"/>
    <col min="1289" max="1289" width="10.81640625" bestFit="1" customWidth="1"/>
    <col min="1290" max="1361" width="11.81640625" bestFit="1" customWidth="1"/>
    <col min="1362" max="1362" width="10.81640625" bestFit="1" customWidth="1"/>
    <col min="1363" max="1374" width="11.81640625" bestFit="1" customWidth="1"/>
    <col min="1375" max="1375" width="10.81640625" bestFit="1" customWidth="1"/>
    <col min="1376" max="1376" width="9.81640625" bestFit="1" customWidth="1"/>
    <col min="1377" max="1378" width="11.81640625" bestFit="1" customWidth="1"/>
    <col min="1379" max="1379" width="10.81640625" bestFit="1" customWidth="1"/>
    <col min="1380" max="1383" width="11.81640625" bestFit="1" customWidth="1"/>
    <col min="1384" max="1384" width="10.81640625" bestFit="1" customWidth="1"/>
    <col min="1385" max="1386" width="11.81640625" bestFit="1" customWidth="1"/>
    <col min="1387" max="1387" width="10.81640625" bestFit="1" customWidth="1"/>
    <col min="1388" max="1395" width="11.81640625" bestFit="1" customWidth="1"/>
    <col min="1396" max="1396" width="10.81640625" bestFit="1" customWidth="1"/>
    <col min="1397" max="1406" width="11.81640625" bestFit="1" customWidth="1"/>
    <col min="1407" max="1407" width="10.81640625" bestFit="1" customWidth="1"/>
    <col min="1408" max="1421" width="11.81640625" bestFit="1" customWidth="1"/>
    <col min="1422" max="1423" width="10.81640625" bestFit="1" customWidth="1"/>
    <col min="1424" max="1427" width="11.81640625" bestFit="1" customWidth="1"/>
    <col min="1428" max="1428" width="10.81640625" bestFit="1" customWidth="1"/>
    <col min="1429" max="1434" width="11.81640625" bestFit="1" customWidth="1"/>
    <col min="1435" max="1435" width="10.81640625" bestFit="1" customWidth="1"/>
    <col min="1436" max="1440" width="11.81640625" bestFit="1" customWidth="1"/>
    <col min="1441" max="1441" width="10.81640625" bestFit="1" customWidth="1"/>
    <col min="1442" max="1450" width="11.81640625" bestFit="1" customWidth="1"/>
    <col min="1451" max="1451" width="10.81640625" bestFit="1" customWidth="1"/>
    <col min="1452" max="1452" width="11.81640625" bestFit="1" customWidth="1"/>
    <col min="1453" max="1453" width="10.81640625" bestFit="1" customWidth="1"/>
    <col min="1454" max="1459" width="11.81640625" bestFit="1" customWidth="1"/>
    <col min="1460" max="1460" width="10.81640625" bestFit="1" customWidth="1"/>
    <col min="1461" max="1475" width="11.81640625" bestFit="1" customWidth="1"/>
    <col min="1476" max="1476" width="10.81640625" bestFit="1" customWidth="1"/>
    <col min="1477" max="1482" width="11.81640625" bestFit="1" customWidth="1"/>
    <col min="1483" max="1483" width="10.81640625" bestFit="1" customWidth="1"/>
    <col min="1484" max="1484" width="11.81640625" bestFit="1" customWidth="1"/>
    <col min="1485" max="1485" width="10.81640625" bestFit="1" customWidth="1"/>
    <col min="1486" max="1488" width="11.81640625" bestFit="1" customWidth="1"/>
    <col min="1489" max="1489" width="10.81640625" bestFit="1" customWidth="1"/>
    <col min="1490" max="1495" width="11.81640625" bestFit="1" customWidth="1"/>
    <col min="1496" max="1496" width="10.81640625" bestFit="1" customWidth="1"/>
    <col min="1497" max="1502" width="11.81640625" bestFit="1" customWidth="1"/>
    <col min="1503" max="1504" width="10.81640625" bestFit="1" customWidth="1"/>
    <col min="1505" max="1514" width="11.81640625" bestFit="1" customWidth="1"/>
    <col min="1515" max="1515" width="10.81640625" bestFit="1" customWidth="1"/>
    <col min="1516" max="1519" width="11.81640625" bestFit="1" customWidth="1"/>
    <col min="1520" max="1520" width="10.81640625" bestFit="1" customWidth="1"/>
    <col min="1521" max="1523" width="11.81640625" bestFit="1" customWidth="1"/>
    <col min="1524" max="1524" width="10.81640625" bestFit="1" customWidth="1"/>
    <col min="1525" max="1532" width="11.81640625" bestFit="1" customWidth="1"/>
    <col min="1533" max="1533" width="9.81640625" bestFit="1" customWidth="1"/>
    <col min="1534" max="1535" width="11.81640625" bestFit="1" customWidth="1"/>
    <col min="1536" max="1536" width="10.81640625" bestFit="1" customWidth="1"/>
    <col min="1537" max="1553" width="11.81640625" bestFit="1" customWidth="1"/>
    <col min="1554" max="1554" width="10.81640625" bestFit="1" customWidth="1"/>
    <col min="1555" max="1560" width="11.81640625" bestFit="1" customWidth="1"/>
    <col min="1561" max="1561" width="10.81640625" bestFit="1" customWidth="1"/>
    <col min="1562" max="1570" width="11.81640625" bestFit="1" customWidth="1"/>
    <col min="1571" max="1571" width="10.81640625" bestFit="1" customWidth="1"/>
    <col min="1572" max="1591" width="11.81640625" bestFit="1" customWidth="1"/>
    <col min="1592" max="1592" width="10.81640625" bestFit="1" customWidth="1"/>
    <col min="1593" max="1598" width="11.81640625" bestFit="1" customWidth="1"/>
    <col min="1599" max="1599" width="10.81640625" bestFit="1" customWidth="1"/>
    <col min="1600" max="1600" width="11.81640625" bestFit="1" customWidth="1"/>
    <col min="1601" max="1601" width="10.81640625" bestFit="1" customWidth="1"/>
    <col min="1602" max="1614" width="11.81640625" bestFit="1" customWidth="1"/>
    <col min="1615" max="1615" width="10.81640625" bestFit="1" customWidth="1"/>
    <col min="1616" max="1618" width="11.81640625" bestFit="1" customWidth="1"/>
    <col min="1619" max="1619" width="10.81640625" bestFit="1" customWidth="1"/>
    <col min="1620" max="1622" width="11.81640625" bestFit="1" customWidth="1"/>
    <col min="1623" max="1623" width="10.81640625" bestFit="1" customWidth="1"/>
    <col min="1624" max="1627" width="11.81640625" bestFit="1" customWidth="1"/>
    <col min="1628" max="1628" width="10.81640625" bestFit="1" customWidth="1"/>
    <col min="1629" max="1636" width="11.81640625" bestFit="1" customWidth="1"/>
    <col min="1637" max="1637" width="9.81640625" bestFit="1" customWidth="1"/>
    <col min="1638" max="1639" width="11.81640625" bestFit="1" customWidth="1"/>
    <col min="1640" max="1640" width="10.81640625" bestFit="1" customWidth="1"/>
    <col min="1641" max="1647" width="11.81640625" bestFit="1" customWidth="1"/>
    <col min="1648" max="1648" width="10.81640625" bestFit="1" customWidth="1"/>
    <col min="1649" max="1654" width="11.81640625" bestFit="1" customWidth="1"/>
    <col min="1655" max="1655" width="10.81640625" bestFit="1" customWidth="1"/>
    <col min="1656" max="1656" width="11.81640625" bestFit="1" customWidth="1"/>
    <col min="1657" max="1657" width="10.81640625" bestFit="1" customWidth="1"/>
    <col min="1658" max="1662" width="11.81640625" bestFit="1" customWidth="1"/>
    <col min="1663" max="1664" width="10.81640625" bestFit="1" customWidth="1"/>
    <col min="1665" max="1669" width="11.81640625" bestFit="1" customWidth="1"/>
    <col min="1670" max="1671" width="10.81640625" bestFit="1" customWidth="1"/>
    <col min="1672" max="1676" width="11.81640625" bestFit="1" customWidth="1"/>
    <col min="1677" max="1677" width="10.81640625" bestFit="1" customWidth="1"/>
    <col min="1678" max="1679" width="11.81640625" bestFit="1" customWidth="1"/>
    <col min="1680" max="1680" width="10.81640625" bestFit="1" customWidth="1"/>
    <col min="1681" max="1699" width="11.81640625" bestFit="1" customWidth="1"/>
    <col min="1700" max="1700" width="10.81640625" bestFit="1" customWidth="1"/>
    <col min="1701" max="1702" width="11.81640625" bestFit="1" customWidth="1"/>
    <col min="1703" max="1703" width="9.81640625" bestFit="1" customWidth="1"/>
    <col min="1704" max="1709" width="11.81640625" bestFit="1" customWidth="1"/>
    <col min="1710" max="1710" width="10.81640625" bestFit="1" customWidth="1"/>
    <col min="1711" max="1718" width="11.81640625" bestFit="1" customWidth="1"/>
    <col min="1719" max="1719" width="9.81640625" bestFit="1" customWidth="1"/>
    <col min="1720" max="1720" width="11.81640625" bestFit="1" customWidth="1"/>
    <col min="1721" max="1721" width="10.81640625" bestFit="1" customWidth="1"/>
    <col min="1722" max="1733" width="11.81640625" bestFit="1" customWidth="1"/>
    <col min="1734" max="1734" width="10.81640625" bestFit="1" customWidth="1"/>
    <col min="1735" max="1740" width="11.81640625" bestFit="1" customWidth="1"/>
    <col min="1741" max="1741" width="10.81640625" bestFit="1" customWidth="1"/>
    <col min="1742" max="1742" width="11.81640625" bestFit="1" customWidth="1"/>
    <col min="1743" max="1743" width="10.81640625" bestFit="1" customWidth="1"/>
    <col min="1744" max="1765" width="11.81640625" bestFit="1" customWidth="1"/>
    <col min="1766" max="1766" width="10.81640625" bestFit="1" customWidth="1"/>
    <col min="1767" max="1804" width="11.81640625" bestFit="1" customWidth="1"/>
    <col min="1805" max="1805" width="10.81640625" bestFit="1" customWidth="1"/>
    <col min="1806" max="1809" width="11.81640625" bestFit="1" customWidth="1"/>
    <col min="1810" max="1810" width="8.81640625" bestFit="1" customWidth="1"/>
    <col min="1811" max="1811" width="10.81640625" bestFit="1" customWidth="1"/>
    <col min="1812" max="1819" width="11.81640625" bestFit="1" customWidth="1"/>
    <col min="1820" max="1820" width="9.81640625" bestFit="1" customWidth="1"/>
    <col min="1821" max="1825" width="11.81640625" bestFit="1" customWidth="1"/>
    <col min="1826" max="1826" width="10.81640625" bestFit="1" customWidth="1"/>
    <col min="1827" max="1836" width="11.81640625" bestFit="1" customWidth="1"/>
    <col min="1837" max="1837" width="10.81640625" bestFit="1" customWidth="1"/>
    <col min="1838" max="1855" width="11.81640625" bestFit="1" customWidth="1"/>
    <col min="1856" max="1856" width="10.81640625" bestFit="1" customWidth="1"/>
    <col min="1857" max="1863" width="11.81640625" bestFit="1" customWidth="1"/>
    <col min="1864" max="1864" width="10.81640625" bestFit="1" customWidth="1"/>
    <col min="1865" max="1877" width="11.81640625" bestFit="1" customWidth="1"/>
    <col min="1878" max="1878" width="10.81640625" bestFit="1" customWidth="1"/>
    <col min="1879" max="1879" width="11.81640625" bestFit="1" customWidth="1"/>
    <col min="1880" max="1880" width="10.81640625" bestFit="1" customWidth="1"/>
    <col min="1881" max="1891" width="11.81640625" bestFit="1" customWidth="1"/>
    <col min="1892" max="1892" width="10.81640625" bestFit="1" customWidth="1"/>
    <col min="1893" max="1895" width="11.81640625" bestFit="1" customWidth="1"/>
    <col min="1896" max="1896" width="10.81640625" bestFit="1" customWidth="1"/>
    <col min="1897" max="1912" width="11.81640625" bestFit="1" customWidth="1"/>
    <col min="1913" max="1913" width="9.81640625" bestFit="1" customWidth="1"/>
    <col min="1914" max="1914" width="10.81640625" bestFit="1" customWidth="1"/>
    <col min="1915" max="1938" width="11.81640625" bestFit="1" customWidth="1"/>
    <col min="1939" max="1940" width="10.81640625" bestFit="1" customWidth="1"/>
    <col min="1941" max="1941" width="11.81640625" bestFit="1" customWidth="1"/>
    <col min="1942" max="1942" width="10.81640625" bestFit="1" customWidth="1"/>
    <col min="1943" max="1970" width="11.81640625" bestFit="1" customWidth="1"/>
    <col min="1971" max="1971" width="10.81640625" bestFit="1" customWidth="1"/>
    <col min="1972" max="1983" width="11.81640625" bestFit="1" customWidth="1"/>
    <col min="1984" max="1984" width="9.81640625" bestFit="1" customWidth="1"/>
    <col min="1985" max="1985" width="10.81640625" bestFit="1" customWidth="1"/>
    <col min="1986" max="2002" width="11.81640625" bestFit="1" customWidth="1"/>
    <col min="2003" max="2003" width="10.81640625" bestFit="1" customWidth="1"/>
    <col min="2004" max="2009" width="11.81640625" bestFit="1" customWidth="1"/>
    <col min="2010" max="2010" width="9.81640625" bestFit="1" customWidth="1"/>
    <col min="2011" max="2013" width="11.81640625" bestFit="1" customWidth="1"/>
    <col min="2014" max="2014" width="6.90625" bestFit="1" customWidth="1"/>
    <col min="2015" max="2015" width="10.7265625" bestFit="1" customWidth="1"/>
  </cols>
  <sheetData>
    <row r="2" spans="2:15" ht="40" customHeight="1">
      <c r="B2" s="39" t="s">
        <v>759</v>
      </c>
    </row>
    <row r="3" spans="2:15" ht="16">
      <c r="B3" s="47" t="str">
        <f>"Targets, yards, touchdowns  ·  Data through Week "&amp;Calc!B2</f>
        <v>Targets, yards, touchdowns  ·  Data through Week 7</v>
      </c>
    </row>
    <row r="4" spans="2:15">
      <c r="B4" s="49"/>
      <c r="C4" s="49"/>
      <c r="D4" s="49"/>
      <c r="E4" s="49"/>
      <c r="F4" s="49"/>
      <c r="G4" s="49"/>
      <c r="H4" s="49"/>
      <c r="I4" s="49"/>
      <c r="J4" s="49"/>
      <c r="K4" s="49"/>
      <c r="L4" s="49"/>
      <c r="M4" s="49"/>
      <c r="N4" s="49"/>
      <c r="O4" s="49"/>
    </row>
    <row r="16" spans="2:15">
      <c r="B16" s="42" t="s">
        <v>760</v>
      </c>
    </row>
    <row r="17" spans="2:15">
      <c r="B17" s="1" t="s">
        <v>499</v>
      </c>
      <c r="C17" t="s" vm="4">
        <v>532</v>
      </c>
    </row>
    <row r="18" spans="2:15">
      <c r="B18" s="48"/>
      <c r="C18" s="48"/>
      <c r="D18" s="50" t="s">
        <v>527</v>
      </c>
      <c r="E18" s="50"/>
      <c r="F18" s="50"/>
      <c r="G18" s="50"/>
      <c r="H18" s="50"/>
      <c r="I18" s="50"/>
      <c r="J18" s="50" t="s">
        <v>519</v>
      </c>
      <c r="K18" s="50"/>
      <c r="L18" s="50"/>
      <c r="M18" s="50" t="s">
        <v>520</v>
      </c>
      <c r="N18" s="50"/>
      <c r="O18" s="50"/>
    </row>
    <row r="19" spans="2:15">
      <c r="B19" s="1" t="s">
        <v>753</v>
      </c>
      <c r="C19" s="1" t="s">
        <v>510</v>
      </c>
      <c r="D19" s="23" t="s">
        <v>523</v>
      </c>
      <c r="E19" s="23" t="s">
        <v>524</v>
      </c>
      <c r="F19" s="23" t="s">
        <v>530</v>
      </c>
      <c r="G19" s="23" t="s">
        <v>525</v>
      </c>
      <c r="H19" s="23" t="s">
        <v>531</v>
      </c>
      <c r="I19" s="23" t="s">
        <v>528</v>
      </c>
      <c r="J19" s="23" t="s">
        <v>513</v>
      </c>
      <c r="K19" s="23" t="s">
        <v>514</v>
      </c>
      <c r="L19" s="23" t="s">
        <v>515</v>
      </c>
      <c r="M19" s="23" t="s">
        <v>511</v>
      </c>
      <c r="N19" s="23" t="s">
        <v>516</v>
      </c>
      <c r="O19" s="23" t="s">
        <v>517</v>
      </c>
    </row>
    <row r="20" spans="2:15">
      <c r="B20" t="s">
        <v>245</v>
      </c>
      <c r="C20" t="s">
        <v>466</v>
      </c>
      <c r="D20">
        <v>78</v>
      </c>
      <c r="E20">
        <v>59</v>
      </c>
      <c r="F20" s="3">
        <v>0.75641025641025639</v>
      </c>
      <c r="G20">
        <v>472</v>
      </c>
      <c r="H20" s="4">
        <v>8</v>
      </c>
      <c r="I20">
        <v>4</v>
      </c>
      <c r="J20">
        <v>0</v>
      </c>
      <c r="K20">
        <v>0</v>
      </c>
      <c r="L20">
        <v>0</v>
      </c>
      <c r="M20">
        <v>7</v>
      </c>
      <c r="N20">
        <v>71.2</v>
      </c>
      <c r="O20" s="4">
        <v>10.171428571428573</v>
      </c>
    </row>
    <row r="21" spans="2:15">
      <c r="B21" t="s">
        <v>44</v>
      </c>
      <c r="C21" t="s">
        <v>482</v>
      </c>
      <c r="D21">
        <v>51</v>
      </c>
      <c r="E21">
        <v>34</v>
      </c>
      <c r="F21" s="3">
        <v>0.66666666666666663</v>
      </c>
      <c r="G21">
        <v>455</v>
      </c>
      <c r="H21" s="4">
        <v>13.382352941176471</v>
      </c>
      <c r="I21">
        <v>3</v>
      </c>
      <c r="J21">
        <v>0</v>
      </c>
      <c r="K21">
        <v>0</v>
      </c>
      <c r="L21">
        <v>0</v>
      </c>
      <c r="M21">
        <v>5</v>
      </c>
      <c r="N21">
        <v>61.5</v>
      </c>
      <c r="O21" s="4">
        <v>12.3</v>
      </c>
    </row>
    <row r="22" spans="2:15">
      <c r="B22" t="s">
        <v>211</v>
      </c>
      <c r="C22" t="s">
        <v>493</v>
      </c>
      <c r="D22">
        <v>46</v>
      </c>
      <c r="E22">
        <v>34</v>
      </c>
      <c r="F22" s="3">
        <v>0.73913043478260865</v>
      </c>
      <c r="G22">
        <v>425</v>
      </c>
      <c r="H22" s="4">
        <v>12.5</v>
      </c>
      <c r="I22">
        <v>5</v>
      </c>
      <c r="J22">
        <v>0</v>
      </c>
      <c r="K22">
        <v>0</v>
      </c>
      <c r="L22">
        <v>0</v>
      </c>
      <c r="M22">
        <v>7</v>
      </c>
      <c r="N22">
        <v>70.5</v>
      </c>
      <c r="O22" s="4">
        <v>10.071428571428571</v>
      </c>
    </row>
    <row r="23" spans="2:15">
      <c r="B23" t="s">
        <v>231</v>
      </c>
      <c r="C23" t="s">
        <v>489</v>
      </c>
      <c r="D23">
        <v>63</v>
      </c>
      <c r="E23">
        <v>41</v>
      </c>
      <c r="F23" s="3">
        <v>0.65079365079365081</v>
      </c>
      <c r="G23">
        <v>395</v>
      </c>
      <c r="H23" s="4">
        <v>9.6341463414634152</v>
      </c>
      <c r="I23">
        <v>5</v>
      </c>
      <c r="J23">
        <v>0</v>
      </c>
      <c r="K23">
        <v>0</v>
      </c>
      <c r="L23">
        <v>0</v>
      </c>
      <c r="M23">
        <v>7</v>
      </c>
      <c r="N23">
        <v>71.5</v>
      </c>
      <c r="O23" s="4">
        <v>10.214285714285714</v>
      </c>
    </row>
    <row r="24" spans="2:15">
      <c r="B24" t="s">
        <v>206</v>
      </c>
      <c r="C24" t="s">
        <v>481</v>
      </c>
      <c r="D24">
        <v>35</v>
      </c>
      <c r="E24">
        <v>24</v>
      </c>
      <c r="F24" s="3">
        <v>0.68571428571428572</v>
      </c>
      <c r="G24">
        <v>343</v>
      </c>
      <c r="H24" s="4">
        <v>14.291666666666666</v>
      </c>
      <c r="I24">
        <v>2</v>
      </c>
      <c r="J24">
        <v>0</v>
      </c>
      <c r="K24">
        <v>0</v>
      </c>
      <c r="L24">
        <v>0</v>
      </c>
      <c r="M24">
        <v>6</v>
      </c>
      <c r="N24">
        <v>46.3</v>
      </c>
      <c r="O24" s="4">
        <v>7.7166666666666659</v>
      </c>
    </row>
    <row r="25" spans="2:15">
      <c r="B25" t="s">
        <v>219</v>
      </c>
      <c r="C25" t="s">
        <v>476</v>
      </c>
      <c r="D25">
        <v>39</v>
      </c>
      <c r="E25">
        <v>28</v>
      </c>
      <c r="F25" s="3">
        <v>0.71794871794871795</v>
      </c>
      <c r="G25">
        <v>334</v>
      </c>
      <c r="H25" s="4">
        <v>11.928571428571429</v>
      </c>
      <c r="I25">
        <v>3</v>
      </c>
      <c r="J25">
        <v>0</v>
      </c>
      <c r="K25">
        <v>0</v>
      </c>
      <c r="L25">
        <v>0</v>
      </c>
      <c r="M25">
        <v>6</v>
      </c>
      <c r="N25">
        <v>51.399999999999991</v>
      </c>
      <c r="O25" s="4">
        <v>8.5666666666666647</v>
      </c>
    </row>
    <row r="26" spans="2:15">
      <c r="B26" t="s">
        <v>338</v>
      </c>
      <c r="C26" t="s">
        <v>478</v>
      </c>
      <c r="D26">
        <v>43</v>
      </c>
      <c r="E26">
        <v>33</v>
      </c>
      <c r="F26" s="3">
        <v>0.76744186046511631</v>
      </c>
      <c r="G26">
        <v>322</v>
      </c>
      <c r="H26" s="4">
        <v>9.7575757575757578</v>
      </c>
      <c r="I26">
        <v>0</v>
      </c>
      <c r="J26">
        <v>0</v>
      </c>
      <c r="K26">
        <v>0</v>
      </c>
      <c r="L26">
        <v>0</v>
      </c>
      <c r="M26">
        <v>7</v>
      </c>
      <c r="N26">
        <v>32.200000000000003</v>
      </c>
      <c r="O26" s="4">
        <v>4.6000000000000005</v>
      </c>
    </row>
    <row r="27" spans="2:15">
      <c r="B27" t="s">
        <v>209</v>
      </c>
      <c r="C27" t="s">
        <v>469</v>
      </c>
      <c r="D27">
        <v>29</v>
      </c>
      <c r="E27">
        <v>23</v>
      </c>
      <c r="F27" s="3">
        <v>0.7931034482758621</v>
      </c>
      <c r="G27">
        <v>315</v>
      </c>
      <c r="H27" s="4">
        <v>13.695652173913043</v>
      </c>
      <c r="I27">
        <v>1</v>
      </c>
      <c r="J27">
        <v>0</v>
      </c>
      <c r="K27">
        <v>0</v>
      </c>
      <c r="L27">
        <v>0</v>
      </c>
      <c r="M27">
        <v>6</v>
      </c>
      <c r="N27">
        <v>37.5</v>
      </c>
      <c r="O27" s="4">
        <v>6.25</v>
      </c>
    </row>
    <row r="28" spans="2:15">
      <c r="B28" t="s">
        <v>244</v>
      </c>
      <c r="C28" t="s">
        <v>482</v>
      </c>
      <c r="D28">
        <v>37</v>
      </c>
      <c r="E28">
        <v>31</v>
      </c>
      <c r="F28" s="3">
        <v>0.83783783783783783</v>
      </c>
      <c r="G28">
        <v>298</v>
      </c>
      <c r="H28" s="4">
        <v>9.612903225806452</v>
      </c>
      <c r="I28">
        <v>1</v>
      </c>
      <c r="J28">
        <v>0</v>
      </c>
      <c r="K28">
        <v>0</v>
      </c>
      <c r="L28">
        <v>0</v>
      </c>
      <c r="M28">
        <v>7</v>
      </c>
      <c r="N28">
        <v>35.799999999999997</v>
      </c>
      <c r="O28" s="4">
        <v>5.1142857142857139</v>
      </c>
    </row>
    <row r="29" spans="2:15">
      <c r="B29" t="s">
        <v>217</v>
      </c>
      <c r="C29" t="s">
        <v>477</v>
      </c>
      <c r="D29">
        <v>43</v>
      </c>
      <c r="E29">
        <v>29</v>
      </c>
      <c r="F29" s="3">
        <v>0.67441860465116277</v>
      </c>
      <c r="G29">
        <v>297</v>
      </c>
      <c r="H29" s="4">
        <v>10.241379310344827</v>
      </c>
      <c r="I29">
        <v>2</v>
      </c>
      <c r="J29">
        <v>2</v>
      </c>
      <c r="K29">
        <v>5</v>
      </c>
      <c r="L29">
        <v>0</v>
      </c>
      <c r="M29">
        <v>7</v>
      </c>
      <c r="N29">
        <v>42.2</v>
      </c>
      <c r="O29" s="4">
        <v>6.0285714285714294</v>
      </c>
    </row>
    <row r="30" spans="2:15">
      <c r="B30" t="s">
        <v>157</v>
      </c>
      <c r="C30" t="s">
        <v>487</v>
      </c>
      <c r="D30">
        <v>31</v>
      </c>
      <c r="E30">
        <v>26</v>
      </c>
      <c r="F30" s="3">
        <v>0.83870967741935487</v>
      </c>
      <c r="G30">
        <v>296</v>
      </c>
      <c r="H30" s="4">
        <v>11.384615384615385</v>
      </c>
      <c r="I30">
        <v>2</v>
      </c>
      <c r="J30">
        <v>0</v>
      </c>
      <c r="K30">
        <v>0</v>
      </c>
      <c r="L30">
        <v>0</v>
      </c>
      <c r="M30">
        <v>7</v>
      </c>
      <c r="N30">
        <v>41.6</v>
      </c>
      <c r="O30" s="4">
        <v>5.9428571428571431</v>
      </c>
    </row>
    <row r="31" spans="2:15">
      <c r="B31" t="s">
        <v>364</v>
      </c>
      <c r="C31" t="s">
        <v>480</v>
      </c>
      <c r="D31">
        <v>33</v>
      </c>
      <c r="E31">
        <v>26</v>
      </c>
      <c r="F31" s="3">
        <v>0.78787878787878785</v>
      </c>
      <c r="G31">
        <v>279</v>
      </c>
      <c r="H31" s="4">
        <v>10.73076923076923</v>
      </c>
      <c r="I31">
        <v>1</v>
      </c>
      <c r="J31">
        <v>0</v>
      </c>
      <c r="K31">
        <v>0</v>
      </c>
      <c r="L31">
        <v>0</v>
      </c>
      <c r="M31">
        <v>6</v>
      </c>
      <c r="N31">
        <v>33.9</v>
      </c>
      <c r="O31" s="4">
        <v>5.6499999999999995</v>
      </c>
    </row>
    <row r="32" spans="2:15">
      <c r="B32" t="s">
        <v>162</v>
      </c>
      <c r="C32" t="s">
        <v>484</v>
      </c>
      <c r="D32">
        <v>32</v>
      </c>
      <c r="E32">
        <v>26</v>
      </c>
      <c r="F32" s="3">
        <v>0.8125</v>
      </c>
      <c r="G32">
        <v>260</v>
      </c>
      <c r="H32" s="4">
        <v>10</v>
      </c>
      <c r="I32">
        <v>1</v>
      </c>
      <c r="J32">
        <v>0</v>
      </c>
      <c r="K32">
        <v>0</v>
      </c>
      <c r="L32">
        <v>0</v>
      </c>
      <c r="M32">
        <v>6</v>
      </c>
      <c r="N32">
        <v>27.999999999999996</v>
      </c>
      <c r="O32" s="4">
        <v>4.6666666666666661</v>
      </c>
    </row>
    <row r="33" spans="2:15">
      <c r="B33" t="s">
        <v>119</v>
      </c>
      <c r="C33" t="s">
        <v>473</v>
      </c>
      <c r="D33">
        <v>39</v>
      </c>
      <c r="E33">
        <v>25</v>
      </c>
      <c r="F33" s="3">
        <v>0.64102564102564108</v>
      </c>
      <c r="G33">
        <v>257</v>
      </c>
      <c r="H33" s="4">
        <v>10.28</v>
      </c>
      <c r="I33">
        <v>3</v>
      </c>
      <c r="J33">
        <v>0</v>
      </c>
      <c r="K33">
        <v>0</v>
      </c>
      <c r="L33">
        <v>0</v>
      </c>
      <c r="M33">
        <v>7</v>
      </c>
      <c r="N33">
        <v>41.699999999999996</v>
      </c>
      <c r="O33" s="4">
        <v>5.9571428571428564</v>
      </c>
    </row>
    <row r="34" spans="2:15">
      <c r="B34" t="s">
        <v>189</v>
      </c>
      <c r="C34" t="s">
        <v>488</v>
      </c>
      <c r="D34">
        <v>37</v>
      </c>
      <c r="E34">
        <v>26</v>
      </c>
      <c r="F34" s="3">
        <v>0.70270270270270274</v>
      </c>
      <c r="G34">
        <v>255</v>
      </c>
      <c r="H34" s="4">
        <v>9.8076923076923084</v>
      </c>
      <c r="I34">
        <v>3</v>
      </c>
      <c r="J34">
        <v>0</v>
      </c>
      <c r="K34">
        <v>0</v>
      </c>
      <c r="L34">
        <v>0</v>
      </c>
      <c r="M34">
        <v>7</v>
      </c>
      <c r="N34">
        <v>41.5</v>
      </c>
      <c r="O34" s="4">
        <v>5.9285714285714288</v>
      </c>
    </row>
    <row r="35" spans="2:15">
      <c r="B35" t="s">
        <v>237</v>
      </c>
      <c r="C35" t="s">
        <v>471</v>
      </c>
      <c r="D35">
        <v>42</v>
      </c>
      <c r="E35">
        <v>26</v>
      </c>
      <c r="F35" s="3">
        <v>0.61904761904761907</v>
      </c>
      <c r="G35">
        <v>244</v>
      </c>
      <c r="H35" s="4">
        <v>9.384615384615385</v>
      </c>
      <c r="I35">
        <v>2</v>
      </c>
      <c r="J35">
        <v>0</v>
      </c>
      <c r="K35">
        <v>0</v>
      </c>
      <c r="L35">
        <v>0</v>
      </c>
      <c r="M35">
        <v>7</v>
      </c>
      <c r="N35">
        <v>36.4</v>
      </c>
      <c r="O35" s="4">
        <v>5.2</v>
      </c>
    </row>
    <row r="36" spans="2:15">
      <c r="B36" t="s">
        <v>166</v>
      </c>
      <c r="C36" t="s">
        <v>486</v>
      </c>
      <c r="D36">
        <v>32</v>
      </c>
      <c r="E36">
        <v>27</v>
      </c>
      <c r="F36" s="3">
        <v>0.84375</v>
      </c>
      <c r="G36">
        <v>237</v>
      </c>
      <c r="H36" s="4">
        <v>8.7777777777777786</v>
      </c>
      <c r="I36">
        <v>2</v>
      </c>
      <c r="J36">
        <v>0</v>
      </c>
      <c r="K36">
        <v>0</v>
      </c>
      <c r="L36">
        <v>0</v>
      </c>
      <c r="M36">
        <v>6</v>
      </c>
      <c r="N36">
        <v>35.700000000000003</v>
      </c>
      <c r="O36" s="4">
        <v>5.95</v>
      </c>
    </row>
    <row r="37" spans="2:15">
      <c r="B37" t="s">
        <v>404</v>
      </c>
      <c r="C37" t="s">
        <v>479</v>
      </c>
      <c r="D37">
        <v>36</v>
      </c>
      <c r="E37">
        <v>30</v>
      </c>
      <c r="F37" s="3">
        <v>0.83333333333333337</v>
      </c>
      <c r="G37">
        <v>213</v>
      </c>
      <c r="H37" s="4">
        <v>7.1</v>
      </c>
      <c r="I37">
        <v>2</v>
      </c>
      <c r="J37">
        <v>3</v>
      </c>
      <c r="K37">
        <v>6</v>
      </c>
      <c r="L37">
        <v>1</v>
      </c>
      <c r="M37">
        <v>5</v>
      </c>
      <c r="N37">
        <v>39.9</v>
      </c>
      <c r="O37" s="4">
        <v>7.9799999999999995</v>
      </c>
    </row>
    <row r="38" spans="2:15">
      <c r="B38" t="s">
        <v>108</v>
      </c>
      <c r="C38" t="s">
        <v>485</v>
      </c>
      <c r="D38">
        <v>22</v>
      </c>
      <c r="E38">
        <v>18</v>
      </c>
      <c r="F38" s="3">
        <v>0.81818181818181823</v>
      </c>
      <c r="G38">
        <v>213</v>
      </c>
      <c r="H38" s="4">
        <v>11.833333333333334</v>
      </c>
      <c r="I38">
        <v>0</v>
      </c>
      <c r="J38">
        <v>0</v>
      </c>
      <c r="K38">
        <v>0</v>
      </c>
      <c r="L38">
        <v>0</v>
      </c>
      <c r="M38">
        <v>5</v>
      </c>
      <c r="N38">
        <v>23.299999999999997</v>
      </c>
      <c r="O38" s="4">
        <v>4.6599999999999993</v>
      </c>
    </row>
    <row r="39" spans="2:15">
      <c r="B39" t="s">
        <v>16</v>
      </c>
      <c r="C39" t="s">
        <v>468</v>
      </c>
      <c r="D39">
        <v>37</v>
      </c>
      <c r="E39">
        <v>26</v>
      </c>
      <c r="F39" s="3">
        <v>0.70270270270270274</v>
      </c>
      <c r="G39">
        <v>204</v>
      </c>
      <c r="H39" s="4">
        <v>7.8461538461538458</v>
      </c>
      <c r="I39">
        <v>1</v>
      </c>
      <c r="J39">
        <v>0</v>
      </c>
      <c r="K39">
        <v>0</v>
      </c>
      <c r="L39">
        <v>0</v>
      </c>
      <c r="M39">
        <v>7</v>
      </c>
      <c r="N39">
        <v>24.4</v>
      </c>
      <c r="O39" s="4">
        <v>3.4857142857142853</v>
      </c>
    </row>
    <row r="40" spans="2:15">
      <c r="B40" t="s">
        <v>132</v>
      </c>
      <c r="C40" t="s">
        <v>492</v>
      </c>
      <c r="D40">
        <v>33</v>
      </c>
      <c r="E40">
        <v>23</v>
      </c>
      <c r="F40" s="3">
        <v>0.69696969696969702</v>
      </c>
      <c r="G40">
        <v>200</v>
      </c>
      <c r="H40" s="4">
        <v>8.695652173913043</v>
      </c>
      <c r="I40">
        <v>4</v>
      </c>
      <c r="J40">
        <v>3</v>
      </c>
      <c r="K40">
        <v>4</v>
      </c>
      <c r="L40">
        <v>0</v>
      </c>
      <c r="M40">
        <v>7</v>
      </c>
      <c r="N40">
        <v>44.4</v>
      </c>
      <c r="O40" s="4">
        <v>6.3428571428571425</v>
      </c>
    </row>
    <row r="41" spans="2:15">
      <c r="B41" t="s">
        <v>401</v>
      </c>
      <c r="C41" t="s">
        <v>470</v>
      </c>
      <c r="D41">
        <v>23</v>
      </c>
      <c r="E41">
        <v>14</v>
      </c>
      <c r="F41" s="3">
        <v>0.60869565217391308</v>
      </c>
      <c r="G41">
        <v>198</v>
      </c>
      <c r="H41" s="4">
        <v>14.142857142857142</v>
      </c>
      <c r="I41">
        <v>3</v>
      </c>
      <c r="J41">
        <v>0</v>
      </c>
      <c r="K41">
        <v>0</v>
      </c>
      <c r="L41">
        <v>0</v>
      </c>
      <c r="M41">
        <v>6</v>
      </c>
      <c r="N41">
        <v>37.800000000000004</v>
      </c>
      <c r="O41" s="4">
        <v>6.3000000000000007</v>
      </c>
    </row>
    <row r="42" spans="2:15">
      <c r="B42" t="s">
        <v>300</v>
      </c>
      <c r="C42" t="s">
        <v>467</v>
      </c>
      <c r="D42">
        <v>27</v>
      </c>
      <c r="E42">
        <v>20</v>
      </c>
      <c r="F42" s="3">
        <v>0.7407407407407407</v>
      </c>
      <c r="G42">
        <v>191</v>
      </c>
      <c r="H42" s="4">
        <v>9.5500000000000007</v>
      </c>
      <c r="I42">
        <v>4</v>
      </c>
      <c r="J42">
        <v>0</v>
      </c>
      <c r="K42">
        <v>0</v>
      </c>
      <c r="L42">
        <v>0</v>
      </c>
      <c r="M42">
        <v>7</v>
      </c>
      <c r="N42">
        <v>43.099999999999994</v>
      </c>
      <c r="O42" s="4">
        <v>6.1571428571428566</v>
      </c>
    </row>
    <row r="43" spans="2:15">
      <c r="B43" t="s">
        <v>292</v>
      </c>
      <c r="C43" t="s">
        <v>495</v>
      </c>
      <c r="D43">
        <v>30</v>
      </c>
      <c r="E43">
        <v>19</v>
      </c>
      <c r="F43" s="3">
        <v>0.6333333333333333</v>
      </c>
      <c r="G43">
        <v>186</v>
      </c>
      <c r="H43" s="4">
        <v>9.7894736842105257</v>
      </c>
      <c r="I43">
        <v>0</v>
      </c>
      <c r="J43">
        <v>0</v>
      </c>
      <c r="K43">
        <v>0</v>
      </c>
      <c r="L43">
        <v>0</v>
      </c>
      <c r="M43">
        <v>7</v>
      </c>
      <c r="N43">
        <v>18.599999999999998</v>
      </c>
      <c r="O43" s="4">
        <v>2.657142857142857</v>
      </c>
    </row>
    <row r="44" spans="2:15">
      <c r="B44" t="s">
        <v>139</v>
      </c>
      <c r="C44" t="s">
        <v>491</v>
      </c>
      <c r="D44">
        <v>24</v>
      </c>
      <c r="E44">
        <v>17</v>
      </c>
      <c r="F44" s="3">
        <v>0.70833333333333337</v>
      </c>
      <c r="G44">
        <v>180</v>
      </c>
      <c r="H44" s="4">
        <v>10.588235294117647</v>
      </c>
      <c r="I44">
        <v>2</v>
      </c>
      <c r="J44">
        <v>0</v>
      </c>
      <c r="K44">
        <v>0</v>
      </c>
      <c r="L44">
        <v>0</v>
      </c>
      <c r="M44">
        <v>4</v>
      </c>
      <c r="N44">
        <v>30</v>
      </c>
      <c r="O44" s="4">
        <v>7.5</v>
      </c>
    </row>
    <row r="45" spans="2:15">
      <c r="B45" t="s">
        <v>24</v>
      </c>
      <c r="C45" t="s">
        <v>494</v>
      </c>
      <c r="D45">
        <v>29</v>
      </c>
      <c r="E45">
        <v>19</v>
      </c>
      <c r="F45" s="3">
        <v>0.65517241379310343</v>
      </c>
      <c r="G45">
        <v>180</v>
      </c>
      <c r="H45" s="4">
        <v>9.473684210526315</v>
      </c>
      <c r="I45">
        <v>0</v>
      </c>
      <c r="J45">
        <v>4</v>
      </c>
      <c r="K45">
        <v>5</v>
      </c>
      <c r="L45">
        <v>1</v>
      </c>
      <c r="M45">
        <v>7</v>
      </c>
      <c r="N45">
        <v>24.5</v>
      </c>
      <c r="O45" s="4">
        <v>3.5</v>
      </c>
    </row>
    <row r="46" spans="2:15">
      <c r="B46" t="s">
        <v>306</v>
      </c>
      <c r="C46" t="s">
        <v>487</v>
      </c>
      <c r="D46">
        <v>16</v>
      </c>
      <c r="E46">
        <v>12</v>
      </c>
      <c r="F46" s="3">
        <v>0.75</v>
      </c>
      <c r="G46">
        <v>168</v>
      </c>
      <c r="H46" s="4">
        <v>14</v>
      </c>
      <c r="I46">
        <v>2</v>
      </c>
      <c r="J46">
        <v>0</v>
      </c>
      <c r="K46">
        <v>0</v>
      </c>
      <c r="L46">
        <v>0</v>
      </c>
      <c r="M46">
        <v>6</v>
      </c>
      <c r="N46">
        <v>28.799999999999997</v>
      </c>
      <c r="O46" s="4">
        <v>4.8</v>
      </c>
    </row>
    <row r="47" spans="2:15">
      <c r="B47" t="s">
        <v>135</v>
      </c>
      <c r="C47" t="s">
        <v>472</v>
      </c>
      <c r="D47">
        <v>18</v>
      </c>
      <c r="E47">
        <v>13</v>
      </c>
      <c r="F47" s="3">
        <v>0.72222222222222221</v>
      </c>
      <c r="G47">
        <v>165</v>
      </c>
      <c r="H47" s="4">
        <v>12.692307692307692</v>
      </c>
      <c r="I47">
        <v>5</v>
      </c>
      <c r="J47">
        <v>0</v>
      </c>
      <c r="K47">
        <v>0</v>
      </c>
      <c r="L47">
        <v>0</v>
      </c>
      <c r="M47">
        <v>5</v>
      </c>
      <c r="N47">
        <v>46.5</v>
      </c>
      <c r="O47" s="4">
        <v>9.3000000000000007</v>
      </c>
    </row>
    <row r="48" spans="2:15">
      <c r="B48" t="s">
        <v>329</v>
      </c>
      <c r="C48" t="s">
        <v>490</v>
      </c>
      <c r="D48">
        <v>25</v>
      </c>
      <c r="E48">
        <v>16</v>
      </c>
      <c r="F48" s="3">
        <v>0.64</v>
      </c>
      <c r="G48">
        <v>164</v>
      </c>
      <c r="H48" s="4">
        <v>10.25</v>
      </c>
      <c r="I48">
        <v>1</v>
      </c>
      <c r="J48">
        <v>1</v>
      </c>
      <c r="K48">
        <v>3</v>
      </c>
      <c r="L48">
        <v>1</v>
      </c>
      <c r="M48">
        <v>7</v>
      </c>
      <c r="N48">
        <v>26.700000000000003</v>
      </c>
      <c r="O48" s="4">
        <v>3.8142857142857145</v>
      </c>
    </row>
    <row r="49" spans="2:15">
      <c r="B49" t="s">
        <v>406</v>
      </c>
      <c r="C49" t="s">
        <v>492</v>
      </c>
      <c r="D49">
        <v>23</v>
      </c>
      <c r="E49">
        <v>16</v>
      </c>
      <c r="F49" s="3">
        <v>0.69565217391304346</v>
      </c>
      <c r="G49">
        <v>160</v>
      </c>
      <c r="H49" s="4">
        <v>10</v>
      </c>
      <c r="I49">
        <v>3</v>
      </c>
      <c r="J49">
        <v>0</v>
      </c>
      <c r="K49">
        <v>0</v>
      </c>
      <c r="L49">
        <v>0</v>
      </c>
      <c r="M49">
        <v>7</v>
      </c>
      <c r="N49">
        <v>34</v>
      </c>
      <c r="O49" s="4">
        <v>4.8571428571428568</v>
      </c>
    </row>
    <row r="50" spans="2:15">
      <c r="B50" t="s">
        <v>145</v>
      </c>
      <c r="C50" t="s">
        <v>481</v>
      </c>
      <c r="D50">
        <v>14</v>
      </c>
      <c r="E50">
        <v>12</v>
      </c>
      <c r="F50" s="3">
        <v>0.8571428571428571</v>
      </c>
      <c r="G50">
        <v>158</v>
      </c>
      <c r="H50" s="4">
        <v>13.166666666666666</v>
      </c>
      <c r="I50">
        <v>0</v>
      </c>
      <c r="J50">
        <v>0</v>
      </c>
      <c r="K50">
        <v>0</v>
      </c>
      <c r="L50">
        <v>0</v>
      </c>
      <c r="M50">
        <v>6</v>
      </c>
      <c r="N50">
        <v>15.8</v>
      </c>
      <c r="O50" s="4">
        <v>2.6333333333333333</v>
      </c>
    </row>
    <row r="51" spans="2:15">
      <c r="B51" t="s">
        <v>289</v>
      </c>
      <c r="C51" t="s">
        <v>497</v>
      </c>
      <c r="D51">
        <v>20</v>
      </c>
      <c r="E51">
        <v>15</v>
      </c>
      <c r="F51" s="3">
        <v>0.75</v>
      </c>
      <c r="G51">
        <v>150</v>
      </c>
      <c r="H51" s="4">
        <v>10</v>
      </c>
      <c r="I51">
        <v>0</v>
      </c>
      <c r="J51">
        <v>0</v>
      </c>
      <c r="K51">
        <v>0</v>
      </c>
      <c r="L51">
        <v>0</v>
      </c>
      <c r="M51">
        <v>4</v>
      </c>
      <c r="N51">
        <v>15</v>
      </c>
      <c r="O51" s="4">
        <v>3.75</v>
      </c>
    </row>
    <row r="52" spans="2:15">
      <c r="B52" t="s">
        <v>163</v>
      </c>
      <c r="C52" t="s">
        <v>466</v>
      </c>
      <c r="D52">
        <v>14</v>
      </c>
      <c r="E52">
        <v>14</v>
      </c>
      <c r="F52" s="3">
        <v>1</v>
      </c>
      <c r="G52">
        <v>141</v>
      </c>
      <c r="H52" s="4">
        <v>10.071428571428571</v>
      </c>
      <c r="I52">
        <v>1</v>
      </c>
      <c r="J52">
        <v>0</v>
      </c>
      <c r="K52">
        <v>0</v>
      </c>
      <c r="L52">
        <v>0</v>
      </c>
      <c r="M52">
        <v>6</v>
      </c>
      <c r="N52">
        <v>20.100000000000001</v>
      </c>
      <c r="O52" s="4">
        <v>3.35</v>
      </c>
    </row>
    <row r="53" spans="2:15">
      <c r="B53" t="s">
        <v>114</v>
      </c>
      <c r="C53" t="s">
        <v>475</v>
      </c>
      <c r="D53">
        <v>22</v>
      </c>
      <c r="E53">
        <v>13</v>
      </c>
      <c r="F53" s="3">
        <v>0.59090909090909094</v>
      </c>
      <c r="G53">
        <v>136</v>
      </c>
      <c r="H53" s="4">
        <v>10.461538461538462</v>
      </c>
      <c r="I53">
        <v>1</v>
      </c>
      <c r="J53">
        <v>0</v>
      </c>
      <c r="K53">
        <v>0</v>
      </c>
      <c r="L53">
        <v>0</v>
      </c>
      <c r="M53">
        <v>7</v>
      </c>
      <c r="N53">
        <v>19.600000000000001</v>
      </c>
      <c r="O53" s="4">
        <v>2.8000000000000003</v>
      </c>
    </row>
    <row r="54" spans="2:15">
      <c r="B54" t="s">
        <v>385</v>
      </c>
      <c r="C54" t="s">
        <v>470</v>
      </c>
      <c r="D54">
        <v>21</v>
      </c>
      <c r="E54">
        <v>16</v>
      </c>
      <c r="F54" s="3">
        <v>0.76190476190476186</v>
      </c>
      <c r="G54">
        <v>136</v>
      </c>
      <c r="H54" s="4">
        <v>8.5</v>
      </c>
      <c r="I54">
        <v>2</v>
      </c>
      <c r="J54">
        <v>0</v>
      </c>
      <c r="K54">
        <v>0</v>
      </c>
      <c r="L54">
        <v>0</v>
      </c>
      <c r="M54">
        <v>6</v>
      </c>
      <c r="N54">
        <v>25.6</v>
      </c>
      <c r="O54" s="4">
        <v>4.2666666666666666</v>
      </c>
    </row>
    <row r="55" spans="2:15">
      <c r="B55" t="s">
        <v>86</v>
      </c>
      <c r="C55" t="s">
        <v>468</v>
      </c>
      <c r="D55">
        <v>11</v>
      </c>
      <c r="E55">
        <v>9</v>
      </c>
      <c r="F55" s="3">
        <v>0.81818181818181823</v>
      </c>
      <c r="G55">
        <v>119</v>
      </c>
      <c r="H55" s="4">
        <v>13.222222222222221</v>
      </c>
      <c r="I55">
        <v>1</v>
      </c>
      <c r="J55">
        <v>0</v>
      </c>
      <c r="K55">
        <v>0</v>
      </c>
      <c r="L55">
        <v>0</v>
      </c>
      <c r="M55">
        <v>5</v>
      </c>
      <c r="N55">
        <v>17.899999999999999</v>
      </c>
      <c r="O55" s="4">
        <v>3.5799999999999996</v>
      </c>
    </row>
    <row r="56" spans="2:15">
      <c r="B56" t="s">
        <v>371</v>
      </c>
      <c r="C56" t="s">
        <v>490</v>
      </c>
      <c r="D56">
        <v>18</v>
      </c>
      <c r="E56">
        <v>14</v>
      </c>
      <c r="F56" s="3">
        <v>0.77777777777777779</v>
      </c>
      <c r="G56">
        <v>117</v>
      </c>
      <c r="H56" s="4">
        <v>8.3571428571428577</v>
      </c>
      <c r="I56">
        <v>2</v>
      </c>
      <c r="J56">
        <v>0</v>
      </c>
      <c r="K56">
        <v>0</v>
      </c>
      <c r="L56">
        <v>0</v>
      </c>
      <c r="M56">
        <v>4</v>
      </c>
      <c r="N56">
        <v>25.7</v>
      </c>
      <c r="O56" s="4">
        <v>6.4249999999999998</v>
      </c>
    </row>
    <row r="57" spans="2:15">
      <c r="B57" t="s">
        <v>124</v>
      </c>
      <c r="C57" t="s">
        <v>474</v>
      </c>
      <c r="D57">
        <v>24</v>
      </c>
      <c r="E57">
        <v>17</v>
      </c>
      <c r="F57" s="3">
        <v>0.70833333333333337</v>
      </c>
      <c r="G57">
        <v>115</v>
      </c>
      <c r="H57" s="4">
        <v>6.7647058823529411</v>
      </c>
      <c r="I57">
        <v>3</v>
      </c>
      <c r="J57">
        <v>0</v>
      </c>
      <c r="K57">
        <v>0</v>
      </c>
      <c r="L57">
        <v>0</v>
      </c>
      <c r="M57">
        <v>6</v>
      </c>
      <c r="N57">
        <v>27.500000000000004</v>
      </c>
      <c r="O57" s="4">
        <v>4.5833333333333339</v>
      </c>
    </row>
    <row r="58" spans="2:15">
      <c r="B58" t="s">
        <v>118</v>
      </c>
      <c r="C58" t="s">
        <v>470</v>
      </c>
      <c r="D58">
        <v>10</v>
      </c>
      <c r="E58">
        <v>8</v>
      </c>
      <c r="F58" s="3">
        <v>0.8</v>
      </c>
      <c r="G58">
        <v>105</v>
      </c>
      <c r="H58" s="4">
        <v>13.125</v>
      </c>
      <c r="I58">
        <v>0</v>
      </c>
      <c r="J58">
        <v>1</v>
      </c>
      <c r="K58">
        <v>1</v>
      </c>
      <c r="L58">
        <v>0</v>
      </c>
      <c r="M58">
        <v>6</v>
      </c>
      <c r="N58">
        <v>10.6</v>
      </c>
      <c r="O58" s="4">
        <v>1.7666666666666666</v>
      </c>
    </row>
    <row r="59" spans="2:15">
      <c r="B59" t="s">
        <v>133</v>
      </c>
      <c r="C59" t="s">
        <v>483</v>
      </c>
      <c r="D59">
        <v>21</v>
      </c>
      <c r="E59">
        <v>12</v>
      </c>
      <c r="F59" s="3">
        <v>0.5714285714285714</v>
      </c>
      <c r="G59">
        <v>103</v>
      </c>
      <c r="H59" s="4">
        <v>8.5833333333333339</v>
      </c>
      <c r="I59">
        <v>1</v>
      </c>
      <c r="J59">
        <v>1</v>
      </c>
      <c r="K59">
        <v>2</v>
      </c>
      <c r="L59">
        <v>0</v>
      </c>
      <c r="M59">
        <v>6</v>
      </c>
      <c r="N59">
        <v>16.5</v>
      </c>
      <c r="O59" s="4">
        <v>2.75</v>
      </c>
    </row>
    <row r="60" spans="2:15">
      <c r="B60" t="s">
        <v>294</v>
      </c>
      <c r="C60" t="s">
        <v>484</v>
      </c>
      <c r="D60">
        <v>19</v>
      </c>
      <c r="E60">
        <v>14</v>
      </c>
      <c r="F60" s="3">
        <v>0.73684210526315785</v>
      </c>
      <c r="G60">
        <v>103</v>
      </c>
      <c r="H60" s="4">
        <v>7.3571428571428568</v>
      </c>
      <c r="I60">
        <v>1</v>
      </c>
      <c r="J60">
        <v>0</v>
      </c>
      <c r="K60">
        <v>0</v>
      </c>
      <c r="L60">
        <v>0</v>
      </c>
      <c r="M60">
        <v>6</v>
      </c>
      <c r="N60">
        <v>16.3</v>
      </c>
      <c r="O60" s="4">
        <v>2.7166666666666668</v>
      </c>
    </row>
    <row r="61" spans="2:15">
      <c r="B61" t="s">
        <v>354</v>
      </c>
      <c r="C61" t="s">
        <v>477</v>
      </c>
      <c r="D61">
        <v>8</v>
      </c>
      <c r="E61">
        <v>6</v>
      </c>
      <c r="F61" s="3">
        <v>0.75</v>
      </c>
      <c r="G61">
        <v>94</v>
      </c>
      <c r="H61" s="4">
        <v>15.666666666666666</v>
      </c>
      <c r="I61">
        <v>0</v>
      </c>
      <c r="J61">
        <v>0</v>
      </c>
      <c r="K61">
        <v>0</v>
      </c>
      <c r="L61">
        <v>0</v>
      </c>
      <c r="M61">
        <v>4</v>
      </c>
      <c r="N61">
        <v>9.4</v>
      </c>
      <c r="O61" s="4">
        <v>2.35</v>
      </c>
    </row>
    <row r="62" spans="2:15">
      <c r="B62" t="s">
        <v>213</v>
      </c>
      <c r="C62" t="s">
        <v>471</v>
      </c>
      <c r="D62">
        <v>14</v>
      </c>
      <c r="E62">
        <v>10</v>
      </c>
      <c r="F62" s="3">
        <v>0.7142857142857143</v>
      </c>
      <c r="G62">
        <v>87</v>
      </c>
      <c r="H62" s="4">
        <v>8.6999999999999993</v>
      </c>
      <c r="I62">
        <v>1</v>
      </c>
      <c r="J62">
        <v>0</v>
      </c>
      <c r="K62">
        <v>0</v>
      </c>
      <c r="L62">
        <v>0</v>
      </c>
      <c r="M62">
        <v>7</v>
      </c>
      <c r="N62">
        <v>14.700000000000003</v>
      </c>
      <c r="O62" s="4">
        <v>2.1000000000000005</v>
      </c>
    </row>
    <row r="63" spans="2:15">
      <c r="B63" t="s">
        <v>120</v>
      </c>
      <c r="C63" t="s">
        <v>488</v>
      </c>
      <c r="D63">
        <v>16</v>
      </c>
      <c r="E63">
        <v>11</v>
      </c>
      <c r="F63" s="3">
        <v>0.6875</v>
      </c>
      <c r="G63">
        <v>84</v>
      </c>
      <c r="H63" s="4">
        <v>7.6363636363636367</v>
      </c>
      <c r="I63">
        <v>3</v>
      </c>
      <c r="J63">
        <v>0</v>
      </c>
      <c r="K63">
        <v>0</v>
      </c>
      <c r="L63">
        <v>0</v>
      </c>
      <c r="M63">
        <v>6</v>
      </c>
      <c r="N63">
        <v>26.400000000000002</v>
      </c>
      <c r="O63" s="4">
        <v>4.4000000000000004</v>
      </c>
    </row>
    <row r="64" spans="2:15">
      <c r="B64" t="s">
        <v>154</v>
      </c>
      <c r="C64" t="s">
        <v>496</v>
      </c>
      <c r="D64">
        <v>17</v>
      </c>
      <c r="E64">
        <v>12</v>
      </c>
      <c r="F64" s="3">
        <v>0.70588235294117652</v>
      </c>
      <c r="G64">
        <v>84</v>
      </c>
      <c r="H64" s="4">
        <v>7</v>
      </c>
      <c r="I64">
        <v>0</v>
      </c>
      <c r="J64">
        <v>0</v>
      </c>
      <c r="K64">
        <v>0</v>
      </c>
      <c r="L64">
        <v>0</v>
      </c>
      <c r="M64">
        <v>6</v>
      </c>
      <c r="N64">
        <v>10.4</v>
      </c>
      <c r="O64" s="4">
        <v>1.7333333333333334</v>
      </c>
    </row>
    <row r="65" spans="2:15">
      <c r="B65" t="s">
        <v>10</v>
      </c>
      <c r="C65" t="s">
        <v>484</v>
      </c>
      <c r="D65">
        <v>14</v>
      </c>
      <c r="E65">
        <v>10</v>
      </c>
      <c r="F65" s="3">
        <v>0.7142857142857143</v>
      </c>
      <c r="G65">
        <v>83</v>
      </c>
      <c r="H65" s="4">
        <v>8.3000000000000007</v>
      </c>
      <c r="I65">
        <v>2</v>
      </c>
      <c r="J65">
        <v>1</v>
      </c>
      <c r="K65">
        <v>0</v>
      </c>
      <c r="L65">
        <v>0</v>
      </c>
      <c r="M65">
        <v>7</v>
      </c>
      <c r="N65">
        <v>20.3</v>
      </c>
      <c r="O65" s="4">
        <v>2.9</v>
      </c>
    </row>
    <row r="66" spans="2:15">
      <c r="B66" t="s">
        <v>216</v>
      </c>
      <c r="C66" t="s">
        <v>483</v>
      </c>
      <c r="D66">
        <v>13</v>
      </c>
      <c r="E66">
        <v>9</v>
      </c>
      <c r="F66" s="3">
        <v>0.69230769230769229</v>
      </c>
      <c r="G66">
        <v>78</v>
      </c>
      <c r="H66" s="4">
        <v>8.6666666666666661</v>
      </c>
      <c r="I66">
        <v>0</v>
      </c>
      <c r="J66">
        <v>0</v>
      </c>
      <c r="K66">
        <v>0</v>
      </c>
      <c r="L66">
        <v>0</v>
      </c>
      <c r="M66">
        <v>4</v>
      </c>
      <c r="N66">
        <v>5.8</v>
      </c>
      <c r="O66" s="4">
        <v>1.45</v>
      </c>
    </row>
    <row r="67" spans="2:15">
      <c r="B67" t="s">
        <v>274</v>
      </c>
      <c r="C67" t="s">
        <v>478</v>
      </c>
      <c r="D67">
        <v>14</v>
      </c>
      <c r="E67">
        <v>11</v>
      </c>
      <c r="F67" s="3">
        <v>0.7857142857142857</v>
      </c>
      <c r="G67">
        <v>72</v>
      </c>
      <c r="H67" s="4">
        <v>6.5454545454545459</v>
      </c>
      <c r="I67">
        <v>3</v>
      </c>
      <c r="J67">
        <v>0</v>
      </c>
      <c r="K67">
        <v>0</v>
      </c>
      <c r="L67">
        <v>0</v>
      </c>
      <c r="M67">
        <v>6</v>
      </c>
      <c r="N67">
        <v>25.200000000000003</v>
      </c>
      <c r="O67" s="4">
        <v>4.2</v>
      </c>
    </row>
    <row r="68" spans="2:15">
      <c r="B68" t="s">
        <v>161</v>
      </c>
      <c r="C68" t="s">
        <v>468</v>
      </c>
      <c r="D68">
        <v>5</v>
      </c>
      <c r="E68">
        <v>5</v>
      </c>
      <c r="F68" s="3">
        <v>1</v>
      </c>
      <c r="G68">
        <v>70</v>
      </c>
      <c r="H68" s="4">
        <v>14</v>
      </c>
      <c r="I68">
        <v>1</v>
      </c>
      <c r="J68">
        <v>0</v>
      </c>
      <c r="K68">
        <v>0</v>
      </c>
      <c r="L68">
        <v>0</v>
      </c>
      <c r="M68">
        <v>4</v>
      </c>
      <c r="N68">
        <v>13.000000000000002</v>
      </c>
      <c r="O68" s="4">
        <v>3.2500000000000004</v>
      </c>
    </row>
    <row r="69" spans="2:15">
      <c r="B69" t="s">
        <v>358</v>
      </c>
      <c r="C69" t="s">
        <v>474</v>
      </c>
      <c r="D69">
        <v>11</v>
      </c>
      <c r="E69">
        <v>7</v>
      </c>
      <c r="F69" s="3">
        <v>0.63636363636363635</v>
      </c>
      <c r="G69">
        <v>68</v>
      </c>
      <c r="H69" s="4">
        <v>9.7142857142857135</v>
      </c>
      <c r="I69">
        <v>0</v>
      </c>
      <c r="J69">
        <v>0</v>
      </c>
      <c r="K69">
        <v>0</v>
      </c>
      <c r="L69">
        <v>0</v>
      </c>
      <c r="M69">
        <v>6</v>
      </c>
      <c r="N69">
        <v>6.8</v>
      </c>
      <c r="O69" s="4">
        <v>1.1333333333333333</v>
      </c>
    </row>
    <row r="70" spans="2:15">
      <c r="B70" t="s">
        <v>171</v>
      </c>
      <c r="C70" t="s">
        <v>467</v>
      </c>
      <c r="D70">
        <v>10</v>
      </c>
      <c r="E70">
        <v>8</v>
      </c>
      <c r="F70" s="3">
        <v>0.8</v>
      </c>
      <c r="G70">
        <v>67</v>
      </c>
      <c r="H70" s="4">
        <v>8.375</v>
      </c>
      <c r="I70">
        <v>1</v>
      </c>
      <c r="J70">
        <v>0</v>
      </c>
      <c r="K70">
        <v>0</v>
      </c>
      <c r="L70">
        <v>0</v>
      </c>
      <c r="M70">
        <v>5</v>
      </c>
      <c r="N70">
        <v>12.7</v>
      </c>
      <c r="O70" s="4">
        <v>2.54</v>
      </c>
    </row>
    <row r="71" spans="2:15">
      <c r="B71" t="s">
        <v>284</v>
      </c>
      <c r="C71" t="s">
        <v>483</v>
      </c>
      <c r="D71">
        <v>8</v>
      </c>
      <c r="E71">
        <v>6</v>
      </c>
      <c r="F71" s="3">
        <v>0.75</v>
      </c>
      <c r="G71">
        <v>67</v>
      </c>
      <c r="H71" s="4">
        <v>11.166666666666666</v>
      </c>
      <c r="I71">
        <v>0</v>
      </c>
      <c r="J71">
        <v>0</v>
      </c>
      <c r="K71">
        <v>0</v>
      </c>
      <c r="L71">
        <v>0</v>
      </c>
      <c r="M71">
        <v>2</v>
      </c>
      <c r="N71">
        <v>6.7</v>
      </c>
      <c r="O71" s="4">
        <v>3.35</v>
      </c>
    </row>
    <row r="72" spans="2:15">
      <c r="B72" t="s">
        <v>125</v>
      </c>
      <c r="C72" t="s">
        <v>484</v>
      </c>
      <c r="D72">
        <v>12</v>
      </c>
      <c r="E72">
        <v>7</v>
      </c>
      <c r="F72" s="3">
        <v>0.58333333333333337</v>
      </c>
      <c r="G72">
        <v>63</v>
      </c>
      <c r="H72" s="4">
        <v>9</v>
      </c>
      <c r="I72">
        <v>1</v>
      </c>
      <c r="J72">
        <v>0</v>
      </c>
      <c r="K72">
        <v>0</v>
      </c>
      <c r="L72">
        <v>0</v>
      </c>
      <c r="M72">
        <v>3</v>
      </c>
      <c r="N72">
        <v>12.3</v>
      </c>
      <c r="O72" s="4">
        <v>4.1000000000000005</v>
      </c>
    </row>
    <row r="73" spans="2:15">
      <c r="B73" t="s">
        <v>374</v>
      </c>
      <c r="C73" t="s">
        <v>482</v>
      </c>
      <c r="D73">
        <v>5</v>
      </c>
      <c r="E73">
        <v>5</v>
      </c>
      <c r="F73" s="3">
        <v>1</v>
      </c>
      <c r="G73">
        <v>60</v>
      </c>
      <c r="H73" s="4">
        <v>12</v>
      </c>
      <c r="I73">
        <v>1</v>
      </c>
      <c r="J73">
        <v>0</v>
      </c>
      <c r="K73">
        <v>0</v>
      </c>
      <c r="L73">
        <v>0</v>
      </c>
      <c r="M73">
        <v>4</v>
      </c>
      <c r="N73">
        <v>12</v>
      </c>
      <c r="O73" s="4">
        <v>3</v>
      </c>
    </row>
    <row r="74" spans="2:15">
      <c r="B74" t="s">
        <v>7</v>
      </c>
      <c r="C74" t="s">
        <v>472</v>
      </c>
      <c r="D74">
        <v>9</v>
      </c>
      <c r="E74">
        <v>8</v>
      </c>
      <c r="F74" s="3">
        <v>0.88888888888888884</v>
      </c>
      <c r="G74">
        <v>56</v>
      </c>
      <c r="H74" s="4">
        <v>7</v>
      </c>
      <c r="I74">
        <v>0</v>
      </c>
      <c r="J74">
        <v>0</v>
      </c>
      <c r="K74">
        <v>0</v>
      </c>
      <c r="L74">
        <v>0</v>
      </c>
      <c r="M74">
        <v>3</v>
      </c>
      <c r="N74">
        <v>5.6</v>
      </c>
      <c r="O74" s="4">
        <v>1.8666666666666665</v>
      </c>
    </row>
    <row r="75" spans="2:15">
      <c r="B75" t="s">
        <v>194</v>
      </c>
      <c r="C75" t="s">
        <v>489</v>
      </c>
      <c r="D75">
        <v>9</v>
      </c>
      <c r="E75">
        <v>4</v>
      </c>
      <c r="F75" s="3">
        <v>0.44444444444444442</v>
      </c>
      <c r="G75">
        <v>55</v>
      </c>
      <c r="H75" s="4">
        <v>13.75</v>
      </c>
      <c r="I75">
        <v>1</v>
      </c>
      <c r="J75">
        <v>0</v>
      </c>
      <c r="K75">
        <v>0</v>
      </c>
      <c r="L75">
        <v>0</v>
      </c>
      <c r="M75">
        <v>4</v>
      </c>
      <c r="N75">
        <v>11.5</v>
      </c>
      <c r="O75" s="4">
        <v>2.875</v>
      </c>
    </row>
    <row r="76" spans="2:15">
      <c r="B76" t="s">
        <v>25</v>
      </c>
      <c r="C76" t="s">
        <v>486</v>
      </c>
      <c r="D76">
        <v>8</v>
      </c>
      <c r="E76">
        <v>7</v>
      </c>
      <c r="F76" s="3">
        <v>0.875</v>
      </c>
      <c r="G76">
        <v>54</v>
      </c>
      <c r="H76" s="4">
        <v>7.7142857142857144</v>
      </c>
      <c r="I76">
        <v>0</v>
      </c>
      <c r="J76">
        <v>0</v>
      </c>
      <c r="K76">
        <v>0</v>
      </c>
      <c r="L76">
        <v>0</v>
      </c>
      <c r="M76">
        <v>3</v>
      </c>
      <c r="N76">
        <v>5.3999999999999995</v>
      </c>
      <c r="O76" s="4">
        <v>1.7999999999999998</v>
      </c>
    </row>
    <row r="77" spans="2:15">
      <c r="B77" t="s">
        <v>38</v>
      </c>
      <c r="C77" t="s">
        <v>480</v>
      </c>
      <c r="D77">
        <v>8</v>
      </c>
      <c r="E77">
        <v>6</v>
      </c>
      <c r="F77" s="3">
        <v>0.75</v>
      </c>
      <c r="G77">
        <v>52</v>
      </c>
      <c r="H77" s="4">
        <v>8.6666666666666661</v>
      </c>
      <c r="I77">
        <v>1</v>
      </c>
      <c r="J77">
        <v>0</v>
      </c>
      <c r="K77">
        <v>0</v>
      </c>
      <c r="L77">
        <v>0</v>
      </c>
      <c r="M77">
        <v>5</v>
      </c>
      <c r="N77">
        <v>11.2</v>
      </c>
      <c r="O77" s="4">
        <v>2.2399999999999998</v>
      </c>
    </row>
    <row r="78" spans="2:15">
      <c r="B78" t="s">
        <v>326</v>
      </c>
      <c r="C78" t="s">
        <v>490</v>
      </c>
      <c r="D78">
        <v>8</v>
      </c>
      <c r="E78">
        <v>8</v>
      </c>
      <c r="F78" s="3">
        <v>1</v>
      </c>
      <c r="G78">
        <v>48</v>
      </c>
      <c r="H78" s="4">
        <v>6</v>
      </c>
      <c r="I78">
        <v>1</v>
      </c>
      <c r="J78">
        <v>0</v>
      </c>
      <c r="K78">
        <v>0</v>
      </c>
      <c r="L78">
        <v>0</v>
      </c>
      <c r="M78">
        <v>4</v>
      </c>
      <c r="N78">
        <v>10.8</v>
      </c>
      <c r="O78" s="4">
        <v>2.7</v>
      </c>
    </row>
    <row r="79" spans="2:15">
      <c r="B79" t="s">
        <v>330</v>
      </c>
      <c r="C79" t="s">
        <v>472</v>
      </c>
      <c r="D79">
        <v>8</v>
      </c>
      <c r="E79">
        <v>7</v>
      </c>
      <c r="F79" s="3">
        <v>0.875</v>
      </c>
      <c r="G79">
        <v>48</v>
      </c>
      <c r="H79" s="4">
        <v>6.8571428571428568</v>
      </c>
      <c r="I79">
        <v>1</v>
      </c>
      <c r="J79">
        <v>0</v>
      </c>
      <c r="K79">
        <v>0</v>
      </c>
      <c r="L79">
        <v>0</v>
      </c>
      <c r="M79">
        <v>4</v>
      </c>
      <c r="N79">
        <v>10.8</v>
      </c>
      <c r="O79" s="4">
        <v>2.7</v>
      </c>
    </row>
    <row r="80" spans="2:15">
      <c r="B80" t="s">
        <v>291</v>
      </c>
      <c r="C80" t="s">
        <v>486</v>
      </c>
      <c r="D80">
        <v>5</v>
      </c>
      <c r="E80">
        <v>3</v>
      </c>
      <c r="F80" s="3">
        <v>0.6</v>
      </c>
      <c r="G80">
        <v>46</v>
      </c>
      <c r="H80" s="4">
        <v>15.333333333333334</v>
      </c>
      <c r="I80">
        <v>0</v>
      </c>
      <c r="J80">
        <v>0</v>
      </c>
      <c r="K80">
        <v>0</v>
      </c>
      <c r="L80">
        <v>0</v>
      </c>
      <c r="M80">
        <v>3</v>
      </c>
      <c r="N80">
        <v>4.5999999999999996</v>
      </c>
      <c r="O80" s="4">
        <v>1.5333333333333332</v>
      </c>
    </row>
    <row r="81" spans="2:15">
      <c r="B81" t="s">
        <v>4</v>
      </c>
      <c r="C81" t="s">
        <v>475</v>
      </c>
      <c r="D81">
        <v>5</v>
      </c>
      <c r="E81">
        <v>4</v>
      </c>
      <c r="F81" s="3">
        <v>0.8</v>
      </c>
      <c r="G81">
        <v>40</v>
      </c>
      <c r="H81" s="4">
        <v>10</v>
      </c>
      <c r="I81">
        <v>2</v>
      </c>
      <c r="J81">
        <v>1</v>
      </c>
      <c r="K81">
        <v>6</v>
      </c>
      <c r="L81">
        <v>0</v>
      </c>
      <c r="M81">
        <v>4</v>
      </c>
      <c r="N81">
        <v>16.600000000000001</v>
      </c>
      <c r="O81" s="4">
        <v>4.1500000000000004</v>
      </c>
    </row>
    <row r="82" spans="2:15">
      <c r="B82" t="s">
        <v>419</v>
      </c>
      <c r="C82" t="s">
        <v>473</v>
      </c>
      <c r="D82">
        <v>4</v>
      </c>
      <c r="E82">
        <v>3</v>
      </c>
      <c r="F82" s="3">
        <v>0.75</v>
      </c>
      <c r="G82">
        <v>39</v>
      </c>
      <c r="H82" s="4">
        <v>13</v>
      </c>
      <c r="I82">
        <v>1</v>
      </c>
      <c r="J82">
        <v>0</v>
      </c>
      <c r="K82">
        <v>0</v>
      </c>
      <c r="L82">
        <v>0</v>
      </c>
      <c r="M82">
        <v>4</v>
      </c>
      <c r="N82">
        <v>9.9</v>
      </c>
      <c r="O82" s="4">
        <v>2.4750000000000001</v>
      </c>
    </row>
    <row r="83" spans="2:15">
      <c r="B83" t="s">
        <v>437</v>
      </c>
      <c r="C83" t="s">
        <v>490</v>
      </c>
      <c r="D83">
        <v>5</v>
      </c>
      <c r="E83">
        <v>4</v>
      </c>
      <c r="F83" s="3">
        <v>0.8</v>
      </c>
      <c r="G83">
        <v>39</v>
      </c>
      <c r="H83" s="4">
        <v>9.75</v>
      </c>
      <c r="I83">
        <v>0</v>
      </c>
      <c r="J83">
        <v>0</v>
      </c>
      <c r="K83">
        <v>0</v>
      </c>
      <c r="L83">
        <v>0</v>
      </c>
      <c r="M83">
        <v>5</v>
      </c>
      <c r="N83">
        <v>3.9</v>
      </c>
      <c r="O83" s="4">
        <v>0.78</v>
      </c>
    </row>
    <row r="84" spans="2:15">
      <c r="B84" t="s">
        <v>215</v>
      </c>
      <c r="C84" t="s">
        <v>469</v>
      </c>
      <c r="D84">
        <v>10</v>
      </c>
      <c r="E84">
        <v>8</v>
      </c>
      <c r="F84" s="3">
        <v>0.8</v>
      </c>
      <c r="G84">
        <v>36</v>
      </c>
      <c r="H84" s="4">
        <v>4.5</v>
      </c>
      <c r="I84">
        <v>1</v>
      </c>
      <c r="J84">
        <v>1</v>
      </c>
      <c r="K84">
        <v>0</v>
      </c>
      <c r="L84">
        <v>0</v>
      </c>
      <c r="M84">
        <v>6</v>
      </c>
      <c r="N84">
        <v>9.6</v>
      </c>
      <c r="O84" s="4">
        <v>1.5999999999999999</v>
      </c>
    </row>
    <row r="85" spans="2:15">
      <c r="B85" t="s">
        <v>31</v>
      </c>
      <c r="C85" t="s">
        <v>496</v>
      </c>
      <c r="D85">
        <v>11</v>
      </c>
      <c r="E85">
        <v>6</v>
      </c>
      <c r="F85" s="3">
        <v>0.54545454545454541</v>
      </c>
      <c r="G85">
        <v>34</v>
      </c>
      <c r="H85" s="4">
        <v>5.666666666666667</v>
      </c>
      <c r="I85">
        <v>0</v>
      </c>
      <c r="J85">
        <v>0</v>
      </c>
      <c r="K85">
        <v>0</v>
      </c>
      <c r="L85">
        <v>0</v>
      </c>
      <c r="M85">
        <v>7</v>
      </c>
      <c r="N85">
        <v>3.4</v>
      </c>
      <c r="O85" s="4">
        <v>0.48571428571428571</v>
      </c>
    </row>
    <row r="86" spans="2:15">
      <c r="B86" t="s">
        <v>175</v>
      </c>
      <c r="C86" t="s">
        <v>472</v>
      </c>
      <c r="D86">
        <v>7</v>
      </c>
      <c r="E86">
        <v>7</v>
      </c>
      <c r="F86" s="3">
        <v>1</v>
      </c>
      <c r="G86">
        <v>33</v>
      </c>
      <c r="H86" s="4">
        <v>4.7142857142857144</v>
      </c>
      <c r="I86">
        <v>1</v>
      </c>
      <c r="J86">
        <v>0</v>
      </c>
      <c r="K86">
        <v>0</v>
      </c>
      <c r="L86">
        <v>0</v>
      </c>
      <c r="M86">
        <v>4</v>
      </c>
      <c r="N86">
        <v>9.3000000000000007</v>
      </c>
      <c r="O86" s="4">
        <v>2.3250000000000002</v>
      </c>
    </row>
    <row r="87" spans="2:15">
      <c r="B87" t="s">
        <v>121</v>
      </c>
      <c r="C87" t="s">
        <v>493</v>
      </c>
      <c r="D87">
        <v>5</v>
      </c>
      <c r="E87">
        <v>3</v>
      </c>
      <c r="F87" s="3">
        <v>0.6</v>
      </c>
      <c r="G87">
        <v>33</v>
      </c>
      <c r="H87" s="4">
        <v>11</v>
      </c>
      <c r="I87">
        <v>0</v>
      </c>
      <c r="J87">
        <v>0</v>
      </c>
      <c r="K87">
        <v>0</v>
      </c>
      <c r="L87">
        <v>0</v>
      </c>
      <c r="M87">
        <v>7</v>
      </c>
      <c r="N87">
        <v>3.3</v>
      </c>
      <c r="O87" s="4">
        <v>0.47142857142857142</v>
      </c>
    </row>
    <row r="88" spans="2:15">
      <c r="B88" t="s">
        <v>323</v>
      </c>
      <c r="C88" t="s">
        <v>471</v>
      </c>
      <c r="D88">
        <v>5</v>
      </c>
      <c r="E88">
        <v>3</v>
      </c>
      <c r="F88" s="3">
        <v>0.6</v>
      </c>
      <c r="G88">
        <v>33</v>
      </c>
      <c r="H88" s="4">
        <v>11</v>
      </c>
      <c r="I88">
        <v>0</v>
      </c>
      <c r="J88">
        <v>0</v>
      </c>
      <c r="K88">
        <v>0</v>
      </c>
      <c r="L88">
        <v>0</v>
      </c>
      <c r="M88">
        <v>5</v>
      </c>
      <c r="N88">
        <v>3.3</v>
      </c>
      <c r="O88" s="4">
        <v>0.65999999999999992</v>
      </c>
    </row>
    <row r="89" spans="2:15">
      <c r="B89" t="s">
        <v>439</v>
      </c>
      <c r="C89" t="s">
        <v>476</v>
      </c>
      <c r="D89">
        <v>6</v>
      </c>
      <c r="E89">
        <v>5</v>
      </c>
      <c r="F89" s="3">
        <v>0.83333333333333337</v>
      </c>
      <c r="G89">
        <v>31</v>
      </c>
      <c r="H89" s="4">
        <v>6.2</v>
      </c>
      <c r="I89">
        <v>0</v>
      </c>
      <c r="J89">
        <v>0</v>
      </c>
      <c r="K89">
        <v>0</v>
      </c>
      <c r="L89">
        <v>0</v>
      </c>
      <c r="M89">
        <v>5</v>
      </c>
      <c r="N89">
        <v>3.1</v>
      </c>
      <c r="O89" s="4">
        <v>0.62</v>
      </c>
    </row>
    <row r="90" spans="2:15">
      <c r="B90" t="s">
        <v>6</v>
      </c>
      <c r="C90" t="s">
        <v>479</v>
      </c>
      <c r="D90">
        <v>6</v>
      </c>
      <c r="E90">
        <v>4</v>
      </c>
      <c r="F90" s="3">
        <v>0.66666666666666663</v>
      </c>
      <c r="G90">
        <v>31</v>
      </c>
      <c r="H90" s="4">
        <v>7.75</v>
      </c>
      <c r="I90">
        <v>1</v>
      </c>
      <c r="J90">
        <v>0</v>
      </c>
      <c r="K90">
        <v>0</v>
      </c>
      <c r="L90">
        <v>0</v>
      </c>
      <c r="M90">
        <v>4</v>
      </c>
      <c r="N90">
        <v>9.1</v>
      </c>
      <c r="O90" s="4">
        <v>2.2749999999999999</v>
      </c>
    </row>
    <row r="91" spans="2:15">
      <c r="B91" t="s">
        <v>337</v>
      </c>
      <c r="C91" t="s">
        <v>474</v>
      </c>
      <c r="D91">
        <v>3</v>
      </c>
      <c r="E91">
        <v>3</v>
      </c>
      <c r="F91" s="3">
        <v>1</v>
      </c>
      <c r="G91">
        <v>30</v>
      </c>
      <c r="H91" s="4">
        <v>10</v>
      </c>
      <c r="I91">
        <v>0</v>
      </c>
      <c r="J91">
        <v>0</v>
      </c>
      <c r="K91">
        <v>0</v>
      </c>
      <c r="L91">
        <v>0</v>
      </c>
      <c r="M91">
        <v>3</v>
      </c>
      <c r="N91">
        <v>3</v>
      </c>
      <c r="O91" s="4">
        <v>1</v>
      </c>
    </row>
    <row r="92" spans="2:15">
      <c r="B92" t="s">
        <v>588</v>
      </c>
      <c r="C92" t="s">
        <v>489</v>
      </c>
      <c r="D92">
        <v>1</v>
      </c>
      <c r="E92">
        <v>1</v>
      </c>
      <c r="F92" s="3">
        <v>1</v>
      </c>
      <c r="G92">
        <v>29</v>
      </c>
      <c r="H92" s="4">
        <v>29</v>
      </c>
      <c r="I92">
        <v>0</v>
      </c>
      <c r="J92">
        <v>0</v>
      </c>
      <c r="K92">
        <v>0</v>
      </c>
      <c r="L92">
        <v>0</v>
      </c>
      <c r="M92">
        <v>2</v>
      </c>
      <c r="N92">
        <v>2.9</v>
      </c>
      <c r="O92" s="4">
        <v>1.45</v>
      </c>
    </row>
    <row r="93" spans="2:15">
      <c r="B93" t="s">
        <v>308</v>
      </c>
      <c r="C93" t="s">
        <v>477</v>
      </c>
      <c r="D93">
        <v>3</v>
      </c>
      <c r="E93">
        <v>2</v>
      </c>
      <c r="F93" s="3">
        <v>0.66666666666666663</v>
      </c>
      <c r="G93">
        <v>29</v>
      </c>
      <c r="H93" s="4">
        <v>14.5</v>
      </c>
      <c r="I93">
        <v>0</v>
      </c>
      <c r="J93">
        <v>0</v>
      </c>
      <c r="K93">
        <v>0</v>
      </c>
      <c r="L93">
        <v>0</v>
      </c>
      <c r="M93">
        <v>2</v>
      </c>
      <c r="N93">
        <v>2.9</v>
      </c>
      <c r="O93" s="4">
        <v>1.45</v>
      </c>
    </row>
    <row r="94" spans="2:15">
      <c r="B94" t="s">
        <v>27</v>
      </c>
      <c r="C94" t="s">
        <v>497</v>
      </c>
      <c r="D94">
        <v>6</v>
      </c>
      <c r="E94">
        <v>5</v>
      </c>
      <c r="F94" s="3">
        <v>0.83333333333333337</v>
      </c>
      <c r="G94">
        <v>27</v>
      </c>
      <c r="H94" s="4">
        <v>5.4</v>
      </c>
      <c r="I94">
        <v>0</v>
      </c>
      <c r="J94">
        <v>0</v>
      </c>
      <c r="K94">
        <v>0</v>
      </c>
      <c r="L94">
        <v>0</v>
      </c>
      <c r="M94">
        <v>4</v>
      </c>
      <c r="N94">
        <v>2.7</v>
      </c>
      <c r="O94" s="4">
        <v>0.67500000000000004</v>
      </c>
    </row>
    <row r="95" spans="2:15">
      <c r="B95" t="s">
        <v>203</v>
      </c>
      <c r="C95" t="s">
        <v>485</v>
      </c>
      <c r="D95">
        <v>6</v>
      </c>
      <c r="E95">
        <v>3</v>
      </c>
      <c r="F95" s="3">
        <v>0.5</v>
      </c>
      <c r="G95">
        <v>24</v>
      </c>
      <c r="H95" s="4">
        <v>8</v>
      </c>
      <c r="I95">
        <v>0</v>
      </c>
      <c r="J95">
        <v>0</v>
      </c>
      <c r="K95">
        <v>0</v>
      </c>
      <c r="L95">
        <v>0</v>
      </c>
      <c r="M95">
        <v>5</v>
      </c>
      <c r="N95">
        <v>2.4</v>
      </c>
      <c r="O95" s="4">
        <v>0.48</v>
      </c>
    </row>
    <row r="96" spans="2:15">
      <c r="B96" t="s">
        <v>115</v>
      </c>
      <c r="C96" t="s">
        <v>491</v>
      </c>
      <c r="D96">
        <v>8</v>
      </c>
      <c r="E96">
        <v>3</v>
      </c>
      <c r="F96" s="3">
        <v>0.375</v>
      </c>
      <c r="G96">
        <v>22</v>
      </c>
      <c r="H96" s="4">
        <v>7.333333333333333</v>
      </c>
      <c r="I96">
        <v>0</v>
      </c>
      <c r="J96">
        <v>0</v>
      </c>
      <c r="K96">
        <v>0</v>
      </c>
      <c r="L96">
        <v>0</v>
      </c>
      <c r="M96">
        <v>3</v>
      </c>
      <c r="N96">
        <v>2.2000000000000002</v>
      </c>
      <c r="O96" s="4">
        <v>0.73333333333333339</v>
      </c>
    </row>
    <row r="97" spans="2:15">
      <c r="B97" t="s">
        <v>436</v>
      </c>
      <c r="C97" t="s">
        <v>467</v>
      </c>
      <c r="D97">
        <v>5</v>
      </c>
      <c r="E97">
        <v>2</v>
      </c>
      <c r="F97" s="3">
        <v>0.4</v>
      </c>
      <c r="G97">
        <v>22</v>
      </c>
      <c r="H97" s="4">
        <v>11</v>
      </c>
      <c r="I97">
        <v>0</v>
      </c>
      <c r="J97">
        <v>1</v>
      </c>
      <c r="K97">
        <v>3</v>
      </c>
      <c r="L97">
        <v>0</v>
      </c>
      <c r="M97">
        <v>4</v>
      </c>
      <c r="N97">
        <v>2.5</v>
      </c>
      <c r="O97" s="4">
        <v>0.625</v>
      </c>
    </row>
    <row r="98" spans="2:15">
      <c r="B98" t="s">
        <v>341</v>
      </c>
      <c r="C98" t="s">
        <v>495</v>
      </c>
      <c r="D98">
        <v>1</v>
      </c>
      <c r="E98">
        <v>1</v>
      </c>
      <c r="F98" s="3">
        <v>1</v>
      </c>
      <c r="G98">
        <v>21</v>
      </c>
      <c r="H98" s="4">
        <v>21</v>
      </c>
      <c r="I98">
        <v>0</v>
      </c>
      <c r="J98">
        <v>0</v>
      </c>
      <c r="K98">
        <v>0</v>
      </c>
      <c r="L98">
        <v>0</v>
      </c>
      <c r="M98">
        <v>6</v>
      </c>
      <c r="N98">
        <v>2.1</v>
      </c>
      <c r="O98" s="4">
        <v>0.35000000000000003</v>
      </c>
    </row>
    <row r="99" spans="2:15">
      <c r="B99" t="s">
        <v>335</v>
      </c>
      <c r="C99" t="s">
        <v>494</v>
      </c>
      <c r="D99">
        <v>5</v>
      </c>
      <c r="E99">
        <v>3</v>
      </c>
      <c r="F99" s="3">
        <v>0.6</v>
      </c>
      <c r="G99">
        <v>20</v>
      </c>
      <c r="H99" s="4">
        <v>6.666666666666667</v>
      </c>
      <c r="I99">
        <v>1</v>
      </c>
      <c r="J99">
        <v>0</v>
      </c>
      <c r="K99">
        <v>0</v>
      </c>
      <c r="L99">
        <v>0</v>
      </c>
      <c r="M99">
        <v>7</v>
      </c>
      <c r="N99">
        <v>8</v>
      </c>
      <c r="O99" s="4">
        <v>1.1428571428571428</v>
      </c>
    </row>
    <row r="100" spans="2:15">
      <c r="B100" t="s">
        <v>586</v>
      </c>
      <c r="C100" t="s">
        <v>479</v>
      </c>
      <c r="D100">
        <v>9</v>
      </c>
      <c r="E100">
        <v>2</v>
      </c>
      <c r="F100" s="3">
        <v>0.22222222222222221</v>
      </c>
      <c r="G100">
        <v>20</v>
      </c>
      <c r="H100" s="4">
        <v>10</v>
      </c>
      <c r="I100">
        <v>0</v>
      </c>
      <c r="J100">
        <v>0</v>
      </c>
      <c r="K100">
        <v>0</v>
      </c>
      <c r="L100">
        <v>0</v>
      </c>
      <c r="M100">
        <v>2</v>
      </c>
      <c r="N100">
        <v>2</v>
      </c>
      <c r="O100" s="4">
        <v>1</v>
      </c>
    </row>
    <row r="101" spans="2:15">
      <c r="B101" t="s">
        <v>94</v>
      </c>
      <c r="C101" t="s">
        <v>488</v>
      </c>
      <c r="D101">
        <v>4</v>
      </c>
      <c r="E101">
        <v>4</v>
      </c>
      <c r="F101" s="3">
        <v>1</v>
      </c>
      <c r="G101">
        <v>20</v>
      </c>
      <c r="H101" s="4">
        <v>5</v>
      </c>
      <c r="I101">
        <v>0</v>
      </c>
      <c r="J101">
        <v>0</v>
      </c>
      <c r="K101">
        <v>0</v>
      </c>
      <c r="L101">
        <v>0</v>
      </c>
      <c r="M101">
        <v>5</v>
      </c>
      <c r="N101">
        <v>2</v>
      </c>
      <c r="O101" s="4">
        <v>0.4</v>
      </c>
    </row>
    <row r="102" spans="2:15">
      <c r="B102" t="s">
        <v>363</v>
      </c>
      <c r="C102" t="s">
        <v>478</v>
      </c>
      <c r="D102">
        <v>3</v>
      </c>
      <c r="E102">
        <v>3</v>
      </c>
      <c r="F102" s="3">
        <v>1</v>
      </c>
      <c r="G102">
        <v>17</v>
      </c>
      <c r="H102" s="4">
        <v>5.666666666666667</v>
      </c>
      <c r="I102">
        <v>0</v>
      </c>
      <c r="J102">
        <v>3</v>
      </c>
      <c r="K102">
        <v>5</v>
      </c>
      <c r="L102">
        <v>0</v>
      </c>
      <c r="M102">
        <v>5</v>
      </c>
      <c r="N102">
        <v>4.1999999999999993</v>
      </c>
      <c r="O102" s="4">
        <v>0.83999999999999986</v>
      </c>
    </row>
    <row r="103" spans="2:15">
      <c r="B103" t="s">
        <v>17</v>
      </c>
      <c r="C103" t="s">
        <v>494</v>
      </c>
      <c r="D103">
        <v>2</v>
      </c>
      <c r="E103">
        <v>1</v>
      </c>
      <c r="F103" s="3">
        <v>0.5</v>
      </c>
      <c r="G103">
        <v>17</v>
      </c>
      <c r="H103" s="4">
        <v>17</v>
      </c>
      <c r="I103">
        <v>0</v>
      </c>
      <c r="J103">
        <v>0</v>
      </c>
      <c r="K103">
        <v>0</v>
      </c>
      <c r="L103">
        <v>0</v>
      </c>
      <c r="M103">
        <v>2</v>
      </c>
      <c r="N103">
        <v>1.7</v>
      </c>
      <c r="O103" s="4">
        <v>0.85</v>
      </c>
    </row>
    <row r="104" spans="2:15">
      <c r="B104" t="s">
        <v>277</v>
      </c>
      <c r="C104" t="s">
        <v>491</v>
      </c>
      <c r="D104">
        <v>6</v>
      </c>
      <c r="E104">
        <v>4</v>
      </c>
      <c r="F104" s="3">
        <v>0.66666666666666663</v>
      </c>
      <c r="G104">
        <v>16</v>
      </c>
      <c r="H104" s="4">
        <v>4</v>
      </c>
      <c r="I104">
        <v>0</v>
      </c>
      <c r="J104">
        <v>0</v>
      </c>
      <c r="K104">
        <v>0</v>
      </c>
      <c r="L104">
        <v>0</v>
      </c>
      <c r="M104">
        <v>5</v>
      </c>
      <c r="N104">
        <v>1.6</v>
      </c>
      <c r="O104" s="4">
        <v>0.32</v>
      </c>
    </row>
    <row r="105" spans="2:15">
      <c r="B105" t="s">
        <v>288</v>
      </c>
      <c r="C105" t="s">
        <v>479</v>
      </c>
      <c r="D105">
        <v>5</v>
      </c>
      <c r="E105">
        <v>3</v>
      </c>
      <c r="F105" s="3">
        <v>0.6</v>
      </c>
      <c r="G105">
        <v>16</v>
      </c>
      <c r="H105" s="4">
        <v>5.333333333333333</v>
      </c>
      <c r="I105">
        <v>0</v>
      </c>
      <c r="J105">
        <v>0</v>
      </c>
      <c r="K105">
        <v>0</v>
      </c>
      <c r="L105">
        <v>0</v>
      </c>
      <c r="M105">
        <v>5</v>
      </c>
      <c r="N105">
        <v>1.6</v>
      </c>
      <c r="O105" s="4">
        <v>0.32</v>
      </c>
    </row>
    <row r="106" spans="2:15">
      <c r="B106" t="s">
        <v>212</v>
      </c>
      <c r="C106" t="s">
        <v>478</v>
      </c>
      <c r="D106">
        <v>1</v>
      </c>
      <c r="E106">
        <v>1</v>
      </c>
      <c r="F106" s="3">
        <v>1</v>
      </c>
      <c r="G106">
        <v>16</v>
      </c>
      <c r="H106" s="4">
        <v>16</v>
      </c>
      <c r="I106">
        <v>0</v>
      </c>
      <c r="J106">
        <v>0</v>
      </c>
      <c r="K106">
        <v>0</v>
      </c>
      <c r="L106">
        <v>0</v>
      </c>
      <c r="M106">
        <v>1</v>
      </c>
      <c r="N106">
        <v>1.6</v>
      </c>
      <c r="O106" s="4">
        <v>1.6</v>
      </c>
    </row>
    <row r="107" spans="2:15">
      <c r="B107" t="s">
        <v>441</v>
      </c>
      <c r="C107" t="s">
        <v>497</v>
      </c>
      <c r="D107">
        <v>4</v>
      </c>
      <c r="E107">
        <v>2</v>
      </c>
      <c r="F107" s="3">
        <v>0.5</v>
      </c>
      <c r="G107">
        <v>16</v>
      </c>
      <c r="H107" s="4">
        <v>8</v>
      </c>
      <c r="I107">
        <v>0</v>
      </c>
      <c r="J107">
        <v>0</v>
      </c>
      <c r="K107">
        <v>0</v>
      </c>
      <c r="L107">
        <v>0</v>
      </c>
      <c r="M107">
        <v>6</v>
      </c>
      <c r="N107">
        <v>1.5999999999999999</v>
      </c>
      <c r="O107" s="4">
        <v>0.26666666666666666</v>
      </c>
    </row>
    <row r="108" spans="2:15">
      <c r="B108" t="s">
        <v>460</v>
      </c>
      <c r="C108" t="s">
        <v>466</v>
      </c>
      <c r="D108">
        <v>2</v>
      </c>
      <c r="E108">
        <v>2</v>
      </c>
      <c r="F108" s="3">
        <v>1</v>
      </c>
      <c r="G108">
        <v>15</v>
      </c>
      <c r="H108" s="4">
        <v>7.5</v>
      </c>
      <c r="I108">
        <v>2</v>
      </c>
      <c r="J108">
        <v>0</v>
      </c>
      <c r="K108">
        <v>0</v>
      </c>
      <c r="L108">
        <v>0</v>
      </c>
      <c r="M108">
        <v>1</v>
      </c>
      <c r="N108">
        <v>13.5</v>
      </c>
      <c r="O108" s="4">
        <v>13.5</v>
      </c>
    </row>
    <row r="109" spans="2:15">
      <c r="B109" t="s">
        <v>234</v>
      </c>
      <c r="C109" t="s">
        <v>466</v>
      </c>
      <c r="D109">
        <v>2</v>
      </c>
      <c r="E109">
        <v>2</v>
      </c>
      <c r="F109" s="3">
        <v>1</v>
      </c>
      <c r="G109">
        <v>15</v>
      </c>
      <c r="H109" s="4">
        <v>7.5</v>
      </c>
      <c r="I109">
        <v>0</v>
      </c>
      <c r="J109">
        <v>0</v>
      </c>
      <c r="K109">
        <v>0</v>
      </c>
      <c r="L109">
        <v>0</v>
      </c>
      <c r="M109">
        <v>4</v>
      </c>
      <c r="N109">
        <v>1.5</v>
      </c>
      <c r="O109" s="4">
        <v>0.375</v>
      </c>
    </row>
    <row r="110" spans="2:15">
      <c r="B110" t="s">
        <v>201</v>
      </c>
      <c r="C110" t="s">
        <v>478</v>
      </c>
      <c r="D110">
        <v>2</v>
      </c>
      <c r="E110">
        <v>2</v>
      </c>
      <c r="F110" s="3">
        <v>1</v>
      </c>
      <c r="G110">
        <v>12</v>
      </c>
      <c r="H110" s="4">
        <v>6</v>
      </c>
      <c r="I110">
        <v>0</v>
      </c>
      <c r="J110">
        <v>0</v>
      </c>
      <c r="K110">
        <v>0</v>
      </c>
      <c r="L110">
        <v>0</v>
      </c>
      <c r="M110">
        <v>4</v>
      </c>
      <c r="N110">
        <v>1.2</v>
      </c>
      <c r="O110" s="4">
        <v>0.3</v>
      </c>
    </row>
    <row r="111" spans="2:15">
      <c r="B111" t="s">
        <v>447</v>
      </c>
      <c r="C111" t="s">
        <v>486</v>
      </c>
      <c r="D111">
        <v>1</v>
      </c>
      <c r="E111">
        <v>1</v>
      </c>
      <c r="F111" s="3">
        <v>1</v>
      </c>
      <c r="G111">
        <v>10</v>
      </c>
      <c r="H111" s="4">
        <v>10</v>
      </c>
      <c r="I111">
        <v>0</v>
      </c>
      <c r="J111">
        <v>0</v>
      </c>
      <c r="K111">
        <v>0</v>
      </c>
      <c r="L111">
        <v>0</v>
      </c>
      <c r="M111">
        <v>1</v>
      </c>
      <c r="N111">
        <v>1</v>
      </c>
      <c r="O111" s="4">
        <v>1</v>
      </c>
    </row>
    <row r="112" spans="2:15">
      <c r="B112" t="s">
        <v>382</v>
      </c>
      <c r="C112" t="s">
        <v>475</v>
      </c>
      <c r="D112">
        <v>5</v>
      </c>
      <c r="E112">
        <v>2</v>
      </c>
      <c r="F112" s="3">
        <v>0.4</v>
      </c>
      <c r="G112">
        <v>10</v>
      </c>
      <c r="H112" s="4">
        <v>5</v>
      </c>
      <c r="I112">
        <v>0</v>
      </c>
      <c r="J112">
        <v>0</v>
      </c>
      <c r="K112">
        <v>0</v>
      </c>
      <c r="L112">
        <v>0</v>
      </c>
      <c r="M112">
        <v>3</v>
      </c>
      <c r="N112">
        <v>1</v>
      </c>
      <c r="O112" s="4">
        <v>0.33333333333333331</v>
      </c>
    </row>
    <row r="113" spans="2:15">
      <c r="B113" t="s">
        <v>47</v>
      </c>
      <c r="C113" t="s">
        <v>481</v>
      </c>
      <c r="D113">
        <v>2</v>
      </c>
      <c r="E113">
        <v>1</v>
      </c>
      <c r="F113" s="3">
        <v>0.5</v>
      </c>
      <c r="G113">
        <v>9</v>
      </c>
      <c r="H113" s="4">
        <v>9</v>
      </c>
      <c r="I113">
        <v>0</v>
      </c>
      <c r="J113">
        <v>0</v>
      </c>
      <c r="K113">
        <v>0</v>
      </c>
      <c r="L113">
        <v>0</v>
      </c>
      <c r="M113">
        <v>3</v>
      </c>
      <c r="N113">
        <v>0.9</v>
      </c>
      <c r="O113" s="4">
        <v>0.3</v>
      </c>
    </row>
    <row r="114" spans="2:15">
      <c r="B114" t="s">
        <v>255</v>
      </c>
      <c r="C114" t="s">
        <v>476</v>
      </c>
      <c r="D114">
        <v>1</v>
      </c>
      <c r="E114">
        <v>1</v>
      </c>
      <c r="F114" s="3">
        <v>1</v>
      </c>
      <c r="G114">
        <v>8</v>
      </c>
      <c r="H114" s="4">
        <v>8</v>
      </c>
      <c r="I114">
        <v>0</v>
      </c>
      <c r="J114">
        <v>0</v>
      </c>
      <c r="K114">
        <v>0</v>
      </c>
      <c r="L114">
        <v>0</v>
      </c>
      <c r="M114">
        <v>1</v>
      </c>
      <c r="N114">
        <v>0.8</v>
      </c>
      <c r="O114" s="4">
        <v>0.8</v>
      </c>
    </row>
    <row r="115" spans="2:15">
      <c r="B115" t="s">
        <v>275</v>
      </c>
      <c r="C115" t="s">
        <v>480</v>
      </c>
      <c r="D115">
        <v>2</v>
      </c>
      <c r="E115">
        <v>1</v>
      </c>
      <c r="F115" s="3">
        <v>0.5</v>
      </c>
      <c r="G115">
        <v>7</v>
      </c>
      <c r="H115" s="4">
        <v>7</v>
      </c>
      <c r="I115">
        <v>0</v>
      </c>
      <c r="J115">
        <v>0</v>
      </c>
      <c r="K115">
        <v>0</v>
      </c>
      <c r="L115">
        <v>0</v>
      </c>
      <c r="M115">
        <v>4</v>
      </c>
      <c r="N115">
        <v>0.7</v>
      </c>
      <c r="O115" s="4">
        <v>0.17499999999999999</v>
      </c>
    </row>
    <row r="116" spans="2:15">
      <c r="B116" t="s">
        <v>325</v>
      </c>
      <c r="C116" t="s">
        <v>483</v>
      </c>
      <c r="D116">
        <v>1</v>
      </c>
      <c r="E116">
        <v>1</v>
      </c>
      <c r="F116" s="3">
        <v>1</v>
      </c>
      <c r="G116">
        <v>7</v>
      </c>
      <c r="H116" s="4">
        <v>7</v>
      </c>
      <c r="I116">
        <v>1</v>
      </c>
      <c r="J116">
        <v>0</v>
      </c>
      <c r="K116">
        <v>0</v>
      </c>
      <c r="L116">
        <v>0</v>
      </c>
      <c r="M116">
        <v>3</v>
      </c>
      <c r="N116">
        <v>6.7</v>
      </c>
      <c r="O116" s="4">
        <v>2.2333333333333334</v>
      </c>
    </row>
    <row r="117" spans="2:15">
      <c r="B117" t="s">
        <v>587</v>
      </c>
      <c r="C117" t="s">
        <v>479</v>
      </c>
      <c r="D117">
        <v>1</v>
      </c>
      <c r="E117">
        <v>1</v>
      </c>
      <c r="F117" s="3">
        <v>1</v>
      </c>
      <c r="G117">
        <v>7</v>
      </c>
      <c r="H117" s="4">
        <v>7</v>
      </c>
      <c r="I117">
        <v>0</v>
      </c>
      <c r="J117">
        <v>0</v>
      </c>
      <c r="K117">
        <v>0</v>
      </c>
      <c r="L117">
        <v>0</v>
      </c>
      <c r="M117">
        <v>1</v>
      </c>
      <c r="N117">
        <v>0.7</v>
      </c>
      <c r="O117" s="4">
        <v>0.7</v>
      </c>
    </row>
    <row r="118" spans="2:15">
      <c r="B118" t="s">
        <v>347</v>
      </c>
      <c r="C118" t="s">
        <v>497</v>
      </c>
      <c r="D118">
        <v>2</v>
      </c>
      <c r="E118">
        <v>1</v>
      </c>
      <c r="F118" s="3">
        <v>0.5</v>
      </c>
      <c r="G118">
        <v>6</v>
      </c>
      <c r="H118" s="4">
        <v>6</v>
      </c>
      <c r="I118">
        <v>0</v>
      </c>
      <c r="J118">
        <v>0</v>
      </c>
      <c r="K118">
        <v>0</v>
      </c>
      <c r="L118">
        <v>0</v>
      </c>
      <c r="M118">
        <v>3</v>
      </c>
      <c r="N118">
        <v>0.6</v>
      </c>
      <c r="O118" s="4">
        <v>0.19999999999999998</v>
      </c>
    </row>
    <row r="119" spans="2:15">
      <c r="B119" t="s">
        <v>110</v>
      </c>
      <c r="C119" t="s">
        <v>495</v>
      </c>
      <c r="D119">
        <v>2</v>
      </c>
      <c r="E119">
        <v>1</v>
      </c>
      <c r="F119" s="3">
        <v>0.5</v>
      </c>
      <c r="G119">
        <v>5</v>
      </c>
      <c r="H119" s="4">
        <v>5</v>
      </c>
      <c r="I119">
        <v>0</v>
      </c>
      <c r="J119">
        <v>0</v>
      </c>
      <c r="K119">
        <v>0</v>
      </c>
      <c r="L119">
        <v>0</v>
      </c>
      <c r="M119">
        <v>2</v>
      </c>
      <c r="N119">
        <v>0.5</v>
      </c>
      <c r="O119" s="4">
        <v>0.25</v>
      </c>
    </row>
    <row r="120" spans="2:15">
      <c r="B120" t="s">
        <v>630</v>
      </c>
      <c r="C120" t="s">
        <v>476</v>
      </c>
      <c r="D120">
        <v>1</v>
      </c>
      <c r="E120">
        <v>1</v>
      </c>
      <c r="F120" s="3">
        <v>1</v>
      </c>
      <c r="G120">
        <v>4</v>
      </c>
      <c r="H120" s="4">
        <v>4</v>
      </c>
      <c r="I120">
        <v>0</v>
      </c>
      <c r="J120">
        <v>0</v>
      </c>
      <c r="K120">
        <v>0</v>
      </c>
      <c r="L120">
        <v>0</v>
      </c>
      <c r="M120">
        <v>1</v>
      </c>
      <c r="N120">
        <v>0.4</v>
      </c>
      <c r="O120" s="4">
        <v>0.4</v>
      </c>
    </row>
    <row r="121" spans="2:15">
      <c r="B121" t="s">
        <v>357</v>
      </c>
      <c r="C121" t="s">
        <v>468</v>
      </c>
      <c r="D121">
        <v>2</v>
      </c>
      <c r="E121">
        <v>1</v>
      </c>
      <c r="F121" s="3">
        <v>0.5</v>
      </c>
      <c r="G121">
        <v>4</v>
      </c>
      <c r="H121" s="4">
        <v>4</v>
      </c>
      <c r="I121">
        <v>0</v>
      </c>
      <c r="J121">
        <v>0</v>
      </c>
      <c r="K121">
        <v>0</v>
      </c>
      <c r="L121">
        <v>0</v>
      </c>
      <c r="M121">
        <v>3</v>
      </c>
      <c r="N121">
        <v>0.4</v>
      </c>
      <c r="O121" s="4">
        <v>0.13333333333333333</v>
      </c>
    </row>
    <row r="122" spans="2:15">
      <c r="B122" t="s">
        <v>278</v>
      </c>
      <c r="C122" t="s">
        <v>467</v>
      </c>
      <c r="D122">
        <v>2</v>
      </c>
      <c r="E122">
        <v>2</v>
      </c>
      <c r="F122" s="3">
        <v>1</v>
      </c>
      <c r="G122">
        <v>2</v>
      </c>
      <c r="H122" s="4">
        <v>1</v>
      </c>
      <c r="I122">
        <v>1</v>
      </c>
      <c r="J122">
        <v>0</v>
      </c>
      <c r="K122">
        <v>0</v>
      </c>
      <c r="L122">
        <v>0</v>
      </c>
      <c r="M122">
        <v>5</v>
      </c>
      <c r="N122">
        <v>6.2</v>
      </c>
      <c r="O122" s="4">
        <v>1.24</v>
      </c>
    </row>
    <row r="123" spans="2:15">
      <c r="B123" t="s">
        <v>380</v>
      </c>
      <c r="C123" t="s">
        <v>492</v>
      </c>
      <c r="D123">
        <v>1</v>
      </c>
      <c r="E123">
        <v>1</v>
      </c>
      <c r="F123" s="3">
        <v>1</v>
      </c>
      <c r="G123">
        <v>2</v>
      </c>
      <c r="H123" s="4">
        <v>2</v>
      </c>
      <c r="I123">
        <v>0</v>
      </c>
      <c r="J123">
        <v>0</v>
      </c>
      <c r="K123">
        <v>0</v>
      </c>
      <c r="L123">
        <v>0</v>
      </c>
      <c r="M123">
        <v>1</v>
      </c>
      <c r="N123">
        <v>0.2</v>
      </c>
      <c r="O123" s="4">
        <v>0.2</v>
      </c>
    </row>
    <row r="124" spans="2:15">
      <c r="B124" t="s">
        <v>430</v>
      </c>
      <c r="C124" t="s">
        <v>493</v>
      </c>
      <c r="D124">
        <v>0</v>
      </c>
      <c r="E124">
        <v>0</v>
      </c>
      <c r="F124" s="3"/>
      <c r="G124">
        <v>0</v>
      </c>
      <c r="H124" s="4"/>
      <c r="I124">
        <v>0</v>
      </c>
      <c r="J124">
        <v>0</v>
      </c>
      <c r="K124">
        <v>0</v>
      </c>
      <c r="L124">
        <v>0</v>
      </c>
      <c r="M124">
        <v>4</v>
      </c>
      <c r="N124">
        <v>0</v>
      </c>
      <c r="O124" s="4">
        <v>0</v>
      </c>
    </row>
    <row r="125" spans="2:15">
      <c r="B125" t="s">
        <v>152</v>
      </c>
      <c r="C125" t="s">
        <v>469</v>
      </c>
      <c r="D125">
        <v>1</v>
      </c>
      <c r="E125">
        <v>0</v>
      </c>
      <c r="F125" s="3">
        <v>0</v>
      </c>
      <c r="G125">
        <v>0</v>
      </c>
      <c r="H125" s="4"/>
      <c r="I125">
        <v>0</v>
      </c>
      <c r="J125">
        <v>0</v>
      </c>
      <c r="K125">
        <v>0</v>
      </c>
      <c r="L125">
        <v>0</v>
      </c>
      <c r="M125">
        <v>3</v>
      </c>
      <c r="N125">
        <v>0</v>
      </c>
      <c r="O125" s="4">
        <v>0</v>
      </c>
    </row>
    <row r="126" spans="2:15">
      <c r="B126" t="s">
        <v>239</v>
      </c>
      <c r="C126" t="s">
        <v>489</v>
      </c>
      <c r="D126">
        <v>0</v>
      </c>
      <c r="E126">
        <v>0</v>
      </c>
      <c r="F126" s="3"/>
      <c r="G126">
        <v>0</v>
      </c>
      <c r="H126" s="4"/>
      <c r="I126">
        <v>0</v>
      </c>
      <c r="J126">
        <v>0</v>
      </c>
      <c r="K126">
        <v>0</v>
      </c>
      <c r="L126">
        <v>0</v>
      </c>
      <c r="M126">
        <v>2</v>
      </c>
      <c r="N126">
        <v>0</v>
      </c>
      <c r="O126" s="4">
        <v>0</v>
      </c>
    </row>
    <row r="127" spans="2:15">
      <c r="B127" t="s">
        <v>457</v>
      </c>
      <c r="C127" t="s">
        <v>485</v>
      </c>
      <c r="D127">
        <v>1</v>
      </c>
      <c r="E127">
        <v>0</v>
      </c>
      <c r="F127" s="3">
        <v>0</v>
      </c>
      <c r="G127">
        <v>0</v>
      </c>
      <c r="H127" s="4"/>
      <c r="I127">
        <v>0</v>
      </c>
      <c r="J127">
        <v>0</v>
      </c>
      <c r="K127">
        <v>0</v>
      </c>
      <c r="L127">
        <v>0</v>
      </c>
      <c r="M127">
        <v>2</v>
      </c>
      <c r="N127">
        <v>0</v>
      </c>
      <c r="O127" s="4">
        <v>0</v>
      </c>
    </row>
    <row r="128" spans="2:15">
      <c r="B128" t="s">
        <v>413</v>
      </c>
      <c r="C128" t="s">
        <v>488</v>
      </c>
      <c r="D128">
        <v>1</v>
      </c>
      <c r="E128">
        <v>0</v>
      </c>
      <c r="F128" s="3">
        <v>0</v>
      </c>
      <c r="G128">
        <v>0</v>
      </c>
      <c r="H128" s="4"/>
      <c r="I128">
        <v>0</v>
      </c>
      <c r="J128">
        <v>0</v>
      </c>
      <c r="K128">
        <v>0</v>
      </c>
      <c r="L128">
        <v>0</v>
      </c>
      <c r="M128">
        <v>2</v>
      </c>
      <c r="N128">
        <v>0</v>
      </c>
      <c r="O128" s="4">
        <v>0</v>
      </c>
    </row>
    <row r="129" spans="2:15">
      <c r="B129" t="s">
        <v>159</v>
      </c>
      <c r="C129" t="s">
        <v>483</v>
      </c>
      <c r="D129">
        <v>0</v>
      </c>
      <c r="E129">
        <v>0</v>
      </c>
      <c r="F129" s="3"/>
      <c r="G129">
        <v>0</v>
      </c>
      <c r="H129" s="4"/>
      <c r="I129">
        <v>0</v>
      </c>
      <c r="J129">
        <v>0</v>
      </c>
      <c r="K129">
        <v>0</v>
      </c>
      <c r="L129">
        <v>0</v>
      </c>
      <c r="M129">
        <v>1</v>
      </c>
      <c r="N129">
        <v>0</v>
      </c>
      <c r="O129" s="4">
        <v>0</v>
      </c>
    </row>
    <row r="130" spans="2:15">
      <c r="B130" t="s">
        <v>459</v>
      </c>
      <c r="C130" t="s">
        <v>487</v>
      </c>
      <c r="D130">
        <v>0</v>
      </c>
      <c r="E130">
        <v>0</v>
      </c>
      <c r="F130" s="3"/>
      <c r="G130">
        <v>0</v>
      </c>
      <c r="H130" s="4"/>
      <c r="I130">
        <v>0</v>
      </c>
      <c r="J130">
        <v>0</v>
      </c>
      <c r="K130">
        <v>0</v>
      </c>
      <c r="L130">
        <v>0</v>
      </c>
      <c r="M130">
        <v>1</v>
      </c>
      <c r="N130">
        <v>0</v>
      </c>
      <c r="O130" s="4">
        <v>0</v>
      </c>
    </row>
    <row r="131" spans="2:15">
      <c r="B131" t="s">
        <v>131</v>
      </c>
      <c r="C131" t="s">
        <v>470</v>
      </c>
      <c r="D131">
        <v>0</v>
      </c>
      <c r="E131">
        <v>0</v>
      </c>
      <c r="F131" s="3"/>
      <c r="G131">
        <v>0</v>
      </c>
      <c r="H131" s="4"/>
      <c r="I131">
        <v>0</v>
      </c>
      <c r="J131">
        <v>0</v>
      </c>
      <c r="K131">
        <v>0</v>
      </c>
      <c r="L131">
        <v>0</v>
      </c>
      <c r="M131">
        <v>5</v>
      </c>
      <c r="N131">
        <v>0</v>
      </c>
      <c r="O131" s="4">
        <v>0</v>
      </c>
    </row>
    <row r="132" spans="2:15">
      <c r="B132" t="s">
        <v>225</v>
      </c>
      <c r="C132" t="s">
        <v>487</v>
      </c>
      <c r="D132">
        <v>0</v>
      </c>
      <c r="E132">
        <v>0</v>
      </c>
      <c r="F132" s="3"/>
      <c r="G132">
        <v>0</v>
      </c>
      <c r="H132" s="4"/>
      <c r="I132">
        <v>0</v>
      </c>
      <c r="J132">
        <v>0</v>
      </c>
      <c r="K132">
        <v>0</v>
      </c>
      <c r="L132">
        <v>0</v>
      </c>
      <c r="M132">
        <v>5</v>
      </c>
      <c r="N132">
        <v>0</v>
      </c>
      <c r="O132" s="4">
        <v>0</v>
      </c>
    </row>
    <row r="133" spans="2:15">
      <c r="B133" t="s">
        <v>185</v>
      </c>
      <c r="C133" t="s">
        <v>491</v>
      </c>
      <c r="D133">
        <v>0</v>
      </c>
      <c r="E133">
        <v>0</v>
      </c>
      <c r="F133" s="3"/>
      <c r="G133">
        <v>0</v>
      </c>
      <c r="H133" s="4"/>
      <c r="I133">
        <v>0</v>
      </c>
      <c r="J133">
        <v>0</v>
      </c>
      <c r="K133">
        <v>0</v>
      </c>
      <c r="L133">
        <v>0</v>
      </c>
      <c r="M133">
        <v>3</v>
      </c>
      <c r="N133">
        <v>0</v>
      </c>
      <c r="O133" s="4">
        <v>0</v>
      </c>
    </row>
    <row r="134" spans="2:15">
      <c r="B134" t="s">
        <v>226</v>
      </c>
      <c r="C134" t="s">
        <v>469</v>
      </c>
      <c r="D134">
        <v>0</v>
      </c>
      <c r="E134">
        <v>0</v>
      </c>
      <c r="F134" s="3"/>
      <c r="G134">
        <v>0</v>
      </c>
      <c r="H134" s="4"/>
      <c r="I134">
        <v>0</v>
      </c>
      <c r="J134">
        <v>0</v>
      </c>
      <c r="K134">
        <v>0</v>
      </c>
      <c r="L134">
        <v>0</v>
      </c>
      <c r="M134">
        <v>5</v>
      </c>
      <c r="N134">
        <v>0</v>
      </c>
      <c r="O134" s="4">
        <v>0</v>
      </c>
    </row>
    <row r="135" spans="2:15">
      <c r="B135" t="s">
        <v>454</v>
      </c>
      <c r="C135" t="s">
        <v>496</v>
      </c>
      <c r="D135">
        <v>1</v>
      </c>
      <c r="E135">
        <v>0</v>
      </c>
      <c r="F135" s="3">
        <v>0</v>
      </c>
      <c r="G135">
        <v>0</v>
      </c>
      <c r="H135" s="4"/>
      <c r="I135">
        <v>0</v>
      </c>
      <c r="J135">
        <v>0</v>
      </c>
      <c r="K135">
        <v>0</v>
      </c>
      <c r="L135">
        <v>0</v>
      </c>
      <c r="M135">
        <v>1</v>
      </c>
      <c r="N135">
        <v>0</v>
      </c>
      <c r="O135" s="4">
        <v>0</v>
      </c>
    </row>
    <row r="136" spans="2:15">
      <c r="B136" t="s">
        <v>328</v>
      </c>
      <c r="C136" t="s">
        <v>473</v>
      </c>
      <c r="D136">
        <v>0</v>
      </c>
      <c r="E136">
        <v>0</v>
      </c>
      <c r="F136" s="3"/>
      <c r="G136">
        <v>0</v>
      </c>
      <c r="H136" s="4"/>
      <c r="I136">
        <v>0</v>
      </c>
      <c r="J136">
        <v>0</v>
      </c>
      <c r="K136">
        <v>0</v>
      </c>
      <c r="L136">
        <v>0</v>
      </c>
      <c r="M136">
        <v>2</v>
      </c>
      <c r="N136">
        <v>0</v>
      </c>
      <c r="O136" s="4">
        <v>0</v>
      </c>
    </row>
    <row r="137" spans="2:15">
      <c r="B137" t="s">
        <v>208</v>
      </c>
      <c r="C137" t="s">
        <v>495</v>
      </c>
      <c r="D137">
        <v>0</v>
      </c>
      <c r="E137">
        <v>0</v>
      </c>
      <c r="F137" s="3"/>
      <c r="G137">
        <v>0</v>
      </c>
      <c r="H137" s="4"/>
      <c r="I137">
        <v>0</v>
      </c>
      <c r="J137">
        <v>0</v>
      </c>
      <c r="K137">
        <v>0</v>
      </c>
      <c r="L137">
        <v>0</v>
      </c>
      <c r="M137">
        <v>3</v>
      </c>
      <c r="N137">
        <v>0</v>
      </c>
      <c r="O137" s="4">
        <v>0</v>
      </c>
    </row>
    <row r="138" spans="2:15">
      <c r="B138" t="s">
        <v>446</v>
      </c>
      <c r="D138">
        <v>1618</v>
      </c>
      <c r="E138">
        <v>1166</v>
      </c>
      <c r="F138" s="3">
        <v>0.72064276885043266</v>
      </c>
      <c r="G138">
        <v>11459</v>
      </c>
      <c r="H138" s="4">
        <v>9.827615780445969</v>
      </c>
      <c r="I138">
        <v>107</v>
      </c>
      <c r="J138">
        <v>22</v>
      </c>
      <c r="K138">
        <v>40</v>
      </c>
      <c r="L138">
        <v>3</v>
      </c>
      <c r="M138">
        <v>106</v>
      </c>
      <c r="N138">
        <v>1799.9000000000017</v>
      </c>
      <c r="O138" s="4">
        <v>16.980188679245298</v>
      </c>
    </row>
  </sheetData>
  <mergeCells count="3">
    <mergeCell ref="D18:I18"/>
    <mergeCell ref="J18:L18"/>
    <mergeCell ref="M18:O18"/>
  </mergeCells>
  <pageMargins left="0.7" right="0.7" top="0.75" bottom="0.75" header="0.3" footer="0.3"/>
  <drawing r:id="rId2"/>
  <picture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C410-45D8-4BBF-82B7-4AEF850FFBE9}">
  <dimension ref="B2:R27"/>
  <sheetViews>
    <sheetView showGridLines="0" workbookViewId="0">
      <selection activeCell="B12" sqref="B12:F14"/>
    </sheetView>
  </sheetViews>
  <sheetFormatPr defaultRowHeight="14.5"/>
  <cols>
    <col min="1" max="1" width="3.6328125" style="38" customWidth="1"/>
    <col min="2" max="6" width="10.6328125" style="38" customWidth="1"/>
    <col min="7" max="7" width="3.6328125" style="38" customWidth="1"/>
    <col min="8" max="12" width="10.6328125" style="38" customWidth="1"/>
    <col min="13" max="13" width="3.6328125" style="38" customWidth="1"/>
    <col min="14" max="20" width="10.6328125" style="38" customWidth="1"/>
    <col min="21" max="16384" width="8.7265625" style="38"/>
  </cols>
  <sheetData>
    <row r="2" spans="2:18" ht="40" customHeight="1">
      <c r="B2" s="39" t="s">
        <v>698</v>
      </c>
    </row>
    <row r="3" spans="2:18" ht="16">
      <c r="B3" s="40" t="str">
        <f>"What the numbers say  ·  Season to date through Week "&amp;Calc!B2</f>
        <v>What the numbers say  ·  Season to date through Week 7</v>
      </c>
    </row>
    <row r="4" spans="2:18">
      <c r="B4" s="41"/>
      <c r="C4" s="41"/>
      <c r="D4" s="41"/>
      <c r="E4" s="41"/>
      <c r="F4" s="41"/>
      <c r="G4" s="41"/>
      <c r="H4" s="41"/>
      <c r="I4" s="41"/>
      <c r="J4" s="41"/>
      <c r="K4" s="41"/>
      <c r="L4" s="41"/>
      <c r="M4" s="41"/>
      <c r="N4" s="41"/>
      <c r="O4" s="41"/>
      <c r="P4" s="41"/>
      <c r="Q4" s="41"/>
      <c r="R4" s="41"/>
    </row>
    <row r="6" spans="2:18">
      <c r="B6" s="42" t="s">
        <v>699</v>
      </c>
    </row>
    <row r="7" spans="2:18" ht="15" thickBot="1"/>
    <row r="8" spans="2:18">
      <c r="B8" s="44"/>
      <c r="C8" s="44"/>
      <c r="D8" s="44"/>
      <c r="E8" s="44"/>
      <c r="F8" s="44"/>
      <c r="H8" s="44"/>
      <c r="I8" s="44"/>
      <c r="J8" s="44"/>
      <c r="K8" s="44"/>
      <c r="L8" s="44"/>
      <c r="N8" s="44"/>
      <c r="O8" s="44"/>
      <c r="P8" s="44"/>
      <c r="Q8" s="44"/>
      <c r="R8" s="44"/>
    </row>
    <row r="9" spans="2:18">
      <c r="B9" s="45" t="s">
        <v>718</v>
      </c>
      <c r="C9" s="43"/>
      <c r="D9" s="43"/>
      <c r="E9" s="43"/>
      <c r="F9" s="43"/>
      <c r="H9" s="45" t="s">
        <v>719</v>
      </c>
      <c r="I9" s="43"/>
      <c r="J9" s="43"/>
      <c r="K9" s="43"/>
      <c r="L9" s="43"/>
      <c r="N9" s="45" t="s">
        <v>720</v>
      </c>
      <c r="O9" s="43"/>
      <c r="P9" s="43"/>
      <c r="Q9" s="43"/>
      <c r="R9" s="43"/>
    </row>
    <row r="10" spans="2:18" ht="32" customHeight="1">
      <c r="B10" s="56" vm="27">
        <f>Calc!$AK$3</f>
        <v>0.22005940264140095</v>
      </c>
      <c r="C10" s="56"/>
      <c r="D10" s="56"/>
      <c r="E10" s="56"/>
      <c r="F10" s="56"/>
      <c r="H10" s="57" vm="25">
        <f>Calc!$AK$6</f>
        <v>8.5</v>
      </c>
      <c r="I10" s="57"/>
      <c r="J10" s="57"/>
      <c r="K10" s="57"/>
      <c r="L10" s="57"/>
      <c r="N10" s="53" vm="22">
        <f>Calc!$AK$9</f>
        <v>7</v>
      </c>
      <c r="O10" s="53"/>
      <c r="P10" s="53"/>
      <c r="Q10" s="53"/>
      <c r="R10" s="53"/>
    </row>
    <row r="11" spans="2:18" ht="18.5">
      <c r="B11" s="51" t="str" vm="28">
        <f>Calc!$AK$2</f>
        <v>San Francisco 49ers</v>
      </c>
      <c r="C11" s="51"/>
      <c r="D11" s="51"/>
      <c r="E11" s="51"/>
      <c r="F11" s="51"/>
      <c r="H11" s="51" t="str" vm="26">
        <f>Calc!$AK$5</f>
        <v>Minnesota Vikings</v>
      </c>
      <c r="I11" s="51"/>
      <c r="J11" s="51"/>
      <c r="K11" s="51"/>
      <c r="L11" s="51"/>
      <c r="N11" s="51" t="str" vm="23">
        <f>Calc!$AK$8</f>
        <v>Minnesota Vikings</v>
      </c>
      <c r="O11" s="51"/>
      <c r="P11" s="51"/>
      <c r="Q11" s="51"/>
      <c r="R11" s="51"/>
    </row>
    <row r="12" spans="2:18">
      <c r="B12" s="52" t="str">
        <f>Calc!$AK$2&amp;" ("&amp;Calc!$AK$4&amp;") gain "&amp;TEXT(Calc!$AK$3,"0.00")&amp;" more expected points per play than they allow. Net EPA is the best single measure of team strength because it ignores the scoreboard noise."</f>
        <v>San Francisco 49ers (6-1) gain 0.22 more expected points per play than they allow. Net EPA is the best single measure of team strength because it ignores the scoreboard noise.</v>
      </c>
      <c r="C12" s="52"/>
      <c r="D12" s="52"/>
      <c r="E12" s="52"/>
      <c r="F12" s="52"/>
      <c r="H12" s="52" t="str">
        <f>"Outscoring opponents by "&amp;TEXT(Calc!$AK$6,"0.0")&amp;" points a game at "&amp;Calc!$AK$7&amp;". If this team is not also the per-play leader, its results are running ahead of how it actually plays."</f>
        <v>Outscoring opponents by 8.5 points a game at 6-0. If this team is not also the per-play leader, its results are running ahead of how it actually plays.</v>
      </c>
      <c r="I12" s="52"/>
      <c r="J12" s="52"/>
      <c r="K12" s="52"/>
      <c r="L12" s="52"/>
      <c r="N12" s="52" t="str">
        <f>"Plus "&amp;Calc!$AK$9&amp;" in turnover margin. Turnovers swing games, but they are one of the least repeatable stats week to week, so expect this lead to shrink."</f>
        <v>Plus 7 in turnover margin. Turnovers swing games, but they are one of the least repeatable stats week to week, so expect this lead to shrink.</v>
      </c>
      <c r="O12" s="52"/>
      <c r="P12" s="52"/>
      <c r="Q12" s="52"/>
      <c r="R12" s="52"/>
    </row>
    <row r="13" spans="2:18">
      <c r="B13" s="52"/>
      <c r="C13" s="52"/>
      <c r="D13" s="52"/>
      <c r="E13" s="52"/>
      <c r="F13" s="52"/>
      <c r="H13" s="52"/>
      <c r="I13" s="52"/>
      <c r="J13" s="52"/>
      <c r="K13" s="52"/>
      <c r="L13" s="52"/>
      <c r="N13" s="52"/>
      <c r="O13" s="52"/>
      <c r="P13" s="52"/>
      <c r="Q13" s="52"/>
      <c r="R13" s="52"/>
    </row>
    <row r="14" spans="2:18">
      <c r="B14" s="52"/>
      <c r="C14" s="52"/>
      <c r="D14" s="52"/>
      <c r="E14" s="52"/>
      <c r="F14" s="52"/>
      <c r="H14" s="52"/>
      <c r="I14" s="52"/>
      <c r="J14" s="52"/>
      <c r="K14" s="52"/>
      <c r="L14" s="52"/>
      <c r="N14" s="52"/>
      <c r="O14" s="52"/>
      <c r="P14" s="52"/>
      <c r="Q14" s="52"/>
      <c r="R14" s="52"/>
    </row>
    <row r="15" spans="2:18">
      <c r="B15" s="43"/>
      <c r="C15" s="43"/>
      <c r="D15" s="43"/>
      <c r="E15" s="43"/>
      <c r="F15" s="43"/>
      <c r="H15" s="43"/>
      <c r="I15" s="43"/>
      <c r="J15" s="43"/>
      <c r="K15" s="43"/>
      <c r="L15" s="43"/>
      <c r="N15" s="43"/>
      <c r="O15" s="43"/>
      <c r="P15" s="43"/>
      <c r="Q15" s="43"/>
      <c r="R15" s="43"/>
    </row>
    <row r="17" spans="2:18" ht="15" thickBot="1"/>
    <row r="18" spans="2:18">
      <c r="B18" s="44"/>
      <c r="C18" s="44"/>
      <c r="D18" s="44"/>
      <c r="E18" s="44"/>
      <c r="F18" s="44"/>
      <c r="H18" s="44"/>
      <c r="I18" s="44"/>
      <c r="J18" s="44"/>
      <c r="K18" s="44"/>
      <c r="L18" s="44"/>
      <c r="N18" s="44"/>
      <c r="O18" s="44"/>
      <c r="P18" s="44"/>
      <c r="Q18" s="44"/>
      <c r="R18" s="44"/>
    </row>
    <row r="19" spans="2:18">
      <c r="B19" s="45" t="s">
        <v>721</v>
      </c>
      <c r="C19" s="43"/>
      <c r="D19" s="43"/>
      <c r="E19" s="43"/>
      <c r="F19" s="43"/>
      <c r="H19" s="45" t="s">
        <v>722</v>
      </c>
      <c r="I19" s="43"/>
      <c r="J19" s="43"/>
      <c r="K19" s="43"/>
      <c r="L19" s="43"/>
      <c r="N19" s="45" t="s">
        <v>723</v>
      </c>
      <c r="O19" s="43"/>
      <c r="P19" s="43"/>
      <c r="Q19" s="43"/>
      <c r="R19" s="43"/>
    </row>
    <row r="20" spans="2:18" ht="32" customHeight="1">
      <c r="B20" s="55" vm="38">
        <f>Calc!$AK$11</f>
        <v>9.3333333333333339</v>
      </c>
      <c r="C20" s="55"/>
      <c r="D20" s="55"/>
      <c r="E20" s="55"/>
      <c r="F20" s="55"/>
      <c r="H20" s="54" vm="29">
        <f>Calc!$AK$14</f>
        <v>0.86363636363636365</v>
      </c>
      <c r="I20" s="54"/>
      <c r="J20" s="54"/>
      <c r="K20" s="54"/>
      <c r="L20" s="54"/>
      <c r="N20" s="54" vm="35">
        <f>Calc!$AK$16</f>
        <v>0.57949582407478351</v>
      </c>
      <c r="O20" s="54"/>
      <c r="P20" s="54"/>
      <c r="Q20" s="54"/>
      <c r="R20" s="54"/>
    </row>
    <row r="21" spans="2:18" ht="18.5">
      <c r="B21" s="51" t="str" vm="39">
        <f>Calc!$AK$10</f>
        <v>Buffalo Bills</v>
      </c>
      <c r="C21" s="51"/>
      <c r="D21" s="51"/>
      <c r="E21" s="51"/>
      <c r="F21" s="51"/>
      <c r="H21" s="51" t="str" vm="30">
        <f>Calc!$AK$13</f>
        <v>San Francisco 49ers</v>
      </c>
      <c r="I21" s="51"/>
      <c r="J21" s="51"/>
      <c r="K21" s="51"/>
      <c r="L21" s="51"/>
      <c r="N21" s="51" t="str">
        <f t="shared" ref="N21" si="0">"of plays are passes"</f>
        <v>of plays are passes</v>
      </c>
      <c r="O21" s="51"/>
      <c r="P21" s="51"/>
      <c r="Q21" s="51"/>
      <c r="R21" s="51"/>
    </row>
    <row r="22" spans="2:18">
      <c r="B22" s="52" t="str">
        <f>"Averaging "&amp;TEXT(Calc!$AK$11,"0.0")&amp;" explosive plays a game (20+ yard passes, 10+ yard runs) against a league average of "&amp;TEXT(Calc!$AK$12,"0.0")&amp;"."</f>
        <v>Averaging 9.3 explosive plays a game (20+ yard passes, 10+ yard runs) against a league average of 5.6.</v>
      </c>
      <c r="C22" s="52"/>
      <c r="D22" s="52"/>
      <c r="E22" s="52"/>
      <c r="F22" s="52"/>
      <c r="H22" s="52" t="str">
        <f>"Score a touchdown on "&amp;TEXT(Calc!$AK$14,"0%")&amp;" of trips inside the 20. League average is "&amp;TEXT(Calc!$AK$15,"0%")&amp;". Settling for field goals is a quiet way to lose close games."</f>
        <v>Score a touchdown on 86% of trips inside the 20. League average is 59%. Settling for field goals is a quiet way to lose close games.</v>
      </c>
      <c r="I22" s="52"/>
      <c r="J22" s="52"/>
      <c r="K22" s="52"/>
      <c r="L22" s="52"/>
      <c r="N22" s="52" t="str">
        <f>"Most pass-heavy: "&amp;Calc!$AK$17&amp;" ("&amp;TEXT(Calc!$AK$18,"0%")&amp;"). Most run-heavy: "&amp;Calc!$AK$19&amp;" ("&amp;TEXT(Calc!$AK$20,"0%")&amp;")."</f>
        <v>Most pass-heavy: Dallas Cowboys (68%). Most run-heavy: Miami Dolphins (50%).</v>
      </c>
      <c r="O22" s="52"/>
      <c r="P22" s="52"/>
      <c r="Q22" s="52"/>
      <c r="R22" s="52"/>
    </row>
    <row r="23" spans="2:18">
      <c r="B23" s="52"/>
      <c r="C23" s="52"/>
      <c r="D23" s="52"/>
      <c r="E23" s="52"/>
      <c r="F23" s="52"/>
      <c r="H23" s="52"/>
      <c r="I23" s="52"/>
      <c r="J23" s="52"/>
      <c r="K23" s="52"/>
      <c r="L23" s="52"/>
      <c r="N23" s="52"/>
      <c r="O23" s="52"/>
      <c r="P23" s="52"/>
      <c r="Q23" s="52"/>
      <c r="R23" s="52"/>
    </row>
    <row r="24" spans="2:18">
      <c r="B24" s="52"/>
      <c r="C24" s="52"/>
      <c r="D24" s="52"/>
      <c r="E24" s="52"/>
      <c r="F24" s="52"/>
      <c r="H24" s="52"/>
      <c r="I24" s="52"/>
      <c r="J24" s="52"/>
      <c r="K24" s="52"/>
      <c r="L24" s="52"/>
      <c r="N24" s="52"/>
      <c r="O24" s="52"/>
      <c r="P24" s="52"/>
      <c r="Q24" s="52"/>
      <c r="R24" s="52"/>
    </row>
    <row r="25" spans="2:18">
      <c r="B25" s="43"/>
      <c r="C25" s="43"/>
      <c r="D25" s="43"/>
      <c r="E25" s="43"/>
      <c r="F25" s="43"/>
      <c r="H25" s="43"/>
      <c r="I25" s="43"/>
      <c r="J25" s="43"/>
      <c r="K25" s="43"/>
      <c r="L25" s="43"/>
      <c r="N25" s="43"/>
      <c r="O25" s="43"/>
      <c r="P25" s="43"/>
      <c r="Q25" s="43"/>
      <c r="R25" s="43"/>
    </row>
    <row r="27" spans="2:18">
      <c r="B27" s="46" t="s">
        <v>724</v>
      </c>
    </row>
  </sheetData>
  <mergeCells count="18">
    <mergeCell ref="B10:F10"/>
    <mergeCell ref="B11:F11"/>
    <mergeCell ref="B12:F14"/>
    <mergeCell ref="H10:L10"/>
    <mergeCell ref="H11:L11"/>
    <mergeCell ref="H12:L14"/>
    <mergeCell ref="B20:F20"/>
    <mergeCell ref="B21:F21"/>
    <mergeCell ref="B22:F24"/>
    <mergeCell ref="H20:L20"/>
    <mergeCell ref="H21:L21"/>
    <mergeCell ref="H22:L24"/>
    <mergeCell ref="N21:R21"/>
    <mergeCell ref="N22:R24"/>
    <mergeCell ref="N10:R10"/>
    <mergeCell ref="N11:R11"/>
    <mergeCell ref="N12:R14"/>
    <mergeCell ref="N20:R20"/>
  </mergeCells>
  <pageMargins left="0.7" right="0.7" top="0.75" bottom="0.75" header="0.3" footer="0.3"/>
  <drawing r:id="rId1"/>
  <pictur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2C179457-F529-4E62-B5EE-B9A11E896824}">
  <ds:schemaRefs/>
</ds:datastoreItem>
</file>

<file path=customXml/itemProps2.xml><?xml version="1.0" encoding="utf-8"?>
<ds:datastoreItem xmlns:ds="http://schemas.openxmlformats.org/officeDocument/2006/customXml" ds:itemID="{9718977F-17BD-4CAE-B306-4299D3CBD7E4}">
  <ds:schemaRefs/>
</ds:datastoreItem>
</file>

<file path=customXml/itemProps3.xml><?xml version="1.0" encoding="utf-8"?>
<ds:datastoreItem xmlns:ds="http://schemas.openxmlformats.org/officeDocument/2006/customXml" ds:itemID="{5C9D3967-C1F7-4009-9C3C-09F24A4F4A65}">
  <ds:schemaRefs/>
</ds:datastoreItem>
</file>

<file path=customXml/itemProps4.xml><?xml version="1.0" encoding="utf-8"?>
<ds:datastoreItem xmlns:ds="http://schemas.openxmlformats.org/officeDocument/2006/customXml" ds:itemID="{D875F478-9C34-45B0-B63A-0DC5F94DBF60}">
  <ds:schemaRefs/>
</ds:datastoreItem>
</file>

<file path=customXml/itemProps5.xml><?xml version="1.0" encoding="utf-8"?>
<ds:datastoreItem xmlns:ds="http://schemas.openxmlformats.org/officeDocument/2006/customXml" ds:itemID="{AE7898F7-AACE-48DF-BD21-5362FA67DF2A}">
  <ds:schemaRefs/>
</ds:datastoreItem>
</file>

<file path=customXml/itemProps6.xml><?xml version="1.0" encoding="utf-8"?>
<ds:datastoreItem xmlns:ds="http://schemas.openxmlformats.org/officeDocument/2006/customXml" ds:itemID="{68E963A2-B99E-4610-8DCD-5F0A3E0B952E}">
  <ds:schemaRefs/>
</ds:datastoreItem>
</file>

<file path=customXml/itemProps7.xml><?xml version="1.0" encoding="utf-8"?>
<ds:datastoreItem xmlns:ds="http://schemas.openxmlformats.org/officeDocument/2006/customXml" ds:itemID="{2142222C-C026-4407-B601-01FE6C0524C7}">
  <ds:schemaRefs/>
</ds:datastoreItem>
</file>

<file path=customXml/itemProps8.xml><?xml version="1.0" encoding="utf-8"?>
<ds:datastoreItem xmlns:ds="http://schemas.openxmlformats.org/officeDocument/2006/customXml" ds:itemID="{6CFE7E48-98D3-4469-B93D-B2BCA9DCA8AA}">
  <ds:schemaRefs/>
</ds:datastoreItem>
</file>

<file path=customXml/itemProps9.xml><?xml version="1.0" encoding="utf-8"?>
<ds:datastoreItem xmlns:ds="http://schemas.openxmlformats.org/officeDocument/2006/customXml" ds:itemID="{F6004C3F-1727-4B5C-AD58-424D265452B5}">
  <ds:schemaRefs/>
</ds:datastoreItem>
</file>

<file path=customXml/itemProps10.xml><?xml version="1.0" encoding="utf-8"?>
<ds:datastoreItem xmlns:ds="http://schemas.openxmlformats.org/officeDocument/2006/customXml" ds:itemID="{745DE24D-EBF3-4559-B7AC-80C807ECA4FB}">
  <ds:schemaRefs/>
</ds:datastoreItem>
</file>

<file path=customXml/itemProps11.xml><?xml version="1.0" encoding="utf-8"?>
<ds:datastoreItem xmlns:ds="http://schemas.openxmlformats.org/officeDocument/2006/customXml" ds:itemID="{90060956-E901-4274-BB86-778F4BDE95C5}">
  <ds:schemaRefs>
    <ds:schemaRef ds:uri="http://schemas.microsoft.com/DataMashup"/>
  </ds:schemaRefs>
</ds:datastoreItem>
</file>

<file path=customXml/itemProps12.xml><?xml version="1.0" encoding="utf-8"?>
<ds:datastoreItem xmlns:ds="http://schemas.openxmlformats.org/officeDocument/2006/customXml" ds:itemID="{251F83E7-B096-401B-88FB-74E89FD8E8D6}">
  <ds:schemaRefs/>
</ds:datastoreItem>
</file>

<file path=customXml/itemProps13.xml><?xml version="1.0" encoding="utf-8"?>
<ds:datastoreItem xmlns:ds="http://schemas.openxmlformats.org/officeDocument/2006/customXml" ds:itemID="{450326E7-653C-442E-9651-C989350CF334}">
  <ds:schemaRefs/>
</ds:datastoreItem>
</file>

<file path=customXml/itemProps14.xml><?xml version="1.0" encoding="utf-8"?>
<ds:datastoreItem xmlns:ds="http://schemas.openxmlformats.org/officeDocument/2006/customXml" ds:itemID="{EDD63D74-BE74-439B-957E-705CEB32F451}">
  <ds:schemaRefs/>
</ds:datastoreItem>
</file>

<file path=customXml/itemProps15.xml><?xml version="1.0" encoding="utf-8"?>
<ds:datastoreItem xmlns:ds="http://schemas.openxmlformats.org/officeDocument/2006/customXml" ds:itemID="{7A53EF4B-2ECF-47EC-8B1E-B36D374E4095}">
  <ds:schemaRefs/>
</ds:datastoreItem>
</file>

<file path=customXml/itemProps16.xml><?xml version="1.0" encoding="utf-8"?>
<ds:datastoreItem xmlns:ds="http://schemas.openxmlformats.org/officeDocument/2006/customXml" ds:itemID="{C665CB66-8375-4B41-B7B0-219F3D3AB309}">
  <ds:schemaRefs/>
</ds:datastoreItem>
</file>

<file path=customXml/itemProps17.xml><?xml version="1.0" encoding="utf-8"?>
<ds:datastoreItem xmlns:ds="http://schemas.openxmlformats.org/officeDocument/2006/customXml" ds:itemID="{84F0C9C4-E9FE-42D3-A0EF-D72C174E11D0}">
  <ds:schemaRefs/>
</ds:datastoreItem>
</file>

<file path=customXml/itemProps18.xml><?xml version="1.0" encoding="utf-8"?>
<ds:datastoreItem xmlns:ds="http://schemas.openxmlformats.org/officeDocument/2006/customXml" ds:itemID="{EB0729DB-519E-4E56-8A95-E19D3059E801}">
  <ds:schemaRefs/>
</ds:datastoreItem>
</file>

<file path=customXml/itemProps19.xml><?xml version="1.0" encoding="utf-8"?>
<ds:datastoreItem xmlns:ds="http://schemas.openxmlformats.org/officeDocument/2006/customXml" ds:itemID="{5E96C175-784F-42BC-AA26-EFF19116455A}">
  <ds:schemaRefs/>
</ds:datastoreItem>
</file>

<file path=customXml/itemProps20.xml><?xml version="1.0" encoding="utf-8"?>
<ds:datastoreItem xmlns:ds="http://schemas.openxmlformats.org/officeDocument/2006/customXml" ds:itemID="{C5E5AD05-7561-4042-8375-7D63F8E041B2}">
  <ds:schemaRefs/>
</ds:datastoreItem>
</file>

<file path=customXml/itemProps21.xml><?xml version="1.0" encoding="utf-8"?>
<ds:datastoreItem xmlns:ds="http://schemas.openxmlformats.org/officeDocument/2006/customXml" ds:itemID="{0F727F0C-A894-4DA7-92C7-400A59ED4291}">
  <ds:schemaRefs/>
</ds:datastoreItem>
</file>

<file path=customXml/itemProps22.xml><?xml version="1.0" encoding="utf-8"?>
<ds:datastoreItem xmlns:ds="http://schemas.openxmlformats.org/officeDocument/2006/customXml" ds:itemID="{3B7F5924-8E02-4B68-9058-B06B3CEE450F}">
  <ds:schemaRefs/>
</ds:datastoreItem>
</file>

<file path=customXml/itemProps23.xml><?xml version="1.0" encoding="utf-8"?>
<ds:datastoreItem xmlns:ds="http://schemas.openxmlformats.org/officeDocument/2006/customXml" ds:itemID="{5F2C5BCE-168A-4C05-8CB2-2B5B3802D1D5}">
  <ds:schemaRefs/>
</ds:datastoreItem>
</file>

<file path=customXml/itemProps24.xml><?xml version="1.0" encoding="utf-8"?>
<ds:datastoreItem xmlns:ds="http://schemas.openxmlformats.org/officeDocument/2006/customXml" ds:itemID="{51B9577A-5DF5-473B-8D1B-7A8F9B86EC1F}">
  <ds:schemaRefs/>
</ds:datastoreItem>
</file>

<file path=customXml/itemProps25.xml><?xml version="1.0" encoding="utf-8"?>
<ds:datastoreItem xmlns:ds="http://schemas.openxmlformats.org/officeDocument/2006/customXml" ds:itemID="{6FBF7411-A0C0-41B5-A878-BDD29BF7ACE5}">
  <ds:schemaRefs/>
</ds:datastoreItem>
</file>

<file path=customXml/itemProps26.xml><?xml version="1.0" encoding="utf-8"?>
<ds:datastoreItem xmlns:ds="http://schemas.openxmlformats.org/officeDocument/2006/customXml" ds:itemID="{456554F6-2B8A-4BD7-B5E2-5857C57379CD}">
  <ds:schemaRefs/>
</ds:datastoreItem>
</file>

<file path=customXml/itemProps27.xml><?xml version="1.0" encoding="utf-8"?>
<ds:datastoreItem xmlns:ds="http://schemas.openxmlformats.org/officeDocument/2006/customXml" ds:itemID="{DD77DCA7-E8F1-4C4C-BF9B-86A4CF680A8B}">
  <ds:schemaRefs/>
</ds:datastoreItem>
</file>

<file path=customXml/itemProps28.xml><?xml version="1.0" encoding="utf-8"?>
<ds:datastoreItem xmlns:ds="http://schemas.openxmlformats.org/officeDocument/2006/customXml" ds:itemID="{5DA834A9-3B14-47F4-9284-8B0D7D4C2697}">
  <ds:schemaRefs/>
</ds:datastoreItem>
</file>

<file path=customXml/itemProps29.xml><?xml version="1.0" encoding="utf-8"?>
<ds:datastoreItem xmlns:ds="http://schemas.openxmlformats.org/officeDocument/2006/customXml" ds:itemID="{AE81FBC1-EC46-441C-B8EC-DDBA90EDD4E4}">
  <ds:schemaRefs/>
</ds:datastoreItem>
</file>

<file path=customXml/itemProps30.xml><?xml version="1.0" encoding="utf-8"?>
<ds:datastoreItem xmlns:ds="http://schemas.openxmlformats.org/officeDocument/2006/customXml" ds:itemID="{594C1D41-18C3-4999-B554-856EF0F6BF64}">
  <ds:schemaRefs/>
</ds:datastoreItem>
</file>

<file path=customXml/itemProps31.xml><?xml version="1.0" encoding="utf-8"?>
<ds:datastoreItem xmlns:ds="http://schemas.openxmlformats.org/officeDocument/2006/customXml" ds:itemID="{21D72D0C-203C-4002-8A36-3FA98E01F58B}">
  <ds:schemaRefs/>
</ds:datastoreItem>
</file>

<file path=customXml/itemProps32.xml><?xml version="1.0" encoding="utf-8"?>
<ds:datastoreItem xmlns:ds="http://schemas.openxmlformats.org/officeDocument/2006/customXml" ds:itemID="{0C79EADF-2C3E-44A3-B16B-2A4C3F7A7658}">
  <ds:schemaRefs/>
</ds:datastoreItem>
</file>

<file path=customXml/itemProps33.xml><?xml version="1.0" encoding="utf-8"?>
<ds:datastoreItem xmlns:ds="http://schemas.openxmlformats.org/officeDocument/2006/customXml" ds:itemID="{D51A855D-D697-4BFB-9304-E005040485FE}">
  <ds:schemaRefs/>
</ds:datastoreItem>
</file>

<file path=customXml/itemProps34.xml><?xml version="1.0" encoding="utf-8"?>
<ds:datastoreItem xmlns:ds="http://schemas.openxmlformats.org/officeDocument/2006/customXml" ds:itemID="{32541C23-4EF0-4F05-8574-8F18BD194CC7}">
  <ds:schemaRefs/>
</ds:datastoreItem>
</file>

<file path=customXml/itemProps35.xml><?xml version="1.0" encoding="utf-8"?>
<ds:datastoreItem xmlns:ds="http://schemas.openxmlformats.org/officeDocument/2006/customXml" ds:itemID="{A72C84AB-CCAD-4C2F-BF27-C439F051DE5C}">
  <ds:schemaRefs/>
</ds:datastoreItem>
</file>

<file path=customXml/itemProps36.xml><?xml version="1.0" encoding="utf-8"?>
<ds:datastoreItem xmlns:ds="http://schemas.openxmlformats.org/officeDocument/2006/customXml" ds:itemID="{D643EDF2-3FF3-4CC3-8035-C38E507D7118}">
  <ds:schemaRefs/>
</ds:datastoreItem>
</file>

<file path=customXml/itemProps37.xml><?xml version="1.0" encoding="utf-8"?>
<ds:datastoreItem xmlns:ds="http://schemas.openxmlformats.org/officeDocument/2006/customXml" ds:itemID="{DAE5D750-6E16-4572-B389-C122D7983A4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Home Dashboard</vt:lpstr>
      <vt:lpstr>Calc</vt:lpstr>
      <vt:lpstr>League Overview</vt:lpstr>
      <vt:lpstr>Team Efficiency</vt:lpstr>
      <vt:lpstr>Offense Detail</vt:lpstr>
      <vt:lpstr>Defense Detail</vt:lpstr>
      <vt:lpstr>Quarterbacks</vt:lpstr>
      <vt:lpstr>Running Backs</vt:lpstr>
      <vt:lpstr>Wide Receivers</vt:lpstr>
      <vt:lpstr>Tight Ends</vt:lpstr>
      <vt:lpstr>Key Findings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 Williams</dc:creator>
  <cp:lastModifiedBy>Josh Williams</cp:lastModifiedBy>
  <dcterms:created xsi:type="dcterms:W3CDTF">2026-10-01T12:14:42Z</dcterms:created>
  <dcterms:modified xsi:type="dcterms:W3CDTF">2026-10-26T19:01:45Z</dcterms:modified>
</cp:coreProperties>
</file>