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Production\Operations\Batch Reports\ArF\"/>
    </mc:Choice>
  </mc:AlternateContent>
  <xr:revisionPtr revIDLastSave="0" documentId="13_ncr:1_{D382A4A3-E03A-4EB9-AC22-B62C7345AE27}" xr6:coauthVersionLast="43" xr6:coauthVersionMax="43" xr10:uidLastSave="{00000000-0000-0000-0000-000000000000}"/>
  <workbookProtection workbookAlgorithmName="SHA-512" workbookHashValue="3e7wLf4bEIO3p08zPPu9y9zZwAVbGjm3ZZpFuWyafHtlNmRq7kn3VxsF8Bxxlf15RtiuyCyHhC8u3QsB2Egs1w==" workbookSaltValue="SydhrHcBfUoQUWMVHC/BGA==" workbookSpinCount="100000" lockStructure="1"/>
  <bookViews>
    <workbookView xWindow="-120" yWindow="-120" windowWidth="29040" windowHeight="15840" activeTab="1" xr2:uid="{00000000-000D-0000-FFFF-FFFF00000000}"/>
  </bookViews>
  <sheets>
    <sheet name="3 Filter Passes" sheetId="5" r:id="rId1"/>
    <sheet name="charging" sheetId="1" r:id="rId2"/>
    <sheet name="Agitation Time" sheetId="2" r:id="rId3"/>
    <sheet name="Circulation Time" sheetId="3" r:id="rId4"/>
    <sheet name="ENG SUMMARY" sheetId="4" r:id="rId5"/>
  </sheets>
  <definedNames>
    <definedName name="_xlnm.Print_Area" localSheetId="0">'3 Filter Passes'!$A$1:$D$32</definedName>
    <definedName name="_xlnm.Print_Area" localSheetId="1">charging!$A$1:$F$32</definedName>
    <definedName name="Z_4D3F3C0F_04B2_4C57_8690_2F0D97F2B30D_.wvu.PrintArea" localSheetId="1" hidden="1">charging!$A$1:$F$32</definedName>
    <definedName name="Z_6ADB46CB_27E4_41C5_A975_80E23EF4F596_.wvu.PrintArea" localSheetId="1" hidden="1">charging!$A$1:$F$32</definedName>
  </definedNames>
  <calcPr calcId="191029"/>
  <customWorkbookViews>
    <customWorkbookView name="janelleg - Personal View" guid="{6ADB46CB-27E4-41C5-A975-80E23EF4F596}" mergeInterval="0" personalView="1" maximized="1" windowWidth="1215" windowHeight="718" activeSheetId="1"/>
    <customWorkbookView name="Preferred Customer - Personal View" guid="{4D3F3C0F-04B2-4C57-8690-2F0D97F2B30D}" mergeInterval="0" personalView="1" maximized="1" windowWidth="1276" windowHeight="8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7" i="3" l="1"/>
  <c r="D8" i="3"/>
  <c r="D9" i="3"/>
  <c r="D10" i="3"/>
  <c r="D11" i="3"/>
  <c r="D12" i="3"/>
  <c r="D13" i="3"/>
  <c r="D14" i="3"/>
  <c r="D15" i="3"/>
  <c r="D16" i="3"/>
  <c r="D17" i="3"/>
  <c r="D18" i="3"/>
  <c r="D19" i="3" l="1"/>
  <c r="D20" i="3" s="1"/>
  <c r="C28" i="1"/>
  <c r="C27" i="1"/>
  <c r="C26" i="1"/>
  <c r="C18" i="1"/>
  <c r="B24" i="1" l="1"/>
  <c r="C24" i="1"/>
  <c r="C23" i="1"/>
  <c r="B23" i="1"/>
  <c r="B22" i="1" l="1"/>
  <c r="B21" i="1"/>
  <c r="C16" i="1" l="1"/>
  <c r="C25" i="1" l="1"/>
  <c r="C17" i="1"/>
  <c r="E30" i="4" l="1"/>
  <c r="E29" i="4"/>
  <c r="E26" i="4"/>
  <c r="C23" i="3"/>
  <c r="B30" i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D15" i="2"/>
  <c r="E15" i="2" s="1"/>
  <c r="D16" i="2"/>
  <c r="D17" i="2"/>
  <c r="D18" i="2"/>
  <c r="E18" i="2" s="1"/>
  <c r="E14" i="2"/>
  <c r="E16" i="2"/>
  <c r="E17" i="2"/>
  <c r="D25" i="4"/>
  <c r="D13" i="1"/>
  <c r="E5" i="4"/>
  <c r="E6" i="4"/>
  <c r="E17" i="4"/>
  <c r="E22" i="4" s="1"/>
  <c r="E19" i="4"/>
  <c r="E21" i="4"/>
  <c r="E23" i="4"/>
  <c r="E27" i="4"/>
  <c r="E31" i="4"/>
  <c r="B26" i="1"/>
  <c r="B27" i="1"/>
  <c r="D27" i="1" s="1"/>
  <c r="B28" i="1"/>
  <c r="D28" i="1" s="1"/>
  <c r="C14" i="1"/>
  <c r="D14" i="1"/>
  <c r="A15" i="1"/>
  <c r="C15" i="1"/>
  <c r="F15" i="1"/>
  <c r="A16" i="1"/>
  <c r="D20" i="4"/>
  <c r="D23" i="4"/>
  <c r="D17" i="1"/>
  <c r="C21" i="1"/>
  <c r="C22" i="1"/>
  <c r="D26" i="1" l="1"/>
  <c r="E28" i="4"/>
  <c r="D20" i="2"/>
  <c r="B16" i="1" s="1"/>
  <c r="B19" i="1" l="1"/>
  <c r="D19" i="1" s="1"/>
  <c r="E24" i="4"/>
  <c r="B18" i="1"/>
  <c r="D16" i="1"/>
  <c r="E20" i="4"/>
  <c r="E25" i="4" l="1"/>
  <c r="D18" i="1"/>
  <c r="E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Meininger</author>
    <author>timothyj</author>
  </authors>
  <commentList>
    <comment ref="AA4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Samuel Meininger:</t>
        </r>
        <r>
          <rPr>
            <sz val="8"/>
            <color indexed="81"/>
            <rFont val="Tahoma"/>
            <family val="2"/>
          </rPr>
          <t xml:space="preserve">
1/30/15 Corrected filter area to match V102, V103, and V114. -SM</t>
        </r>
      </text>
    </comment>
    <comment ref="W4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Samuel Meininger:</t>
        </r>
        <r>
          <rPr>
            <sz val="8"/>
            <color indexed="81"/>
            <rFont val="Tahoma"/>
            <family val="2"/>
          </rPr>
          <t xml:space="preserve">
1/30/15 Increase flow rate to match V102,V103, and V113 for PC-1219 
SM</t>
        </r>
      </text>
    </comment>
    <comment ref="L5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timothyj:</t>
        </r>
        <r>
          <rPr>
            <sz val="8"/>
            <color indexed="81"/>
            <rFont val="Tahoma"/>
            <family val="2"/>
          </rPr>
          <t xml:space="preserve">
added by tim 8/24 request from bill</t>
        </r>
      </text>
    </comment>
    <comment ref="L222" authorId="1" shapeId="0" xr:uid="{FE9F2057-DCFC-4E6A-BB5D-4652AC61A4D4}">
      <text>
        <r>
          <rPr>
            <b/>
            <sz val="8"/>
            <color indexed="81"/>
            <rFont val="Tahoma"/>
            <family val="2"/>
          </rPr>
          <t>timothyj:</t>
        </r>
        <r>
          <rPr>
            <sz val="8"/>
            <color indexed="81"/>
            <rFont val="Tahoma"/>
            <family val="2"/>
          </rPr>
          <t xml:space="preserve">
added by tim 8/24 request from bill</t>
        </r>
      </text>
    </comment>
  </commentList>
</comments>
</file>

<file path=xl/sharedStrings.xml><?xml version="1.0" encoding="utf-8"?>
<sst xmlns="http://schemas.openxmlformats.org/spreadsheetml/2006/main" count="1954" uniqueCount="357">
  <si>
    <t>Vessel #</t>
  </si>
  <si>
    <t xml:space="preserve"> </t>
  </si>
  <si>
    <t>CHARGED DATE</t>
  </si>
  <si>
    <t>FILLING DATE</t>
  </si>
  <si>
    <t>AGITATOR</t>
  </si>
  <si>
    <t>START</t>
  </si>
  <si>
    <t>Operator</t>
  </si>
  <si>
    <t>DATE&amp;TIME</t>
  </si>
  <si>
    <t>END</t>
  </si>
  <si>
    <t>GEAR/DIAPHRAM PUMP</t>
  </si>
  <si>
    <t>TOTAL HOURS</t>
  </si>
  <si>
    <t>SUB TOTAL</t>
  </si>
  <si>
    <t>DIAPHRAGM</t>
  </si>
  <si>
    <t xml:space="preserve"># of circulation passes </t>
  </si>
  <si>
    <t>COMMENTS (initial charge, dilution, adjustment)</t>
  </si>
  <si>
    <t>COMMENTS (why do you stop?)</t>
  </si>
  <si>
    <t>Type of Filters -MAIN</t>
  </si>
  <si>
    <t>Type of Filters - FINAL</t>
  </si>
  <si>
    <t>V101 (200L)</t>
  </si>
  <si>
    <t>V102 (500L)</t>
  </si>
  <si>
    <t>V103 (500L)</t>
  </si>
  <si>
    <t>V107 (2000L)</t>
  </si>
  <si>
    <t>V113 (500L)</t>
  </si>
  <si>
    <t>V114 (500L)</t>
  </si>
  <si>
    <t>V154 (100L)</t>
  </si>
  <si>
    <t>V157 (100L)</t>
  </si>
  <si>
    <t>V158 (50L)</t>
  </si>
  <si>
    <t>V159 (15L)</t>
  </si>
  <si>
    <t>V160 (15L)</t>
  </si>
  <si>
    <t>V161 (15L)</t>
  </si>
  <si>
    <t>V164 (9L)</t>
  </si>
  <si>
    <t>V164 (20L)</t>
  </si>
  <si>
    <t>V165 (9L)</t>
  </si>
  <si>
    <t>V165 (20L)</t>
  </si>
  <si>
    <t>V166 (9L)</t>
  </si>
  <si>
    <t>V167 (9L)</t>
  </si>
  <si>
    <t>V167 (20L)</t>
  </si>
  <si>
    <t>V168 (9L)</t>
  </si>
  <si>
    <t>V168 (20L)</t>
  </si>
  <si>
    <t>V169 (9L)</t>
  </si>
  <si>
    <t>V169 (20L)</t>
  </si>
  <si>
    <t>V170 (100L)</t>
  </si>
  <si>
    <t>Agitation time</t>
  </si>
  <si>
    <t>Agitation (RPM)</t>
  </si>
  <si>
    <t/>
  </si>
  <si>
    <t>Agitator Setting</t>
  </si>
  <si>
    <t>Flow Rate</t>
  </si>
  <si>
    <t>MAIN FILTER</t>
  </si>
  <si>
    <t>FINAL FILTER</t>
  </si>
  <si>
    <t>Pump Type</t>
  </si>
  <si>
    <t>PLEASE ENTER YELLOW CELLS</t>
  </si>
  <si>
    <t>V166 (20L)</t>
  </si>
  <si>
    <t>PRODUCT</t>
  </si>
  <si>
    <t>ARX3400JN-12</t>
  </si>
  <si>
    <t>AIM5264JN-20</t>
  </si>
  <si>
    <t>AIM5350J-14</t>
  </si>
  <si>
    <t>AIM5518JN-6</t>
  </si>
  <si>
    <t>AIM5880JN-8</t>
  </si>
  <si>
    <t>AIM6023JN-8</t>
  </si>
  <si>
    <t>AM2073J-11</t>
  </si>
  <si>
    <t>AM2073J-14</t>
  </si>
  <si>
    <t>AM2073J-19</t>
  </si>
  <si>
    <t>AR1221J-17</t>
  </si>
  <si>
    <t>AR1221J-24</t>
  </si>
  <si>
    <t>AR1221J-30</t>
  </si>
  <si>
    <t>AR1221J-35</t>
  </si>
  <si>
    <t>AR1244J-23</t>
  </si>
  <si>
    <t>AR1247J-16</t>
  </si>
  <si>
    <t>AR1247J-29</t>
  </si>
  <si>
    <t>AR1395J-12</t>
  </si>
  <si>
    <t>AR1570J-15</t>
  </si>
  <si>
    <t>AR1570J-19</t>
  </si>
  <si>
    <t>AR1570J-30</t>
  </si>
  <si>
    <t>AR1570J-44</t>
  </si>
  <si>
    <t>AR1588J-23</t>
  </si>
  <si>
    <t>AR1682J-15</t>
  </si>
  <si>
    <t>AR1682J-19</t>
  </si>
  <si>
    <t>AR1682J-20</t>
  </si>
  <si>
    <t>AR1682J-24</t>
  </si>
  <si>
    <t>AR1682J-30</t>
  </si>
  <si>
    <t>AR1860J-25</t>
  </si>
  <si>
    <t>AR1860J-35</t>
  </si>
  <si>
    <t>AR1863J-14</t>
  </si>
  <si>
    <t>AR1863J-17</t>
  </si>
  <si>
    <t>AR1863J-19</t>
  </si>
  <si>
    <t>AR1863J-22</t>
  </si>
  <si>
    <t>AR1891JN-12</t>
  </si>
  <si>
    <t>AR1891JN-16</t>
  </si>
  <si>
    <t>AR1891JN-21</t>
  </si>
  <si>
    <t>AR1891JN-30</t>
  </si>
  <si>
    <t>AR1995J-10</t>
  </si>
  <si>
    <t>AR1995J-13</t>
  </si>
  <si>
    <t>AR2012J-12</t>
  </si>
  <si>
    <t>AR2072J-33</t>
  </si>
  <si>
    <t>AR2108J-20</t>
  </si>
  <si>
    <t>AR2108J-25</t>
  </si>
  <si>
    <t>AR2168J-14</t>
  </si>
  <si>
    <t>AR230JN-14</t>
  </si>
  <si>
    <t>AR230JN-17</t>
  </si>
  <si>
    <t>AR230JN-24</t>
  </si>
  <si>
    <t>AR237J-18</t>
  </si>
  <si>
    <t>AR237J-19</t>
  </si>
  <si>
    <t>AR237J-25</t>
  </si>
  <si>
    <t>AR237J-31</t>
  </si>
  <si>
    <t>AR237J-33</t>
  </si>
  <si>
    <t>AR237J-44</t>
  </si>
  <si>
    <t>AR2419JN-13</t>
  </si>
  <si>
    <t>AR2513JN-12</t>
  </si>
  <si>
    <t>AR2513JN-8</t>
  </si>
  <si>
    <t>AR2562JN-19</t>
  </si>
  <si>
    <t>AR2562JN-25</t>
  </si>
  <si>
    <t>AR2667JN-12</t>
  </si>
  <si>
    <t>AR414J-18</t>
  </si>
  <si>
    <t>AR414J-24</t>
  </si>
  <si>
    <t>AR414J-33</t>
  </si>
  <si>
    <t>ARX2746JE-11</t>
  </si>
  <si>
    <t>ARX2746JE-13</t>
  </si>
  <si>
    <t>ARX2895JN-11</t>
  </si>
  <si>
    <t>ARX2928JN-12</t>
  </si>
  <si>
    <t>ARX2928JN-7</t>
  </si>
  <si>
    <t>ARX2928JN-8</t>
  </si>
  <si>
    <t>ARX2928JN-9</t>
  </si>
  <si>
    <t>ARX2950JN-11</t>
  </si>
  <si>
    <t>ARX2950JN-17</t>
  </si>
  <si>
    <t>ARX2950JN-23</t>
  </si>
  <si>
    <t>ARX2996JN-9</t>
  </si>
  <si>
    <t>ARX3001JN-12</t>
  </si>
  <si>
    <t>ARX3001JN-15</t>
  </si>
  <si>
    <t>ARX3001JN-9</t>
  </si>
  <si>
    <t>ARX3104JN-11</t>
  </si>
  <si>
    <t>ARX3125JN-9</t>
  </si>
  <si>
    <t>ARX3230JN-9</t>
  </si>
  <si>
    <t>ARX3299JN-19</t>
  </si>
  <si>
    <t>ARX3299JN-22</t>
  </si>
  <si>
    <t>ARX3299JN-24</t>
  </si>
  <si>
    <t>ARX3299JN-8</t>
  </si>
  <si>
    <t>ARX3340JN-19</t>
  </si>
  <si>
    <t>ARX3500JN-19</t>
  </si>
  <si>
    <t>ARX3517J-5</t>
  </si>
  <si>
    <t>ARX3522JN-19</t>
  </si>
  <si>
    <t>ARX3522JN-31</t>
  </si>
  <si>
    <t>DS-A520-303.5</t>
  </si>
  <si>
    <t>DS-A520-305.5</t>
  </si>
  <si>
    <t>THN73</t>
  </si>
  <si>
    <t>AIM5264JN-14</t>
  </si>
  <si>
    <t>AIM6379JN-13</t>
  </si>
  <si>
    <t>AIM6705JN-8</t>
  </si>
  <si>
    <t>AIM6704JN-8</t>
  </si>
  <si>
    <t>ARX3705JN-12</t>
  </si>
  <si>
    <t>ARX3264JN-6</t>
  </si>
  <si>
    <t>AIM6437JN-10</t>
  </si>
  <si>
    <t>AIM5264JN-12</t>
  </si>
  <si>
    <t>AIM3538JN-7</t>
  </si>
  <si>
    <t>Lot #</t>
  </si>
  <si>
    <t>ITEMS</t>
  </si>
  <si>
    <t>Actual Value</t>
  </si>
  <si>
    <t>POR Value</t>
  </si>
  <si>
    <t>agitation/shaking</t>
  </si>
  <si>
    <t>Minimum hrs</t>
  </si>
  <si>
    <t>45 ~ 75 RPM</t>
  </si>
  <si>
    <t>130 ~ 200 RPM</t>
  </si>
  <si>
    <t>Main Filter (Pall20)</t>
  </si>
  <si>
    <t>0.02N</t>
  </si>
  <si>
    <t>0.03H</t>
  </si>
  <si>
    <t>0.04N</t>
  </si>
  <si>
    <t>Main Filter (Capsule)</t>
  </si>
  <si>
    <t>0.01H</t>
  </si>
  <si>
    <t>Final Filter</t>
  </si>
  <si>
    <t xml:space="preserve">1 X 20" </t>
  </si>
  <si>
    <t xml:space="preserve">2 X 20" </t>
  </si>
  <si>
    <t>Filter Quantity &amp; Size-MAIN</t>
  </si>
  <si>
    <t>Filter Quantity &amp; Size-FINAL</t>
  </si>
  <si>
    <t>2 X 20"</t>
  </si>
  <si>
    <t>1 X 10"</t>
  </si>
  <si>
    <t>1 X capsule</t>
  </si>
  <si>
    <t xml:space="preserve">1 X capsule </t>
  </si>
  <si>
    <t xml:space="preserve">1 X 10" </t>
  </si>
  <si>
    <t>1 X 20"</t>
  </si>
  <si>
    <t>Circulation flow rate</t>
  </si>
  <si>
    <t>Circulation time</t>
  </si>
  <si>
    <t># of batches for the filter</t>
  </si>
  <si>
    <t>vessel capacity</t>
  </si>
  <si>
    <t>cirulation passes</t>
  </si>
  <si>
    <t xml:space="preserve">4 X 20" </t>
  </si>
  <si>
    <t>min-max capacity</t>
  </si>
  <si>
    <t>20 ± 5</t>
  </si>
  <si>
    <t>15 ± 5</t>
  </si>
  <si>
    <t>Grades</t>
  </si>
  <si>
    <t>32-200</t>
  </si>
  <si>
    <t>80-500</t>
  </si>
  <si>
    <t>160-2000</t>
  </si>
  <si>
    <t>20-110</t>
  </si>
  <si>
    <t>4-8</t>
  </si>
  <si>
    <t>20-96</t>
  </si>
  <si>
    <t>Vessel Min</t>
  </si>
  <si>
    <t>Vessel Max</t>
  </si>
  <si>
    <t>Comment</t>
  </si>
  <si>
    <t>Flow Rate Min</t>
  </si>
  <si>
    <t>Flow Rate Max</t>
  </si>
  <si>
    <t>Agitation time (Min in Hr)</t>
  </si>
  <si>
    <t>Time on Shaker (Min in Hr)</t>
  </si>
  <si>
    <t>OP INIT</t>
  </si>
  <si>
    <t>Items</t>
  </si>
  <si>
    <t>NAME</t>
  </si>
  <si>
    <t>Ingredients</t>
  </si>
  <si>
    <t>Resin A batch</t>
  </si>
  <si>
    <t>PAG A batch</t>
  </si>
  <si>
    <t>Quencher batch</t>
  </si>
  <si>
    <t>Surfactant batch</t>
  </si>
  <si>
    <t>Additve batch</t>
  </si>
  <si>
    <t>Solvent A batch</t>
  </si>
  <si>
    <t>Solvent B batch</t>
  </si>
  <si>
    <t>Good retains</t>
  </si>
  <si>
    <t>Spec Limits</t>
  </si>
  <si>
    <t>Mixing</t>
  </si>
  <si>
    <t>Previous Batch</t>
  </si>
  <si>
    <t>GRADE</t>
  </si>
  <si>
    <t>Batch size</t>
  </si>
  <si>
    <t>KG</t>
  </si>
  <si>
    <t>HRS</t>
  </si>
  <si>
    <t>Temp. at the end of charge</t>
  </si>
  <si>
    <t xml:space="preserve">Degree F </t>
  </si>
  <si>
    <t xml:space="preserve">Circulation </t>
  </si>
  <si>
    <t>Type of Pump</t>
  </si>
  <si>
    <t>KG/HR</t>
  </si>
  <si>
    <t>#</t>
  </si>
  <si>
    <t>Numbers of Filters (1+1)</t>
  </si>
  <si>
    <t>Total area of filters</t>
  </si>
  <si>
    <t>Flow rate / m2 (flux)- FINAL FILTERS</t>
  </si>
  <si>
    <t>8.5.2F</t>
  </si>
  <si>
    <t>Rev0</t>
  </si>
  <si>
    <r>
      <t>(KG/HR) / m</t>
    </r>
    <r>
      <rPr>
        <vertAlign val="superscript"/>
        <sz val="10"/>
        <rFont val="Arial"/>
        <family val="2"/>
      </rPr>
      <t>2</t>
    </r>
  </si>
  <si>
    <t>(Product)</t>
  </si>
  <si>
    <t>(Lot #)</t>
  </si>
  <si>
    <t>Batch size - KG</t>
  </si>
  <si>
    <t>9 Max ( 12 for Capsule)</t>
  </si>
  <si>
    <t>Minimum 10</t>
  </si>
  <si>
    <t>Minimum 56</t>
  </si>
  <si>
    <t>up to 5X for HDPE</t>
  </si>
  <si>
    <t>PM-G-002</t>
  </si>
  <si>
    <t>Control Doc REF</t>
  </si>
  <si>
    <t>PCS-ARF MASTER</t>
  </si>
  <si>
    <t>P402-1-12</t>
  </si>
  <si>
    <t>P402-1-12C</t>
  </si>
  <si>
    <t>140 ± 50</t>
  </si>
  <si>
    <t>240 ± 50</t>
  </si>
  <si>
    <t>400 ± 50</t>
  </si>
  <si>
    <t>P402-1-14A</t>
  </si>
  <si>
    <t>P402-1-17C</t>
  </si>
  <si>
    <t>Filter Area (Total)</t>
  </si>
  <si>
    <t xml:space="preserve">&lt; 110 </t>
  </si>
  <si>
    <t>59-86</t>
  </si>
  <si>
    <t xml:space="preserve">PCS-ARF </t>
  </si>
  <si>
    <t>Filter Lot Number</t>
  </si>
  <si>
    <t>AIM6379JN-14</t>
  </si>
  <si>
    <t>4-19</t>
  </si>
  <si>
    <t>AIM6774JN-6</t>
  </si>
  <si>
    <t>ARX3871JN-27</t>
  </si>
  <si>
    <t>ARX3871JN-15</t>
  </si>
  <si>
    <t>0.01N</t>
  </si>
  <si>
    <t>ARX3876JN-8</t>
  </si>
  <si>
    <t>ARX3309JN-33</t>
  </si>
  <si>
    <t>ARX3808JN-15</t>
  </si>
  <si>
    <t>ARX3538JN-7</t>
  </si>
  <si>
    <t>DS-A520-304</t>
  </si>
  <si>
    <t>25 ~ 55 RPM</t>
  </si>
  <si>
    <t>AIM7018JN-6</t>
  </si>
  <si>
    <t>AIM7605JN-27</t>
  </si>
  <si>
    <t>AIM7577JN-7</t>
  </si>
  <si>
    <t>Wash passed?</t>
  </si>
  <si>
    <t>Y</t>
  </si>
  <si>
    <t>N</t>
  </si>
  <si>
    <t>AIM7605JN-10</t>
  </si>
  <si>
    <t>NFC CWM002</t>
  </si>
  <si>
    <t>AIM8024JN-6</t>
  </si>
  <si>
    <t>50-110</t>
  </si>
  <si>
    <t>AIM5518JN-7</t>
  </si>
  <si>
    <t>ARX3500JN-37</t>
  </si>
  <si>
    <t>AIM7577JN-8</t>
  </si>
  <si>
    <t>ARX3500JN-31</t>
  </si>
  <si>
    <t>0.005H</t>
  </si>
  <si>
    <t>ARX4042JN-27</t>
  </si>
  <si>
    <t>AIM7605JN-15</t>
  </si>
  <si>
    <t>40-100</t>
  </si>
  <si>
    <t>V158 (100L)</t>
  </si>
  <si>
    <t>AR1891JN-14</t>
  </si>
  <si>
    <t>Hours</t>
  </si>
  <si>
    <t>FLOW</t>
  </si>
  <si>
    <t>BATCH IN KG</t>
  </si>
  <si>
    <t>time in hours before taking sample</t>
  </si>
  <si>
    <t xml:space="preserve">DAYS-HOURS </t>
  </si>
  <si>
    <t>PLEASE FILL GREEN ROWS</t>
  </si>
  <si>
    <t>VESSEL CIRCULATION CALCULATOR
 (3 FILTER PASSES)</t>
  </si>
  <si>
    <t>3 Filter Passes</t>
  </si>
  <si>
    <t>15 Hours</t>
  </si>
  <si>
    <t>Circulate</t>
  </si>
  <si>
    <t>before 1st Process Sampling</t>
  </si>
  <si>
    <t>AR1570J-22</t>
  </si>
  <si>
    <t>ARX3500JN-19X</t>
  </si>
  <si>
    <t>ARX3522JN-19X</t>
  </si>
  <si>
    <t>AIM8602JN-7</t>
  </si>
  <si>
    <t>PGMEA-F</t>
  </si>
  <si>
    <t>Minimum 1</t>
  </si>
  <si>
    <t>AIM9310JN-7</t>
  </si>
  <si>
    <t>AR2419JN-19</t>
  </si>
  <si>
    <t>AR2419JN-26</t>
  </si>
  <si>
    <t>ARX4224JN-15</t>
  </si>
  <si>
    <t>ARX3639JN-9</t>
  </si>
  <si>
    <t>ARX4261JN-15</t>
  </si>
  <si>
    <t>AIM9477JN-25</t>
  </si>
  <si>
    <t>ARX3522JN-33</t>
  </si>
  <si>
    <t>S/0</t>
  </si>
  <si>
    <t>AIM9477JN-30</t>
  </si>
  <si>
    <t>AEX1901JN-30</t>
  </si>
  <si>
    <t>ARX4300JN-19X</t>
  </si>
  <si>
    <t>AM2073J-14N</t>
  </si>
  <si>
    <t>AM2073J-17N</t>
  </si>
  <si>
    <t>AM2073J-19N</t>
  </si>
  <si>
    <t>ARX4374JN-20</t>
  </si>
  <si>
    <t># of Circulation hours</t>
  </si>
  <si>
    <t>Maximum 300 hours</t>
  </si>
  <si>
    <t>ARX4380JN-8</t>
  </si>
  <si>
    <t>AIM7946JN-5</t>
  </si>
  <si>
    <t>AR1891JN-25</t>
  </si>
  <si>
    <t>EP500JE-1.9X</t>
  </si>
  <si>
    <t>Minimum 47</t>
  </si>
  <si>
    <t>0.01N (Entegris)</t>
  </si>
  <si>
    <t>0.002H (Pall)</t>
  </si>
  <si>
    <t>AIM7050JN-6</t>
  </si>
  <si>
    <t>ARX4033JN-6</t>
  </si>
  <si>
    <t>Minimum 17</t>
  </si>
  <si>
    <t>AR1532JE-27</t>
  </si>
  <si>
    <t>New for Nylon, up to 6X for HDPE</t>
  </si>
  <si>
    <t>AR1532JE-19</t>
  </si>
  <si>
    <t>0.02H</t>
  </si>
  <si>
    <t>ARX4395JN-9</t>
  </si>
  <si>
    <t>ARX4429JN-19</t>
  </si>
  <si>
    <t>DSA-957X</t>
  </si>
  <si>
    <t>0.002H</t>
  </si>
  <si>
    <t>Minimum 30</t>
  </si>
  <si>
    <t>After Adj Passes</t>
  </si>
  <si>
    <t xml:space="preserve"># of Circulation passes after 1st  Adjustment  </t>
  </si>
  <si>
    <t xml:space="preserve"># of Circulation passes after 2nd Adjustment  </t>
  </si>
  <si>
    <t xml:space="preserve"># of Circulation passes after 3rd  Adjustment  </t>
  </si>
  <si>
    <t xml:space="preserve"># Total of Circulation passes </t>
  </si>
  <si>
    <t>S/1</t>
  </si>
  <si>
    <t>S/2</t>
  </si>
  <si>
    <t>S/3</t>
  </si>
  <si>
    <t>before 1st Process Sampling, Adjustments, Dilutions</t>
  </si>
  <si>
    <t>9D1184S</t>
  </si>
  <si>
    <t>9D008-C</t>
  </si>
  <si>
    <t>BF</t>
  </si>
  <si>
    <t>INITIAL CHARGE ON SHAKER</t>
  </si>
  <si>
    <t>PH</t>
  </si>
  <si>
    <t>PH, JJ</t>
  </si>
  <si>
    <t>FILL</t>
  </si>
  <si>
    <t>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</si>
</sst>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/d/yy"/>
    <numFmt numFmtId="166" formatCode="mm/dd/yy"/>
    <numFmt numFmtId="167" formatCode="m/d/yy\ h:mm\ AM/PM"/>
    <numFmt numFmtId="168" formatCode="[$-409]m/d/yy\ h:mm\ AM/PM;@"/>
    <numFmt numFmtId="169" formatCode="dd:hh:mm"/>
    <numFmt numFmtId="170" formatCode="dd\-hh"/>
  </numFmts>
  <fonts count="2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sz val="14"/>
      <name val="Arial"/>
      <family val="2"/>
    </font>
    <font>
      <b/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48"/>
      <color indexed="8"/>
      <name val="Calibri"/>
      <family val="2"/>
    </font>
    <font>
      <sz val="18"/>
      <color indexed="8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14" fillId="0" borderId="0"/>
    <xf numFmtId="0" fontId="1" fillId="0" borderId="0"/>
  </cellStyleXfs>
  <cellXfs count="206">
    <xf numFmtId="0" fontId="0" fillId="0" borderId="0" xfId="0"/>
    <xf numFmtId="168" fontId="0" fillId="0" borderId="0" xfId="0" applyNumberFormat="1"/>
    <xf numFmtId="169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9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0" fontId="1" fillId="0" borderId="1" xfId="0" quotePrefix="1" applyFont="1" applyBorder="1"/>
    <xf numFmtId="0" fontId="1" fillId="0" borderId="1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1"/>
    <xf numFmtId="0" fontId="2" fillId="0" borderId="0" xfId="1" applyFont="1"/>
    <xf numFmtId="0" fontId="1" fillId="0" borderId="16" xfId="3" applyBorder="1"/>
    <xf numFmtId="0" fontId="1" fillId="0" borderId="17" xfId="3" applyBorder="1"/>
    <xf numFmtId="0" fontId="4" fillId="0" borderId="17" xfId="3" applyFont="1" applyBorder="1"/>
    <xf numFmtId="0" fontId="4" fillId="0" borderId="18" xfId="3" applyFont="1" applyBorder="1"/>
    <xf numFmtId="0" fontId="2" fillId="0" borderId="19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2" fillId="0" borderId="20" xfId="3" applyFont="1" applyBorder="1"/>
    <xf numFmtId="0" fontId="1" fillId="0" borderId="20" xfId="3" applyBorder="1"/>
    <xf numFmtId="0" fontId="2" fillId="0" borderId="20" xfId="3" applyFont="1" applyBorder="1" applyAlignment="1">
      <alignment horizontal="center"/>
    </xf>
    <xf numFmtId="0" fontId="2" fillId="0" borderId="21" xfId="3" applyFont="1" applyBorder="1"/>
    <xf numFmtId="0" fontId="1" fillId="0" borderId="21" xfId="3" applyBorder="1"/>
    <xf numFmtId="0" fontId="1" fillId="0" borderId="21" xfId="3" applyBorder="1" applyAlignment="1">
      <alignment horizontal="center"/>
    </xf>
    <xf numFmtId="49" fontId="1" fillId="0" borderId="0" xfId="3" applyNumberFormat="1" applyAlignment="1">
      <alignment horizontal="center"/>
    </xf>
    <xf numFmtId="0" fontId="2" fillId="0" borderId="22" xfId="3" applyFont="1" applyBorder="1"/>
    <xf numFmtId="0" fontId="1" fillId="0" borderId="22" xfId="3" applyBorder="1"/>
    <xf numFmtId="0" fontId="1" fillId="0" borderId="22" xfId="3" applyBorder="1" applyAlignment="1">
      <alignment horizontal="center"/>
    </xf>
    <xf numFmtId="0" fontId="1" fillId="0" borderId="22" xfId="3" quotePrefix="1" applyBorder="1" applyAlignment="1">
      <alignment horizontal="center"/>
    </xf>
    <xf numFmtId="0" fontId="2" fillId="0" borderId="23" xfId="3" applyFont="1" applyBorder="1"/>
    <xf numFmtId="0" fontId="1" fillId="0" borderId="23" xfId="3" applyBorder="1"/>
    <xf numFmtId="0" fontId="1" fillId="0" borderId="23" xfId="3" applyBorder="1" applyAlignment="1">
      <alignment horizontal="center"/>
    </xf>
    <xf numFmtId="0" fontId="2" fillId="2" borderId="24" xfId="3" applyFont="1" applyFill="1" applyBorder="1"/>
    <xf numFmtId="0" fontId="1" fillId="2" borderId="24" xfId="3" applyFill="1" applyBorder="1"/>
    <xf numFmtId="0" fontId="1" fillId="2" borderId="0" xfId="3" applyFill="1" applyAlignment="1">
      <alignment horizontal="center" wrapText="1"/>
    </xf>
    <xf numFmtId="0" fontId="1" fillId="2" borderId="24" xfId="3" applyFill="1" applyBorder="1" applyAlignment="1">
      <alignment horizontal="center"/>
    </xf>
    <xf numFmtId="0" fontId="1" fillId="0" borderId="25" xfId="3" applyBorder="1" applyAlignment="1">
      <alignment horizontal="center"/>
    </xf>
    <xf numFmtId="0" fontId="6" fillId="2" borderId="26" xfId="1" applyFill="1" applyBorder="1"/>
    <xf numFmtId="0" fontId="1" fillId="0" borderId="0" xfId="1" applyFont="1" applyAlignment="1">
      <alignment horizontal="center"/>
    </xf>
    <xf numFmtId="0" fontId="1" fillId="0" borderId="27" xfId="3" applyBorder="1" applyAlignment="1">
      <alignment horizontal="center"/>
    </xf>
    <xf numFmtId="0" fontId="1" fillId="2" borderId="28" xfId="3" applyFill="1" applyBorder="1" applyAlignment="1">
      <alignment horizontal="center"/>
    </xf>
    <xf numFmtId="1" fontId="1" fillId="0" borderId="22" xfId="3" applyNumberFormat="1" applyBorder="1" applyAlignment="1">
      <alignment horizontal="center"/>
    </xf>
    <xf numFmtId="1" fontId="1" fillId="0" borderId="0" xfId="3" applyNumberFormat="1" applyAlignment="1">
      <alignment horizontal="center"/>
    </xf>
    <xf numFmtId="0" fontId="1" fillId="0" borderId="29" xfId="3" applyBorder="1" applyAlignment="1">
      <alignment horizontal="center"/>
    </xf>
    <xf numFmtId="0" fontId="1" fillId="0" borderId="0" xfId="3" applyAlignment="1">
      <alignment horizontal="center"/>
    </xf>
    <xf numFmtId="0" fontId="1" fillId="2" borderId="25" xfId="3" applyFill="1" applyBorder="1" applyAlignment="1">
      <alignment horizontal="center"/>
    </xf>
    <xf numFmtId="0" fontId="1" fillId="2" borderId="26" xfId="3" applyFill="1" applyBorder="1" applyAlignment="1">
      <alignment horizontal="center"/>
    </xf>
    <xf numFmtId="0" fontId="6" fillId="0" borderId="0" xfId="1" applyAlignment="1">
      <alignment horizontal="center"/>
    </xf>
    <xf numFmtId="1" fontId="1" fillId="0" borderId="0" xfId="1" applyNumberFormat="1" applyFont="1" applyAlignment="1">
      <alignment horizontal="center"/>
    </xf>
    <xf numFmtId="0" fontId="6" fillId="0" borderId="0" xfId="1" applyAlignment="1">
      <alignment horizontal="left"/>
    </xf>
    <xf numFmtId="14" fontId="6" fillId="0" borderId="0" xfId="1" applyNumberFormat="1" applyAlignment="1">
      <alignment horizontal="left"/>
    </xf>
    <xf numFmtId="166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Border="1"/>
    <xf numFmtId="0" fontId="0" fillId="0" borderId="1" xfId="0" applyBorder="1" applyAlignment="1">
      <alignment horizontal="right"/>
    </xf>
    <xf numFmtId="167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6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" fillId="0" borderId="28" xfId="3" applyBorder="1" applyAlignment="1">
      <alignment horizontal="center"/>
    </xf>
    <xf numFmtId="1" fontId="1" fillId="0" borderId="0" xfId="1" applyNumberFormat="1" applyFont="1" applyAlignment="1">
      <alignment horizontal="left"/>
    </xf>
    <xf numFmtId="0" fontId="1" fillId="0" borderId="30" xfId="3" applyBorder="1" applyAlignment="1">
      <alignment horizontal="center"/>
    </xf>
    <xf numFmtId="0" fontId="1" fillId="4" borderId="30" xfId="3" applyFill="1" applyBorder="1" applyAlignment="1">
      <alignment horizontal="center"/>
    </xf>
    <xf numFmtId="0" fontId="2" fillId="0" borderId="31" xfId="3" applyFont="1" applyBorder="1" applyAlignment="1">
      <alignment horizontal="center"/>
    </xf>
    <xf numFmtId="0" fontId="0" fillId="0" borderId="3" xfId="0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165" fontId="10" fillId="3" borderId="1" xfId="0" applyNumberFormat="1" applyFont="1" applyFill="1" applyBorder="1" applyAlignment="1" applyProtection="1">
      <alignment horizontal="center"/>
      <protection locked="0"/>
    </xf>
    <xf numFmtId="0" fontId="3" fillId="0" borderId="32" xfId="0" applyFont="1" applyBorder="1"/>
    <xf numFmtId="0" fontId="3" fillId="2" borderId="20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3" borderId="20" xfId="0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hidden="1"/>
    </xf>
    <xf numFmtId="0" fontId="3" fillId="0" borderId="33" xfId="0" applyFont="1" applyBorder="1" applyAlignment="1" applyProtection="1">
      <alignment horizontal="center"/>
      <protection hidden="1"/>
    </xf>
    <xf numFmtId="0" fontId="10" fillId="0" borderId="19" xfId="0" applyFont="1" applyBorder="1"/>
    <xf numFmtId="0" fontId="3" fillId="3" borderId="19" xfId="0" applyFont="1" applyFill="1" applyBorder="1" applyAlignment="1" applyProtection="1">
      <alignment horizontal="center"/>
      <protection locked="0"/>
    </xf>
    <xf numFmtId="0" fontId="3" fillId="0" borderId="19" xfId="0" applyFont="1" applyBorder="1"/>
    <xf numFmtId="0" fontId="3" fillId="0" borderId="19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11" fillId="0" borderId="33" xfId="0" applyFont="1" applyBorder="1" applyAlignment="1" applyProtection="1">
      <alignment horizontal="center"/>
      <protection hidden="1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/>
    <xf numFmtId="0" fontId="11" fillId="0" borderId="19" xfId="0" applyFont="1" applyBorder="1" applyAlignment="1" applyProtection="1">
      <alignment horizontal="center"/>
      <protection hidden="1"/>
    </xf>
    <xf numFmtId="169" fontId="2" fillId="0" borderId="1" xfId="0" applyNumberFormat="1" applyFont="1" applyBorder="1" applyAlignment="1">
      <alignment horizontal="center"/>
    </xf>
    <xf numFmtId="0" fontId="14" fillId="0" borderId="1" xfId="2" applyBorder="1"/>
    <xf numFmtId="0" fontId="14" fillId="0" borderId="1" xfId="2" applyBorder="1" applyAlignment="1">
      <alignment horizontal="center"/>
    </xf>
    <xf numFmtId="0" fontId="14" fillId="0" borderId="0" xfId="2"/>
    <xf numFmtId="0" fontId="17" fillId="5" borderId="1" xfId="2" applyFont="1" applyFill="1" applyBorder="1" applyAlignment="1">
      <alignment horizontal="center"/>
    </xf>
    <xf numFmtId="0" fontId="17" fillId="6" borderId="1" xfId="2" applyFont="1" applyFill="1" applyBorder="1" applyAlignment="1">
      <alignment horizontal="center"/>
    </xf>
    <xf numFmtId="0" fontId="17" fillId="7" borderId="1" xfId="2" applyFont="1" applyFill="1" applyBorder="1" applyAlignment="1">
      <alignment horizontal="center"/>
    </xf>
    <xf numFmtId="0" fontId="17" fillId="8" borderId="1" xfId="2" applyFont="1" applyFill="1" applyBorder="1" applyAlignment="1">
      <alignment horizontal="center"/>
    </xf>
    <xf numFmtId="0" fontId="17" fillId="0" borderId="1" xfId="2" applyFont="1" applyBorder="1" applyAlignment="1">
      <alignment horizontal="center"/>
    </xf>
    <xf numFmtId="170" fontId="17" fillId="0" borderId="1" xfId="2" applyNumberFormat="1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4" fillId="0" borderId="0" xfId="2" applyAlignment="1">
      <alignment horizontal="center"/>
    </xf>
    <xf numFmtId="170" fontId="14" fillId="0" borderId="1" xfId="2" applyNumberFormat="1" applyBorder="1" applyAlignment="1">
      <alignment horizontal="center"/>
    </xf>
    <xf numFmtId="0" fontId="18" fillId="0" borderId="37" xfId="0" applyFont="1" applyBorder="1"/>
    <xf numFmtId="0" fontId="19" fillId="0" borderId="38" xfId="0" applyFont="1" applyBorder="1" applyAlignment="1">
      <alignment horizontal="center"/>
    </xf>
    <xf numFmtId="0" fontId="19" fillId="0" borderId="38" xfId="0" applyFont="1" applyBorder="1" applyAlignment="1">
      <alignment horizontal="left"/>
    </xf>
    <xf numFmtId="0" fontId="19" fillId="0" borderId="39" xfId="0" applyFont="1" applyBorder="1"/>
    <xf numFmtId="0" fontId="0" fillId="0" borderId="38" xfId="0" applyBorder="1"/>
    <xf numFmtId="169" fontId="0" fillId="0" borderId="38" xfId="0" applyNumberFormat="1" applyBorder="1" applyAlignment="1">
      <alignment horizontal="right"/>
    </xf>
    <xf numFmtId="0" fontId="0" fillId="0" borderId="39" xfId="0" applyBorder="1"/>
    <xf numFmtId="11" fontId="3" fillId="3" borderId="19" xfId="0" applyNumberFormat="1" applyFont="1" applyFill="1" applyBorder="1" applyAlignment="1" applyProtection="1">
      <alignment horizontal="center"/>
      <protection locked="0"/>
    </xf>
    <xf numFmtId="11" fontId="3" fillId="0" borderId="33" xfId="0" applyNumberFormat="1" applyFont="1" applyBorder="1" applyAlignment="1" applyProtection="1">
      <alignment horizontal="center"/>
      <protection hidden="1"/>
    </xf>
    <xf numFmtId="0" fontId="20" fillId="0" borderId="19" xfId="0" applyFont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48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50" xfId="0" applyBorder="1"/>
    <xf numFmtId="0" fontId="0" fillId="0" borderId="2" xfId="0" applyBorder="1"/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quotePrefix="1" applyBorder="1"/>
    <xf numFmtId="2" fontId="0" fillId="0" borderId="46" xfId="0" quotePrefix="1" applyNumberFormat="1" applyBorder="1" applyAlignment="1">
      <alignment horizontal="center"/>
    </xf>
    <xf numFmtId="0" fontId="3" fillId="0" borderId="19" xfId="0" applyFont="1" applyBorder="1" applyAlignment="1">
      <alignment wrapText="1"/>
    </xf>
    <xf numFmtId="0" fontId="3" fillId="3" borderId="2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0" fillId="3" borderId="19" xfId="0" applyFont="1" applyFill="1" applyBorder="1" applyAlignment="1" applyProtection="1">
      <alignment horizontal="center"/>
      <protection locked="0"/>
    </xf>
    <xf numFmtId="0" fontId="20" fillId="0" borderId="19" xfId="0" applyFont="1" applyBorder="1" applyAlignment="1">
      <alignment horizontal="center"/>
    </xf>
    <xf numFmtId="49" fontId="20" fillId="3" borderId="19" xfId="0" applyNumberFormat="1" applyFont="1" applyFill="1" applyBorder="1" applyAlignment="1" applyProtection="1">
      <alignment horizontal="center"/>
      <protection locked="0"/>
    </xf>
    <xf numFmtId="0" fontId="20" fillId="3" borderId="19" xfId="0" applyFont="1" applyFill="1" applyBorder="1" applyAlignment="1" applyProtection="1">
      <alignment horizontal="center" vertical="center"/>
      <protection locked="0"/>
    </xf>
    <xf numFmtId="0" fontId="21" fillId="0" borderId="0" xfId="0" applyFont="1"/>
    <xf numFmtId="0" fontId="22" fillId="0" borderId="38" xfId="0" applyFont="1" applyBorder="1" applyAlignment="1">
      <alignment horizontal="center"/>
    </xf>
    <xf numFmtId="0" fontId="16" fillId="9" borderId="11" xfId="2" applyFont="1" applyFill="1" applyBorder="1" applyAlignment="1">
      <alignment horizontal="center" wrapText="1"/>
    </xf>
    <xf numFmtId="0" fontId="16" fillId="9" borderId="27" xfId="2" applyFont="1" applyFill="1" applyBorder="1" applyAlignment="1">
      <alignment horizontal="center" wrapText="1"/>
    </xf>
    <xf numFmtId="0" fontId="16" fillId="9" borderId="35" xfId="2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40" xfId="0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6" xfId="3" applyBorder="1" applyAlignment="1">
      <alignment horizontal="center" wrapText="1"/>
    </xf>
    <xf numFmtId="0" fontId="1" fillId="0" borderId="14" xfId="3" applyBorder="1" applyAlignment="1">
      <alignment horizontal="center" wrapText="1"/>
    </xf>
    <xf numFmtId="0" fontId="2" fillId="0" borderId="41" xfId="3" applyFont="1" applyBorder="1" applyAlignment="1">
      <alignment horizontal="center"/>
    </xf>
    <xf numFmtId="0" fontId="2" fillId="0" borderId="42" xfId="3" applyFont="1" applyBorder="1" applyAlignment="1">
      <alignment horizontal="center"/>
    </xf>
    <xf numFmtId="0" fontId="1" fillId="0" borderId="35" xfId="3" applyBorder="1" applyAlignment="1">
      <alignment horizontal="center"/>
    </xf>
    <xf numFmtId="0" fontId="1" fillId="0" borderId="11" xfId="3" applyBorder="1" applyAlignment="1">
      <alignment horizontal="center"/>
    </xf>
    <xf numFmtId="0" fontId="1" fillId="0" borderId="43" xfId="3" applyBorder="1" applyAlignment="1">
      <alignment horizontal="center"/>
    </xf>
    <xf numFmtId="0" fontId="1" fillId="0" borderId="44" xfId="3" applyBorder="1" applyAlignment="1">
      <alignment horizontal="center"/>
    </xf>
  </cellXfs>
  <cellStyles count="4">
    <cellStyle name="Normal" xfId="0" builtinId="0"/>
    <cellStyle name="Normal_8-5-2F" xfId="1" xr:uid="{00000000-0005-0000-0000-000001000000}"/>
    <cellStyle name="Normal_SAMPLES VESSELS PER PASSES" xfId="2" xr:uid="{00000000-0005-0000-0000-000002000000}"/>
    <cellStyle name="Normal_Sheet1" xfId="3" xr:uid="{00000000-0005-0000-0000-000003000000}"/>
  </cellStyles>
  <dxfs count="28">
    <dxf>
      <font>
        <condense val="0"/>
        <extend val="0"/>
        <color indexed="9"/>
      </font>
    </dxf>
    <dxf>
      <font>
        <condense val="0"/>
        <extend val="0"/>
        <color auto="1"/>
      </font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rgb="FF00B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opLeftCell="A4" zoomScaleNormal="100" workbookViewId="0">
      <selection activeCell="B28" sqref="B28"/>
    </sheetView>
  </sheetViews>
  <sheetFormatPr defaultColWidth="9.140625" defaultRowHeight="15" x14ac:dyDescent="0.25"/>
  <cols>
    <col min="1" max="1" width="22.5703125" style="142" customWidth="1"/>
    <col min="2" max="2" width="41.42578125" style="142" customWidth="1"/>
    <col min="3" max="3" width="61.7109375" style="142" customWidth="1"/>
    <col min="4" max="4" width="21" style="150" bestFit="1" customWidth="1"/>
    <col min="5" max="9" width="51.42578125" style="142" customWidth="1"/>
    <col min="10" max="16384" width="9.140625" style="142"/>
  </cols>
  <sheetData>
    <row r="1" spans="1:4" x14ac:dyDescent="0.25">
      <c r="A1" s="140"/>
      <c r="B1" s="140"/>
      <c r="C1" s="140"/>
      <c r="D1" s="141"/>
    </row>
    <row r="2" spans="1:4" ht="7.5" customHeight="1" x14ac:dyDescent="0.25">
      <c r="A2" s="140"/>
      <c r="B2" s="140"/>
      <c r="C2" s="140"/>
      <c r="D2" s="141"/>
    </row>
    <row r="3" spans="1:4" ht="115.5" customHeight="1" x14ac:dyDescent="0.9">
      <c r="A3" s="188" t="s">
        <v>292</v>
      </c>
      <c r="B3" s="189"/>
      <c r="C3" s="189"/>
      <c r="D3" s="190"/>
    </row>
    <row r="4" spans="1:4" x14ac:dyDescent="0.25">
      <c r="A4" s="140"/>
      <c r="B4" s="140"/>
      <c r="C4" s="140"/>
      <c r="D4" s="141"/>
    </row>
    <row r="5" spans="1:4" x14ac:dyDescent="0.25">
      <c r="A5" s="140"/>
      <c r="B5" s="140"/>
      <c r="C5" s="140"/>
      <c r="D5" s="141"/>
    </row>
    <row r="6" spans="1:4" x14ac:dyDescent="0.25">
      <c r="A6" s="140"/>
      <c r="B6" s="140"/>
      <c r="C6" s="140"/>
      <c r="D6" s="141"/>
    </row>
    <row r="7" spans="1:4" ht="23.25" x14ac:dyDescent="0.35">
      <c r="A7" s="143" t="s">
        <v>287</v>
      </c>
      <c r="B7" s="144" t="s">
        <v>288</v>
      </c>
      <c r="C7" s="145" t="s">
        <v>289</v>
      </c>
      <c r="D7" s="146" t="s">
        <v>290</v>
      </c>
    </row>
    <row r="8" spans="1:4" ht="23.25" x14ac:dyDescent="0.35">
      <c r="A8" s="147"/>
      <c r="B8" s="147"/>
      <c r="C8" s="141"/>
      <c r="D8" s="141"/>
    </row>
    <row r="9" spans="1:4" ht="23.25" x14ac:dyDescent="0.35">
      <c r="A9" s="147">
        <v>140</v>
      </c>
      <c r="B9" s="144"/>
      <c r="C9" s="147">
        <f t="shared" ref="C9:C15" si="0">B9*3/A9</f>
        <v>0</v>
      </c>
      <c r="D9" s="148">
        <f t="shared" ref="D9:D15" si="1">C9/24</f>
        <v>0</v>
      </c>
    </row>
    <row r="10" spans="1:4" ht="23.25" x14ac:dyDescent="0.35">
      <c r="A10" s="147">
        <v>160</v>
      </c>
      <c r="B10" s="144"/>
      <c r="C10" s="147">
        <f t="shared" si="0"/>
        <v>0</v>
      </c>
      <c r="D10" s="148">
        <f t="shared" si="1"/>
        <v>0</v>
      </c>
    </row>
    <row r="11" spans="1:4" ht="23.25" x14ac:dyDescent="0.35">
      <c r="A11" s="147">
        <v>180</v>
      </c>
      <c r="B11" s="144"/>
      <c r="C11" s="147">
        <f t="shared" si="0"/>
        <v>0</v>
      </c>
      <c r="D11" s="148">
        <f t="shared" si="1"/>
        <v>0</v>
      </c>
    </row>
    <row r="12" spans="1:4" ht="23.25" x14ac:dyDescent="0.35">
      <c r="A12" s="147">
        <v>200</v>
      </c>
      <c r="B12" s="144"/>
      <c r="C12" s="147">
        <f t="shared" si="0"/>
        <v>0</v>
      </c>
      <c r="D12" s="148">
        <f t="shared" si="1"/>
        <v>0</v>
      </c>
    </row>
    <row r="13" spans="1:4" ht="23.25" x14ac:dyDescent="0.35">
      <c r="A13" s="147">
        <v>240</v>
      </c>
      <c r="B13" s="144"/>
      <c r="C13" s="147">
        <f t="shared" si="0"/>
        <v>0</v>
      </c>
      <c r="D13" s="148">
        <f t="shared" si="1"/>
        <v>0</v>
      </c>
    </row>
    <row r="14" spans="1:4" ht="23.25" x14ac:dyDescent="0.35">
      <c r="A14" s="147">
        <v>400</v>
      </c>
      <c r="B14" s="144"/>
      <c r="C14" s="147">
        <f t="shared" si="0"/>
        <v>0</v>
      </c>
      <c r="D14" s="148">
        <f t="shared" si="1"/>
        <v>0</v>
      </c>
    </row>
    <row r="15" spans="1:4" ht="23.25" x14ac:dyDescent="0.35">
      <c r="A15" s="147">
        <v>600</v>
      </c>
      <c r="B15" s="144"/>
      <c r="C15" s="147">
        <f t="shared" si="0"/>
        <v>0</v>
      </c>
      <c r="D15" s="148">
        <f t="shared" si="1"/>
        <v>0</v>
      </c>
    </row>
    <row r="16" spans="1:4" ht="23.25" x14ac:dyDescent="0.35">
      <c r="A16" s="147"/>
      <c r="B16" s="147"/>
      <c r="C16" s="141"/>
      <c r="D16" s="141"/>
    </row>
    <row r="17" spans="1:4" ht="23.25" x14ac:dyDescent="0.35">
      <c r="A17" s="147"/>
      <c r="B17" s="144" t="s">
        <v>291</v>
      </c>
      <c r="C17" s="141"/>
      <c r="D17" s="151"/>
    </row>
    <row r="18" spans="1:4" ht="23.25" x14ac:dyDescent="0.35">
      <c r="A18" s="147"/>
      <c r="B18" s="147"/>
      <c r="C18" s="141"/>
      <c r="D18" s="141"/>
    </row>
    <row r="19" spans="1:4" ht="23.25" x14ac:dyDescent="0.35">
      <c r="A19" s="149"/>
      <c r="B19" s="149"/>
      <c r="C19" s="150"/>
    </row>
    <row r="20" spans="1:4" x14ac:dyDescent="0.25">
      <c r="C20" s="150"/>
    </row>
  </sheetData>
  <mergeCells count="1">
    <mergeCell ref="A3:D3"/>
  </mergeCells>
  <phoneticPr fontId="1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3"/>
    <pageSetUpPr fitToPage="1"/>
  </sheetPr>
  <dimension ref="A2:BM355"/>
  <sheetViews>
    <sheetView showGridLines="0" tabSelected="1" zoomScale="80" zoomScaleNormal="80" workbookViewId="0">
      <selection activeCell="C19" sqref="C19"/>
    </sheetView>
  </sheetViews>
  <sheetFormatPr defaultColWidth="9.140625" defaultRowHeight="12.75" x14ac:dyDescent="0.2"/>
  <cols>
    <col min="1" max="1" width="61.85546875" customWidth="1"/>
    <col min="2" max="2" width="46" customWidth="1"/>
    <col min="3" max="3" width="37.85546875" style="4" customWidth="1"/>
    <col min="4" max="4" width="47.42578125" customWidth="1"/>
    <col min="5" max="5" width="11.140625" style="4" customWidth="1"/>
    <col min="6" max="6" width="17.85546875" customWidth="1"/>
    <col min="7" max="7" width="15.42578125" customWidth="1"/>
    <col min="12" max="12" width="15.28515625" customWidth="1"/>
    <col min="16" max="16" width="11.7109375" customWidth="1"/>
    <col min="17" max="17" width="9.140625" style="179"/>
    <col min="18" max="18" width="12" style="5" customWidth="1"/>
    <col min="19" max="19" width="14" style="5" customWidth="1"/>
    <col min="20" max="20" width="14.28515625" customWidth="1"/>
    <col min="21" max="21" width="14.28515625" style="4" customWidth="1"/>
    <col min="22" max="22" width="23.5703125" bestFit="1" customWidth="1"/>
    <col min="23" max="26" width="14.140625" style="4" customWidth="1"/>
    <col min="27" max="27" width="6.7109375" customWidth="1"/>
    <col min="28" max="30" width="16.7109375" style="4" customWidth="1"/>
    <col min="31" max="31" width="12.28515625" customWidth="1"/>
    <col min="32" max="32" width="12.85546875" customWidth="1"/>
    <col min="33" max="33" width="29" style="4" customWidth="1"/>
    <col min="34" max="34" width="12.140625" customWidth="1"/>
    <col min="36" max="36" width="12.42578125" bestFit="1" customWidth="1"/>
    <col min="37" max="37" width="10.7109375" bestFit="1" customWidth="1"/>
    <col min="39" max="39" width="14.28515625" style="4" bestFit="1" customWidth="1"/>
    <col min="40" max="40" width="9.140625" style="4"/>
    <col min="66" max="16384" width="9.140625" style="3"/>
  </cols>
  <sheetData>
    <row r="2" spans="1:42" ht="18" x14ac:dyDescent="0.25">
      <c r="A2" s="6"/>
      <c r="B2" s="7"/>
      <c r="AE2" s="4"/>
      <c r="AF2" s="4"/>
      <c r="AH2" s="4"/>
      <c r="AN2"/>
    </row>
    <row r="3" spans="1:42" ht="18" x14ac:dyDescent="0.25">
      <c r="A3" s="7"/>
      <c r="B3" s="7" t="s">
        <v>50</v>
      </c>
      <c r="C3" s="113"/>
      <c r="D3" s="114"/>
      <c r="E3" s="113"/>
      <c r="F3" s="114"/>
      <c r="AE3" s="4"/>
      <c r="AF3" s="4"/>
      <c r="AH3" s="4"/>
      <c r="AO3" s="5"/>
      <c r="AP3" s="5"/>
    </row>
    <row r="4" spans="1:42" ht="18" x14ac:dyDescent="0.25">
      <c r="A4" s="114"/>
      <c r="B4" s="114"/>
      <c r="C4" s="113"/>
      <c r="D4" s="114"/>
      <c r="E4" s="113"/>
      <c r="F4" s="114"/>
      <c r="AA4" s="5"/>
      <c r="AE4" s="4"/>
      <c r="AF4" s="4"/>
      <c r="AH4" s="4"/>
      <c r="AO4" s="5"/>
      <c r="AP4" s="5"/>
    </row>
    <row r="5" spans="1:42" ht="18" x14ac:dyDescent="0.25">
      <c r="A5" s="114"/>
      <c r="B5" s="114"/>
      <c r="C5" s="113"/>
      <c r="D5" s="114"/>
      <c r="E5" s="113"/>
      <c r="F5" s="114"/>
      <c r="AA5" s="5"/>
      <c r="AE5" s="4"/>
      <c r="AF5" s="4"/>
      <c r="AH5" s="4"/>
      <c r="AO5" s="5"/>
      <c r="AP5" s="5"/>
    </row>
    <row r="6" spans="1:42" ht="19.5" customHeight="1" x14ac:dyDescent="0.25">
      <c r="A6" s="115" t="s">
        <v>2</v>
      </c>
      <c r="B6" s="116">
        <v>43571</v>
      </c>
      <c r="C6" s="113"/>
      <c r="D6" s="114"/>
      <c r="E6" s="113"/>
      <c r="F6" s="114"/>
      <c r="AA6" s="5"/>
      <c r="AE6" s="4"/>
      <c r="AF6" s="4"/>
      <c r="AH6" s="4"/>
      <c r="AO6" s="5"/>
      <c r="AP6" s="5"/>
    </row>
    <row r="7" spans="1:42" ht="19.5" customHeight="1" x14ac:dyDescent="0.25">
      <c r="A7" s="115" t="s">
        <v>3</v>
      </c>
      <c r="B7" s="116">
        <v>43578</v>
      </c>
      <c r="C7" s="113"/>
      <c r="D7" s="114"/>
      <c r="E7" s="113"/>
      <c r="F7" s="114"/>
      <c r="AA7" s="5"/>
      <c r="AE7" s="4"/>
      <c r="AF7" s="4"/>
      <c r="AH7" s="4"/>
      <c r="AO7" s="5"/>
      <c r="AP7" s="5"/>
    </row>
    <row r="8" spans="1:42" ht="19.5" customHeight="1" thickBot="1" x14ac:dyDescent="0.3">
      <c r="A8" s="114"/>
      <c r="B8" s="114"/>
      <c r="C8" s="113"/>
      <c r="D8" s="114"/>
      <c r="E8" s="113"/>
      <c r="F8" s="114"/>
      <c r="AA8" s="5"/>
      <c r="AO8" s="5"/>
      <c r="AP8" s="5"/>
    </row>
    <row r="9" spans="1:42" ht="20.100000000000001" customHeight="1" thickBot="1" x14ac:dyDescent="0.3">
      <c r="A9" s="117" t="s">
        <v>154</v>
      </c>
      <c r="B9" s="118" t="s">
        <v>155</v>
      </c>
      <c r="C9" s="119" t="s">
        <v>156</v>
      </c>
      <c r="D9" s="120" t="s">
        <v>196</v>
      </c>
      <c r="E9" s="118" t="s">
        <v>201</v>
      </c>
      <c r="F9" s="119" t="s">
        <v>240</v>
      </c>
    </row>
    <row r="10" spans="1:42" ht="20.100000000000001" customHeight="1" thickBot="1" x14ac:dyDescent="0.3">
      <c r="A10" s="117" t="s">
        <v>52</v>
      </c>
      <c r="B10" s="121" t="s">
        <v>54</v>
      </c>
      <c r="C10" s="122"/>
      <c r="D10" s="123"/>
      <c r="E10" s="121" t="s">
        <v>351</v>
      </c>
      <c r="F10" s="124"/>
    </row>
    <row r="11" spans="1:42" ht="20.100000000000001" customHeight="1" thickBot="1" x14ac:dyDescent="0.3">
      <c r="A11" s="117" t="s">
        <v>153</v>
      </c>
      <c r="B11" s="159" t="s">
        <v>349</v>
      </c>
      <c r="C11" s="122"/>
      <c r="D11" s="123"/>
      <c r="E11" s="121" t="s">
        <v>351</v>
      </c>
      <c r="F11" s="124"/>
    </row>
    <row r="12" spans="1:42" ht="20.100000000000001" customHeight="1" thickBot="1" x14ac:dyDescent="0.3">
      <c r="A12" s="126" t="s">
        <v>0</v>
      </c>
      <c r="B12" s="125" t="s">
        <v>33</v>
      </c>
      <c r="C12" s="122"/>
      <c r="D12" s="123"/>
      <c r="E12" s="121" t="s">
        <v>351</v>
      </c>
      <c r="F12" s="124"/>
    </row>
    <row r="13" spans="1:42" ht="20.100000000000001" customHeight="1" thickBot="1" x14ac:dyDescent="0.3">
      <c r="A13" s="126" t="s">
        <v>269</v>
      </c>
      <c r="B13" s="125" t="s">
        <v>270</v>
      </c>
      <c r="C13" s="138" t="s">
        <v>270</v>
      </c>
      <c r="D13" s="123" t="str">
        <f>IF(B13=C13,"Wash passed","WAIT for Wash results")</f>
        <v>Wash passed</v>
      </c>
      <c r="E13" s="121" t="s">
        <v>351</v>
      </c>
      <c r="F13" s="124"/>
    </row>
    <row r="14" spans="1:42" ht="20.100000000000001" customHeight="1" thickBot="1" x14ac:dyDescent="0.3">
      <c r="A14" s="126" t="s">
        <v>234</v>
      </c>
      <c r="B14" s="182">
        <v>19.600000000000001</v>
      </c>
      <c r="C14" s="127" t="str">
        <f>VLOOKUP(B12,R35:AB67,11,FALSE)</f>
        <v>4-19</v>
      </c>
      <c r="D14" s="123" t="str">
        <f>IF(B14&lt;VLOOKUP($B$12,$R$35:$AD$65,12,FALSE),"Under Vessel Min",IF(B14&gt;VLOOKUP($B$12,$R$35:$AD$65,13,FALSE),"Over Vessel Max",""))</f>
        <v>Over Vessel Max</v>
      </c>
      <c r="E14" s="121" t="s">
        <v>351</v>
      </c>
      <c r="F14" s="124" t="s">
        <v>239</v>
      </c>
    </row>
    <row r="15" spans="1:42" ht="20.100000000000001" customHeight="1" thickBot="1" x14ac:dyDescent="0.3">
      <c r="A15" s="127" t="str">
        <f>IF(VLOOKUP($B$12,$R$35:$T$63,2,FALSE)=0,"","Agitator RPM")</f>
        <v/>
      </c>
      <c r="B15" s="182"/>
      <c r="C15" s="127" t="str">
        <f>VLOOKUP($B$12,$R$35:$T$73,3,FALSE)</f>
        <v/>
      </c>
      <c r="D15" s="123"/>
      <c r="E15" s="121"/>
      <c r="F15" s="128">
        <f>VLOOKUP(B12,AJ35:AK65,2,FALSE)</f>
        <v>0</v>
      </c>
    </row>
    <row r="16" spans="1:42" ht="20.100000000000001" customHeight="1" thickBot="1" x14ac:dyDescent="0.3">
      <c r="A16" s="127" t="str">
        <f>VLOOKUP($B$12,$R$35:$V$63,5,FALSE)</f>
        <v>Time on Shaker (Min in Hr)</v>
      </c>
      <c r="B16" s="183">
        <f>'Agitation Time'!D20</f>
        <v>9.6666666665696539</v>
      </c>
      <c r="C16" s="127">
        <f>IF($B$10=L181, "&gt;1 hour agitation before circulation", VLOOKUP($B$12,R35:Z72,9,FALSE))</f>
        <v>8</v>
      </c>
      <c r="D16" s="123" t="str">
        <f>IF(B16=0,"",IF(B16&lt;=C16,"Needs More Agitation/Shaking",""))</f>
        <v/>
      </c>
      <c r="E16" s="121"/>
      <c r="F16" s="124" t="s">
        <v>241</v>
      </c>
    </row>
    <row r="17" spans="1:37" ht="20.100000000000001" customHeight="1" thickBot="1" x14ac:dyDescent="0.3">
      <c r="A17" s="126" t="s">
        <v>178</v>
      </c>
      <c r="B17" s="182">
        <v>20</v>
      </c>
      <c r="C17" s="127" t="str">
        <f>IF($B$10=L181, "36 L/hr", VLOOKUP(B12,R35:W67,6,FALSE))</f>
        <v>20 ± 5</v>
      </c>
      <c r="D17" s="123" t="str">
        <f>IF(B17&lt;VLOOKUP($B$12,$R$35:$AD$65,7,FALSE),"Flowrate Too Low",IF(B17&gt;VLOOKUP($B$12,$R$35:$AD$65,8,FALSE),"Flowrate Too High",""))</f>
        <v/>
      </c>
      <c r="E17" s="121" t="s">
        <v>353</v>
      </c>
      <c r="F17" s="124" t="s">
        <v>247</v>
      </c>
    </row>
    <row r="18" spans="1:37" ht="20.100000000000001" customHeight="1" thickBot="1" x14ac:dyDescent="0.3">
      <c r="A18" s="126" t="s">
        <v>344</v>
      </c>
      <c r="B18" s="183">
        <f>B17*'Circulation Time'!D20/B14</f>
        <v>170.91836734687936</v>
      </c>
      <c r="C18" s="127" t="str">
        <f>VLOOKUP($B$10,L36:Q187,5,FALSE)</f>
        <v>Minimum 10</v>
      </c>
      <c r="D18" s="130" t="str">
        <f>IF(AND(B10="AR2168J-14",B18&lt;56), "NEEDS MORE CIRCULATION", IF(B18&lt;10,"NEEDS MORE CIRCULATION","ENOUGH PASSES-READY TO FILL" ))</f>
        <v>ENOUGH PASSES-READY TO FILL</v>
      </c>
      <c r="E18" s="121" t="s">
        <v>356</v>
      </c>
      <c r="F18" s="124" t="s">
        <v>252</v>
      </c>
    </row>
    <row r="19" spans="1:37" ht="20.100000000000001" customHeight="1" thickBot="1" x14ac:dyDescent="0.3">
      <c r="A19" s="126" t="s">
        <v>319</v>
      </c>
      <c r="B19" s="183">
        <f>'Circulation Time'!D20</f>
        <v>167.49999999994179</v>
      </c>
      <c r="C19" s="161" t="s">
        <v>320</v>
      </c>
      <c r="D19" s="123" t="str">
        <f>IF(B19&gt;300,"NOTIFY ENG","")</f>
        <v/>
      </c>
      <c r="E19" s="121" t="s">
        <v>356</v>
      </c>
      <c r="F19" s="124" t="s">
        <v>241</v>
      </c>
    </row>
    <row r="20" spans="1:37" ht="20.100000000000001" customHeight="1" thickBot="1" x14ac:dyDescent="0.3">
      <c r="A20" s="126" t="s">
        <v>253</v>
      </c>
      <c r="B20" s="184" t="s">
        <v>350</v>
      </c>
      <c r="C20" s="127"/>
      <c r="D20" s="123"/>
      <c r="E20" s="121" t="s">
        <v>351</v>
      </c>
      <c r="F20" s="124"/>
    </row>
    <row r="21" spans="1:37" ht="20.100000000000001" customHeight="1" thickBot="1" x14ac:dyDescent="0.3">
      <c r="A21" s="126" t="s">
        <v>170</v>
      </c>
      <c r="B21" s="183" t="str">
        <f>VLOOKUP($B$12,$R$35:$AF$69,14,FALSE)</f>
        <v>1 X capsule</v>
      </c>
      <c r="C21" s="129" t="str">
        <f>VLOOKUP($B$12,$R$35:$AF$69,14,FALSE)</f>
        <v>1 X capsule</v>
      </c>
      <c r="D21" s="123"/>
      <c r="E21" s="121" t="s">
        <v>351</v>
      </c>
      <c r="F21" s="124" t="s">
        <v>248</v>
      </c>
    </row>
    <row r="22" spans="1:37" ht="20.100000000000001" customHeight="1" thickBot="1" x14ac:dyDescent="0.3">
      <c r="A22" s="126" t="s">
        <v>171</v>
      </c>
      <c r="B22" s="183" t="str">
        <f>VLOOKUP($B$12,$R$35:$AF$69,15,FALSE)</f>
        <v xml:space="preserve">1 X capsule </v>
      </c>
      <c r="C22" s="129" t="str">
        <f>VLOOKUP($B$12,$R$35:$AF$69,15,FALSE)</f>
        <v xml:space="preserve">1 X capsule </v>
      </c>
      <c r="D22" s="160"/>
      <c r="E22" s="121" t="s">
        <v>351</v>
      </c>
      <c r="F22" s="124" t="s">
        <v>248</v>
      </c>
    </row>
    <row r="23" spans="1:37" ht="20.100000000000001" customHeight="1" thickBot="1" x14ac:dyDescent="0.3">
      <c r="A23" s="126" t="s">
        <v>16</v>
      </c>
      <c r="B23" s="183" t="str">
        <f>VLOOKUP($B$10,$L$36:$O$187,3,FALSE)</f>
        <v>0.02N</v>
      </c>
      <c r="C23" s="129" t="str">
        <f>VLOOKUP($B$10,$L$36:$O$187,3,FALSE)</f>
        <v>0.02N</v>
      </c>
      <c r="D23" s="123"/>
      <c r="E23" s="121" t="s">
        <v>351</v>
      </c>
      <c r="F23" s="124"/>
    </row>
    <row r="24" spans="1:37" ht="20.100000000000001" customHeight="1" thickBot="1" x14ac:dyDescent="0.3">
      <c r="A24" s="126" t="s">
        <v>17</v>
      </c>
      <c r="B24" s="183" t="str">
        <f>VLOOKUP($B$10,$L$36:$O$187,4,FALSE)</f>
        <v>0.01H</v>
      </c>
      <c r="C24" s="129" t="str">
        <f>VLOOKUP($B$10,$L$36:$O$187,4,FALSE)</f>
        <v>0.01H</v>
      </c>
      <c r="D24" s="123"/>
      <c r="E24" s="121" t="s">
        <v>351</v>
      </c>
      <c r="F24" s="124"/>
    </row>
    <row r="25" spans="1:37" ht="21.75" customHeight="1" thickBot="1" x14ac:dyDescent="0.3">
      <c r="A25" s="126" t="s">
        <v>180</v>
      </c>
      <c r="B25" s="182">
        <v>1</v>
      </c>
      <c r="C25" s="127" t="str">
        <f>IF($B$10=L181, "NEW FILTERS", VLOOKUP($B$12,R35:AG68,16,FALSE))</f>
        <v>New for Nylon, up to 6X for HDPE</v>
      </c>
      <c r="D25" s="122"/>
      <c r="E25" s="121" t="s">
        <v>351</v>
      </c>
      <c r="F25" s="124" t="s">
        <v>248</v>
      </c>
    </row>
    <row r="26" spans="1:37" ht="21.75" customHeight="1" thickBot="1" x14ac:dyDescent="0.3">
      <c r="A26" s="177" t="s">
        <v>341</v>
      </c>
      <c r="B26" s="185">
        <f>B17*'Circulation Time'!D7/B14</f>
        <v>0</v>
      </c>
      <c r="C26" s="181">
        <f>VLOOKUP($B$10,L36:Q187,6,FALSE)</f>
        <v>3</v>
      </c>
      <c r="D26" s="130" t="str">
        <f>IF(B26=0,"",(IF(B26&lt;C26,"NEEDS MORE CIRCULATION","ENOUGH PASSES-READY TO FILL")))</f>
        <v/>
      </c>
      <c r="E26" s="178"/>
      <c r="F26" s="124"/>
    </row>
    <row r="27" spans="1:37" ht="21.75" customHeight="1" thickBot="1" x14ac:dyDescent="0.3">
      <c r="A27" s="177" t="s">
        <v>342</v>
      </c>
      <c r="B27" s="185">
        <f>B17*'Circulation Time'!D8/B14</f>
        <v>0</v>
      </c>
      <c r="C27" s="181">
        <f>VLOOKUP($B$10,L37:Q188,6,FALSE)</f>
        <v>3</v>
      </c>
      <c r="D27" s="130" t="str">
        <f>IF(B27=0,"",IF(B27&lt;C27,"NEEDS MORE CIRCULATION","ENOUGH PASSES-READY TO FILL"))</f>
        <v/>
      </c>
      <c r="E27" s="178"/>
      <c r="F27" s="124"/>
    </row>
    <row r="28" spans="1:37" ht="21.75" customHeight="1" thickBot="1" x14ac:dyDescent="0.3">
      <c r="A28" s="177" t="s">
        <v>343</v>
      </c>
      <c r="B28" s="185">
        <f>B17*'Circulation Time'!D9/B14</f>
        <v>0</v>
      </c>
      <c r="C28" s="181">
        <f>VLOOKUP($B$10,L38:Q189,6,FALSE)</f>
        <v>3</v>
      </c>
      <c r="D28" s="130" t="str">
        <f>IF(B28=0,"",IF(B28&lt;C28,"NEEDS MORE CIRCULATION","ENOUGH PASSES-READY TO FILL"))</f>
        <v/>
      </c>
      <c r="E28" s="178"/>
      <c r="F28" s="124"/>
    </row>
    <row r="29" spans="1:37" ht="13.5" thickBot="1" x14ac:dyDescent="0.25">
      <c r="B29" s="186"/>
    </row>
    <row r="30" spans="1:37" ht="24" thickBot="1" x14ac:dyDescent="0.4">
      <c r="A30" s="152" t="s">
        <v>295</v>
      </c>
      <c r="B30" s="187" t="str">
        <f>VLOOKUP(B12,R35:AI62,18,FALSE)</f>
        <v>15 Hours</v>
      </c>
      <c r="C30" s="154" t="s">
        <v>348</v>
      </c>
      <c r="D30" s="155"/>
    </row>
    <row r="31" spans="1:37" ht="12.75" customHeight="1" x14ac:dyDescent="0.2"/>
    <row r="32" spans="1:37" x14ac:dyDescent="0.2">
      <c r="R32" s="25">
        <v>1</v>
      </c>
      <c r="S32" s="25">
        <v>2</v>
      </c>
      <c r="T32" s="25">
        <v>3</v>
      </c>
      <c r="U32" s="25">
        <v>4</v>
      </c>
      <c r="V32" s="25">
        <v>5</v>
      </c>
      <c r="W32" s="25">
        <v>6</v>
      </c>
      <c r="X32" s="25">
        <v>7</v>
      </c>
      <c r="Y32" s="25">
        <v>8</v>
      </c>
      <c r="Z32" s="25">
        <v>9</v>
      </c>
      <c r="AA32" s="25">
        <v>10</v>
      </c>
      <c r="AB32" s="25">
        <v>11</v>
      </c>
      <c r="AC32" s="25">
        <v>12</v>
      </c>
      <c r="AD32" s="25">
        <v>13</v>
      </c>
      <c r="AE32" s="25">
        <v>14</v>
      </c>
      <c r="AF32" s="25">
        <v>15</v>
      </c>
      <c r="AG32" s="25">
        <v>16</v>
      </c>
      <c r="AH32" s="25">
        <v>17</v>
      </c>
      <c r="AI32" s="25">
        <v>18</v>
      </c>
      <c r="AJ32" s="25">
        <v>19</v>
      </c>
      <c r="AK32" s="25">
        <v>20</v>
      </c>
    </row>
    <row r="33" spans="12:38" x14ac:dyDescent="0.2">
      <c r="Z33" s="4" t="s">
        <v>158</v>
      </c>
      <c r="AA33" s="194" t="s">
        <v>249</v>
      </c>
      <c r="AB33" s="4" t="s">
        <v>184</v>
      </c>
    </row>
    <row r="34" spans="12:38" ht="12.95" customHeight="1" thickBot="1" x14ac:dyDescent="0.25">
      <c r="L34" s="4" t="s">
        <v>187</v>
      </c>
      <c r="M34" s="193" t="s">
        <v>161</v>
      </c>
      <c r="N34" s="193" t="s">
        <v>165</v>
      </c>
      <c r="O34" s="191" t="s">
        <v>167</v>
      </c>
      <c r="P34" s="192" t="s">
        <v>182</v>
      </c>
      <c r="T34" t="s">
        <v>43</v>
      </c>
      <c r="U34" s="4" t="s">
        <v>45</v>
      </c>
      <c r="W34" s="4" t="s">
        <v>46</v>
      </c>
      <c r="X34" s="4" t="s">
        <v>197</v>
      </c>
      <c r="Y34" s="4" t="s">
        <v>198</v>
      </c>
      <c r="Z34" s="4" t="s">
        <v>157</v>
      </c>
      <c r="AA34" s="195"/>
      <c r="AB34" s="4" t="s">
        <v>181</v>
      </c>
      <c r="AC34" s="4" t="s">
        <v>194</v>
      </c>
      <c r="AD34" s="4" t="s">
        <v>195</v>
      </c>
      <c r="AE34" t="s">
        <v>47</v>
      </c>
      <c r="AF34" t="s">
        <v>48</v>
      </c>
      <c r="AH34" t="s">
        <v>49</v>
      </c>
    </row>
    <row r="35" spans="12:38" ht="13.5" thickBot="1" x14ac:dyDescent="0.25">
      <c r="L35" s="4"/>
      <c r="M35" s="191"/>
      <c r="N35" s="191"/>
      <c r="O35" s="191"/>
      <c r="P35" s="192"/>
      <c r="Q35" s="179" t="s">
        <v>340</v>
      </c>
      <c r="R35" s="9" t="s">
        <v>18</v>
      </c>
      <c r="S35" s="10" t="s">
        <v>45</v>
      </c>
      <c r="T35" s="11" t="s">
        <v>159</v>
      </c>
      <c r="U35" s="12">
        <v>13</v>
      </c>
      <c r="V35" s="11" t="s">
        <v>199</v>
      </c>
      <c r="W35" s="13" t="s">
        <v>244</v>
      </c>
      <c r="X35" s="13">
        <v>90</v>
      </c>
      <c r="Y35" s="13">
        <v>190</v>
      </c>
      <c r="Z35" s="13">
        <v>20</v>
      </c>
      <c r="AA35" s="110">
        <v>2.6</v>
      </c>
      <c r="AB35" s="13" t="s">
        <v>188</v>
      </c>
      <c r="AC35" s="14">
        <v>32</v>
      </c>
      <c r="AD35" s="14">
        <v>200</v>
      </c>
      <c r="AE35" s="11" t="s">
        <v>168</v>
      </c>
      <c r="AF35" s="11" t="s">
        <v>177</v>
      </c>
      <c r="AG35" s="13" t="s">
        <v>332</v>
      </c>
      <c r="AH35" s="13" t="s">
        <v>12</v>
      </c>
      <c r="AI35" s="15" t="s">
        <v>293</v>
      </c>
      <c r="AJ35" s="9" t="s">
        <v>18</v>
      </c>
      <c r="AK35" t="s">
        <v>242</v>
      </c>
      <c r="AL35" t="s">
        <v>270</v>
      </c>
    </row>
    <row r="36" spans="12:38" ht="13.5" thickBot="1" x14ac:dyDescent="0.25">
      <c r="L36" s="171" t="s">
        <v>313</v>
      </c>
      <c r="M36" s="11" t="s">
        <v>259</v>
      </c>
      <c r="N36" s="11" t="s">
        <v>259</v>
      </c>
      <c r="O36" s="11" t="s">
        <v>280</v>
      </c>
      <c r="P36" s="15" t="s">
        <v>236</v>
      </c>
      <c r="Q36" s="180">
        <v>3</v>
      </c>
      <c r="R36" s="131" t="s">
        <v>19</v>
      </c>
      <c r="S36" s="17" t="s">
        <v>45</v>
      </c>
      <c r="T36" s="18" t="s">
        <v>159</v>
      </c>
      <c r="U36" s="19">
        <v>15</v>
      </c>
      <c r="V36" s="11" t="s">
        <v>199</v>
      </c>
      <c r="W36" s="20" t="s">
        <v>245</v>
      </c>
      <c r="X36" s="20">
        <v>190</v>
      </c>
      <c r="Y36" s="20">
        <v>290</v>
      </c>
      <c r="Z36" s="20">
        <v>20</v>
      </c>
      <c r="AA36" s="111">
        <v>5.2</v>
      </c>
      <c r="AB36" s="20" t="s">
        <v>189</v>
      </c>
      <c r="AC36" s="21">
        <v>80</v>
      </c>
      <c r="AD36" s="21">
        <v>500</v>
      </c>
      <c r="AE36" s="18" t="s">
        <v>169</v>
      </c>
      <c r="AF36" s="18" t="s">
        <v>172</v>
      </c>
      <c r="AG36" s="13" t="s">
        <v>332</v>
      </c>
      <c r="AH36" s="18" t="s">
        <v>12</v>
      </c>
      <c r="AI36" s="15" t="s">
        <v>293</v>
      </c>
      <c r="AJ36" s="17" t="s">
        <v>19</v>
      </c>
      <c r="AK36" t="s">
        <v>242</v>
      </c>
      <c r="AL36" t="s">
        <v>271</v>
      </c>
    </row>
    <row r="37" spans="12:38" ht="13.5" thickBot="1" x14ac:dyDescent="0.25">
      <c r="L37" s="22" t="s">
        <v>152</v>
      </c>
      <c r="M37" s="8" t="s">
        <v>162</v>
      </c>
      <c r="N37" s="8" t="s">
        <v>162</v>
      </c>
      <c r="O37" s="8" t="s">
        <v>166</v>
      </c>
      <c r="P37" s="135" t="s">
        <v>236</v>
      </c>
      <c r="Q37" s="180">
        <v>3</v>
      </c>
      <c r="R37" s="132" t="s">
        <v>20</v>
      </c>
      <c r="S37" s="23" t="s">
        <v>45</v>
      </c>
      <c r="T37" s="8" t="s">
        <v>159</v>
      </c>
      <c r="U37" s="24">
        <v>13</v>
      </c>
      <c r="V37" s="11" t="s">
        <v>199</v>
      </c>
      <c r="W37" s="25" t="s">
        <v>245</v>
      </c>
      <c r="X37" s="25">
        <v>190</v>
      </c>
      <c r="Y37" s="25">
        <v>290</v>
      </c>
      <c r="Z37" s="25">
        <v>20</v>
      </c>
      <c r="AA37" s="111">
        <v>5.2</v>
      </c>
      <c r="AB37" s="25" t="s">
        <v>189</v>
      </c>
      <c r="AC37" s="26">
        <v>80</v>
      </c>
      <c r="AD37" s="26">
        <v>500</v>
      </c>
      <c r="AE37" s="8" t="s">
        <v>169</v>
      </c>
      <c r="AF37" s="8" t="s">
        <v>172</v>
      </c>
      <c r="AG37" s="13" t="s">
        <v>332</v>
      </c>
      <c r="AH37" s="8" t="s">
        <v>12</v>
      </c>
      <c r="AI37" s="15" t="s">
        <v>293</v>
      </c>
      <c r="AJ37" s="23" t="s">
        <v>20</v>
      </c>
      <c r="AK37" t="s">
        <v>242</v>
      </c>
    </row>
    <row r="38" spans="12:38" ht="13.5" thickBot="1" x14ac:dyDescent="0.25">
      <c r="L38" s="22" t="s">
        <v>151</v>
      </c>
      <c r="M38" s="8" t="s">
        <v>162</v>
      </c>
      <c r="N38" s="8" t="s">
        <v>162</v>
      </c>
      <c r="O38" s="8" t="s">
        <v>166</v>
      </c>
      <c r="P38" s="135" t="s">
        <v>236</v>
      </c>
      <c r="Q38" s="180">
        <v>3</v>
      </c>
      <c r="R38" s="132" t="s">
        <v>21</v>
      </c>
      <c r="S38" s="23" t="s">
        <v>45</v>
      </c>
      <c r="T38" s="8" t="s">
        <v>265</v>
      </c>
      <c r="U38" s="24">
        <v>13</v>
      </c>
      <c r="V38" s="11" t="s">
        <v>199</v>
      </c>
      <c r="W38" s="25" t="s">
        <v>246</v>
      </c>
      <c r="X38" s="25">
        <v>350</v>
      </c>
      <c r="Y38" s="25">
        <v>450</v>
      </c>
      <c r="Z38" s="25">
        <v>20</v>
      </c>
      <c r="AA38" s="111">
        <v>10.4</v>
      </c>
      <c r="AB38" s="25" t="s">
        <v>190</v>
      </c>
      <c r="AC38" s="26">
        <v>160</v>
      </c>
      <c r="AD38" s="26">
        <v>2000</v>
      </c>
      <c r="AE38" s="8" t="s">
        <v>183</v>
      </c>
      <c r="AF38" s="8" t="s">
        <v>183</v>
      </c>
      <c r="AG38" s="13" t="s">
        <v>332</v>
      </c>
      <c r="AH38" s="8" t="s">
        <v>12</v>
      </c>
      <c r="AI38" s="15" t="s">
        <v>293</v>
      </c>
      <c r="AJ38" s="23" t="s">
        <v>21</v>
      </c>
      <c r="AK38" t="s">
        <v>242</v>
      </c>
    </row>
    <row r="39" spans="12:38" ht="13.5" thickBot="1" x14ac:dyDescent="0.25">
      <c r="L39" s="22" t="s">
        <v>144</v>
      </c>
      <c r="M39" s="8" t="s">
        <v>162</v>
      </c>
      <c r="N39" s="8" t="s">
        <v>162</v>
      </c>
      <c r="O39" s="8" t="s">
        <v>166</v>
      </c>
      <c r="P39" s="135" t="s">
        <v>236</v>
      </c>
      <c r="Q39" s="180">
        <v>3</v>
      </c>
      <c r="R39" s="132"/>
      <c r="S39" s="23"/>
      <c r="T39" s="8"/>
      <c r="U39" s="24"/>
      <c r="V39" s="11"/>
      <c r="W39" s="25"/>
      <c r="X39" s="25"/>
      <c r="Y39" s="25"/>
      <c r="Z39" s="25"/>
      <c r="AA39" s="111"/>
      <c r="AB39" s="25"/>
      <c r="AC39" s="26"/>
      <c r="AD39" s="26"/>
      <c r="AE39" s="8"/>
      <c r="AF39" s="8"/>
      <c r="AG39" s="25"/>
      <c r="AH39" s="8"/>
      <c r="AI39" s="15"/>
      <c r="AJ39" s="23"/>
    </row>
    <row r="40" spans="12:38" ht="13.5" thickBot="1" x14ac:dyDescent="0.25">
      <c r="L40" s="22" t="s">
        <v>54</v>
      </c>
      <c r="M40" s="8" t="s">
        <v>162</v>
      </c>
      <c r="N40" s="8" t="s">
        <v>162</v>
      </c>
      <c r="O40" s="8" t="s">
        <v>166</v>
      </c>
      <c r="P40" s="135" t="s">
        <v>236</v>
      </c>
      <c r="Q40" s="180">
        <v>3</v>
      </c>
      <c r="R40" s="132"/>
      <c r="S40" s="23"/>
      <c r="T40" s="8"/>
      <c r="U40" s="24"/>
      <c r="V40" s="11"/>
      <c r="W40" s="25"/>
      <c r="X40" s="25"/>
      <c r="Y40" s="25"/>
      <c r="Z40" s="25"/>
      <c r="AA40" s="111"/>
      <c r="AB40" s="25"/>
      <c r="AC40" s="26"/>
      <c r="AD40" s="26"/>
      <c r="AE40" s="8"/>
      <c r="AF40" s="8"/>
      <c r="AG40" s="25"/>
      <c r="AH40" s="8"/>
      <c r="AI40" s="15"/>
      <c r="AJ40" s="23"/>
    </row>
    <row r="41" spans="12:38" ht="13.5" thickBot="1" x14ac:dyDescent="0.25">
      <c r="L41" s="22" t="s">
        <v>55</v>
      </c>
      <c r="M41" s="8" t="s">
        <v>163</v>
      </c>
      <c r="N41" s="8" t="s">
        <v>163</v>
      </c>
      <c r="O41" s="8" t="s">
        <v>162</v>
      </c>
      <c r="P41" s="135" t="s">
        <v>236</v>
      </c>
      <c r="Q41" s="180">
        <v>3</v>
      </c>
      <c r="R41" s="132" t="s">
        <v>22</v>
      </c>
      <c r="S41" s="23" t="s">
        <v>45</v>
      </c>
      <c r="T41" s="8" t="s">
        <v>159</v>
      </c>
      <c r="U41" s="24">
        <v>13</v>
      </c>
      <c r="V41" s="11" t="s">
        <v>199</v>
      </c>
      <c r="W41" s="25" t="s">
        <v>245</v>
      </c>
      <c r="X41" s="25">
        <v>190</v>
      </c>
      <c r="Y41" s="25">
        <v>290</v>
      </c>
      <c r="Z41" s="25">
        <v>20</v>
      </c>
      <c r="AA41" s="111">
        <v>5.2</v>
      </c>
      <c r="AB41" s="25" t="s">
        <v>189</v>
      </c>
      <c r="AC41" s="26">
        <v>80</v>
      </c>
      <c r="AD41" s="26">
        <v>500</v>
      </c>
      <c r="AE41" s="8" t="s">
        <v>169</v>
      </c>
      <c r="AF41" s="8" t="s">
        <v>172</v>
      </c>
      <c r="AG41" s="13" t="s">
        <v>332</v>
      </c>
      <c r="AH41" s="8" t="s">
        <v>12</v>
      </c>
      <c r="AI41" s="15" t="s">
        <v>293</v>
      </c>
      <c r="AJ41" s="23" t="s">
        <v>22</v>
      </c>
      <c r="AK41" t="s">
        <v>242</v>
      </c>
    </row>
    <row r="42" spans="12:38" ht="13.5" thickBot="1" x14ac:dyDescent="0.25">
      <c r="L42" s="22" t="s">
        <v>56</v>
      </c>
      <c r="M42" s="8" t="s">
        <v>162</v>
      </c>
      <c r="N42" s="8" t="s">
        <v>162</v>
      </c>
      <c r="O42" s="8" t="s">
        <v>166</v>
      </c>
      <c r="P42" s="135" t="s">
        <v>236</v>
      </c>
      <c r="Q42" s="180">
        <v>3</v>
      </c>
      <c r="R42" s="132" t="s">
        <v>23</v>
      </c>
      <c r="S42" s="23" t="s">
        <v>45</v>
      </c>
      <c r="T42" s="8" t="s">
        <v>159</v>
      </c>
      <c r="U42" s="24">
        <v>15</v>
      </c>
      <c r="V42" s="11" t="s">
        <v>199</v>
      </c>
      <c r="W42" s="25" t="s">
        <v>245</v>
      </c>
      <c r="X42" s="25">
        <v>190</v>
      </c>
      <c r="Y42" s="25">
        <v>290</v>
      </c>
      <c r="Z42" s="25">
        <v>20</v>
      </c>
      <c r="AA42" s="111">
        <v>5.2</v>
      </c>
      <c r="AB42" s="25" t="s">
        <v>189</v>
      </c>
      <c r="AC42" s="26">
        <v>80</v>
      </c>
      <c r="AD42" s="26">
        <v>500</v>
      </c>
      <c r="AE42" s="8" t="s">
        <v>172</v>
      </c>
      <c r="AF42" s="8" t="s">
        <v>169</v>
      </c>
      <c r="AG42" s="13" t="s">
        <v>332</v>
      </c>
      <c r="AH42" s="28" t="s">
        <v>12</v>
      </c>
      <c r="AI42" s="15" t="s">
        <v>293</v>
      </c>
      <c r="AJ42" s="23" t="s">
        <v>23</v>
      </c>
      <c r="AK42" t="s">
        <v>242</v>
      </c>
    </row>
    <row r="43" spans="12:38" ht="13.5" thickBot="1" x14ac:dyDescent="0.25">
      <c r="L43" s="22" t="s">
        <v>276</v>
      </c>
      <c r="M43" s="8" t="s">
        <v>162</v>
      </c>
      <c r="N43" s="8" t="s">
        <v>162</v>
      </c>
      <c r="O43" s="8" t="s">
        <v>166</v>
      </c>
      <c r="P43" s="135" t="s">
        <v>236</v>
      </c>
      <c r="Q43" s="180">
        <v>3</v>
      </c>
      <c r="R43" s="132" t="s">
        <v>24</v>
      </c>
      <c r="S43" s="23" t="s">
        <v>45</v>
      </c>
      <c r="T43" s="8" t="s">
        <v>160</v>
      </c>
      <c r="U43" s="25">
        <v>2.1</v>
      </c>
      <c r="V43" s="11" t="s">
        <v>199</v>
      </c>
      <c r="W43" s="25" t="s">
        <v>185</v>
      </c>
      <c r="X43" s="25">
        <v>15</v>
      </c>
      <c r="Y43" s="25">
        <v>25</v>
      </c>
      <c r="Z43" s="25">
        <v>20</v>
      </c>
      <c r="AA43" s="111">
        <v>1.3</v>
      </c>
      <c r="AB43" s="25" t="s">
        <v>191</v>
      </c>
      <c r="AC43" s="26">
        <v>20</v>
      </c>
      <c r="AD43" s="26">
        <v>110</v>
      </c>
      <c r="AE43" s="8" t="s">
        <v>173</v>
      </c>
      <c r="AF43" s="8" t="s">
        <v>176</v>
      </c>
      <c r="AG43" s="13" t="s">
        <v>332</v>
      </c>
      <c r="AH43" s="28" t="s">
        <v>12</v>
      </c>
      <c r="AI43" s="27" t="s">
        <v>294</v>
      </c>
      <c r="AJ43" s="23" t="s">
        <v>24</v>
      </c>
      <c r="AK43" t="s">
        <v>243</v>
      </c>
    </row>
    <row r="44" spans="12:38" ht="13.5" thickBot="1" x14ac:dyDescent="0.25">
      <c r="L44" s="22" t="s">
        <v>57</v>
      </c>
      <c r="M44" s="8" t="s">
        <v>162</v>
      </c>
      <c r="N44" s="8" t="s">
        <v>162</v>
      </c>
      <c r="O44" s="8" t="s">
        <v>166</v>
      </c>
      <c r="P44" s="135" t="s">
        <v>236</v>
      </c>
      <c r="Q44" s="180">
        <v>3</v>
      </c>
      <c r="R44" s="132"/>
      <c r="S44" s="23"/>
      <c r="T44" s="8"/>
      <c r="U44" s="25"/>
      <c r="V44" s="11"/>
      <c r="W44" s="25"/>
      <c r="X44" s="25"/>
      <c r="Y44" s="25"/>
      <c r="Z44" s="25"/>
      <c r="AA44" s="111"/>
      <c r="AB44" s="25"/>
      <c r="AC44" s="26"/>
      <c r="AD44" s="26"/>
      <c r="AE44" s="8"/>
      <c r="AF44" s="8"/>
      <c r="AG44" s="25"/>
      <c r="AH44" s="28"/>
      <c r="AI44" s="27"/>
      <c r="AJ44" s="23"/>
    </row>
    <row r="45" spans="12:38" ht="13.5" thickBot="1" x14ac:dyDescent="0.25">
      <c r="L45" s="22" t="s">
        <v>58</v>
      </c>
      <c r="M45" s="8" t="s">
        <v>162</v>
      </c>
      <c r="N45" s="8" t="s">
        <v>162</v>
      </c>
      <c r="O45" s="8" t="s">
        <v>166</v>
      </c>
      <c r="P45" s="135" t="s">
        <v>236</v>
      </c>
      <c r="Q45" s="180">
        <v>3</v>
      </c>
      <c r="R45" s="132" t="s">
        <v>25</v>
      </c>
      <c r="S45" s="23" t="s">
        <v>45</v>
      </c>
      <c r="T45" s="8" t="s">
        <v>160</v>
      </c>
      <c r="U45" s="25">
        <v>2.2000000000000002</v>
      </c>
      <c r="V45" s="11" t="s">
        <v>199</v>
      </c>
      <c r="W45" s="25" t="s">
        <v>185</v>
      </c>
      <c r="X45" s="25">
        <v>15</v>
      </c>
      <c r="Y45" s="25">
        <v>25</v>
      </c>
      <c r="Z45" s="25">
        <v>20</v>
      </c>
      <c r="AA45" s="111">
        <v>1.3</v>
      </c>
      <c r="AB45" s="25" t="s">
        <v>275</v>
      </c>
      <c r="AC45" s="26">
        <v>50</v>
      </c>
      <c r="AD45" s="26">
        <v>110</v>
      </c>
      <c r="AE45" s="8" t="s">
        <v>173</v>
      </c>
      <c r="AF45" s="8" t="s">
        <v>176</v>
      </c>
      <c r="AG45" s="13" t="s">
        <v>332</v>
      </c>
      <c r="AH45" s="28" t="s">
        <v>12</v>
      </c>
      <c r="AI45" s="27" t="s">
        <v>294</v>
      </c>
      <c r="AJ45" s="23" t="s">
        <v>25</v>
      </c>
      <c r="AK45" t="s">
        <v>243</v>
      </c>
    </row>
    <row r="46" spans="12:38" ht="13.5" thickBot="1" x14ac:dyDescent="0.25">
      <c r="L46" s="22" t="s">
        <v>145</v>
      </c>
      <c r="M46" s="8" t="s">
        <v>162</v>
      </c>
      <c r="N46" s="8" t="s">
        <v>162</v>
      </c>
      <c r="O46" s="8" t="s">
        <v>166</v>
      </c>
      <c r="P46" s="135" t="s">
        <v>236</v>
      </c>
      <c r="Q46" s="180">
        <v>3</v>
      </c>
      <c r="R46" s="132" t="s">
        <v>284</v>
      </c>
      <c r="S46" s="23" t="s">
        <v>45</v>
      </c>
      <c r="T46" s="8" t="s">
        <v>160</v>
      </c>
      <c r="U46" s="25">
        <v>2.1</v>
      </c>
      <c r="V46" s="11" t="s">
        <v>199</v>
      </c>
      <c r="W46" s="25" t="s">
        <v>185</v>
      </c>
      <c r="X46" s="25">
        <v>10</v>
      </c>
      <c r="Y46" s="25">
        <v>20</v>
      </c>
      <c r="Z46" s="25">
        <v>20</v>
      </c>
      <c r="AA46" s="111">
        <v>1.3</v>
      </c>
      <c r="AB46" s="25" t="s">
        <v>283</v>
      </c>
      <c r="AC46" s="26">
        <v>20</v>
      </c>
      <c r="AD46" s="26">
        <v>110</v>
      </c>
      <c r="AE46" s="8" t="s">
        <v>173</v>
      </c>
      <c r="AF46" s="8" t="s">
        <v>176</v>
      </c>
      <c r="AG46" s="13" t="s">
        <v>332</v>
      </c>
      <c r="AH46" s="28" t="s">
        <v>12</v>
      </c>
      <c r="AI46" s="27" t="s">
        <v>294</v>
      </c>
      <c r="AJ46" s="23" t="s">
        <v>26</v>
      </c>
      <c r="AK46" t="s">
        <v>243</v>
      </c>
    </row>
    <row r="47" spans="12:38" ht="13.5" thickBot="1" x14ac:dyDescent="0.25">
      <c r="L47" s="22" t="s">
        <v>254</v>
      </c>
      <c r="M47" s="8" t="s">
        <v>162</v>
      </c>
      <c r="N47" s="8" t="s">
        <v>162</v>
      </c>
      <c r="O47" s="8" t="s">
        <v>166</v>
      </c>
      <c r="P47" s="135" t="s">
        <v>236</v>
      </c>
      <c r="Q47" s="180">
        <v>3</v>
      </c>
      <c r="R47" s="132" t="s">
        <v>27</v>
      </c>
      <c r="S47" s="23" t="s">
        <v>45</v>
      </c>
      <c r="T47" s="8" t="s">
        <v>160</v>
      </c>
      <c r="U47" s="29">
        <v>0.2</v>
      </c>
      <c r="V47" s="11" t="s">
        <v>199</v>
      </c>
      <c r="W47" s="25" t="s">
        <v>186</v>
      </c>
      <c r="X47" s="25">
        <v>10</v>
      </c>
      <c r="Y47" s="25">
        <v>20</v>
      </c>
      <c r="Z47" s="25">
        <v>20</v>
      </c>
      <c r="AA47" s="111">
        <v>0.5</v>
      </c>
      <c r="AB47" s="30" t="s">
        <v>192</v>
      </c>
      <c r="AC47" s="26">
        <v>4</v>
      </c>
      <c r="AD47" s="26">
        <v>8</v>
      </c>
      <c r="AE47" s="8" t="s">
        <v>174</v>
      </c>
      <c r="AF47" s="8" t="s">
        <v>175</v>
      </c>
      <c r="AG47" s="13" t="s">
        <v>332</v>
      </c>
      <c r="AH47" s="28" t="s">
        <v>12</v>
      </c>
      <c r="AI47" s="27" t="s">
        <v>294</v>
      </c>
      <c r="AJ47" s="23" t="s">
        <v>27</v>
      </c>
      <c r="AK47" t="s">
        <v>243</v>
      </c>
    </row>
    <row r="48" spans="12:38" ht="13.5" thickBot="1" x14ac:dyDescent="0.25">
      <c r="L48" s="22" t="s">
        <v>150</v>
      </c>
      <c r="M48" s="8" t="s">
        <v>162</v>
      </c>
      <c r="N48" s="8" t="s">
        <v>162</v>
      </c>
      <c r="O48" s="8" t="s">
        <v>166</v>
      </c>
      <c r="P48" s="135" t="s">
        <v>236</v>
      </c>
      <c r="Q48" s="180">
        <v>3</v>
      </c>
      <c r="R48" s="132" t="s">
        <v>28</v>
      </c>
      <c r="S48" s="23" t="s">
        <v>45</v>
      </c>
      <c r="T48" s="8" t="s">
        <v>160</v>
      </c>
      <c r="U48" s="29">
        <v>0.2</v>
      </c>
      <c r="V48" s="11" t="s">
        <v>199</v>
      </c>
      <c r="W48" s="25" t="s">
        <v>186</v>
      </c>
      <c r="X48" s="25">
        <v>10</v>
      </c>
      <c r="Y48" s="25">
        <v>20</v>
      </c>
      <c r="Z48" s="25">
        <v>20</v>
      </c>
      <c r="AA48" s="111">
        <v>0.5</v>
      </c>
      <c r="AB48" s="30" t="s">
        <v>192</v>
      </c>
      <c r="AC48" s="26">
        <v>4</v>
      </c>
      <c r="AD48" s="26">
        <v>8</v>
      </c>
      <c r="AE48" s="8" t="s">
        <v>175</v>
      </c>
      <c r="AF48" s="8" t="s">
        <v>175</v>
      </c>
      <c r="AG48" s="13" t="s">
        <v>332</v>
      </c>
      <c r="AH48" s="28" t="s">
        <v>12</v>
      </c>
      <c r="AI48" s="27" t="s">
        <v>294</v>
      </c>
      <c r="AJ48" s="23" t="s">
        <v>28</v>
      </c>
      <c r="AK48" t="s">
        <v>243</v>
      </c>
    </row>
    <row r="49" spans="12:37" ht="13.5" thickBot="1" x14ac:dyDescent="0.25">
      <c r="L49" s="22" t="s">
        <v>147</v>
      </c>
      <c r="M49" s="8" t="s">
        <v>162</v>
      </c>
      <c r="N49" s="8" t="s">
        <v>162</v>
      </c>
      <c r="O49" s="8" t="s">
        <v>166</v>
      </c>
      <c r="P49" s="135" t="s">
        <v>236</v>
      </c>
      <c r="Q49" s="180">
        <v>3</v>
      </c>
      <c r="R49" s="132" t="s">
        <v>29</v>
      </c>
      <c r="S49" s="23" t="s">
        <v>45</v>
      </c>
      <c r="T49" s="8" t="s">
        <v>160</v>
      </c>
      <c r="U49" s="31">
        <v>0.2</v>
      </c>
      <c r="V49" s="11" t="s">
        <v>199</v>
      </c>
      <c r="W49" s="25" t="s">
        <v>186</v>
      </c>
      <c r="X49" s="25">
        <v>10</v>
      </c>
      <c r="Y49" s="25">
        <v>20</v>
      </c>
      <c r="Z49" s="25">
        <v>20</v>
      </c>
      <c r="AA49" s="111">
        <v>0.5</v>
      </c>
      <c r="AB49" s="30" t="s">
        <v>192</v>
      </c>
      <c r="AC49" s="26">
        <v>4</v>
      </c>
      <c r="AD49" s="26">
        <v>8</v>
      </c>
      <c r="AE49" s="8" t="s">
        <v>175</v>
      </c>
      <c r="AF49" s="8" t="s">
        <v>175</v>
      </c>
      <c r="AG49" s="13" t="s">
        <v>332</v>
      </c>
      <c r="AH49" s="28" t="s">
        <v>12</v>
      </c>
      <c r="AI49" s="27" t="s">
        <v>294</v>
      </c>
      <c r="AJ49" s="23" t="s">
        <v>29</v>
      </c>
      <c r="AK49" t="s">
        <v>243</v>
      </c>
    </row>
    <row r="50" spans="12:37" ht="13.5" thickBot="1" x14ac:dyDescent="0.25">
      <c r="L50" s="22" t="s">
        <v>146</v>
      </c>
      <c r="M50" s="8" t="s">
        <v>162</v>
      </c>
      <c r="N50" s="8" t="s">
        <v>162</v>
      </c>
      <c r="O50" s="8" t="s">
        <v>166</v>
      </c>
      <c r="P50" s="135" t="s">
        <v>236</v>
      </c>
      <c r="Q50" s="180">
        <v>3</v>
      </c>
      <c r="R50" s="132" t="s">
        <v>30</v>
      </c>
      <c r="S50" s="32">
        <v>0</v>
      </c>
      <c r="T50" s="33" t="s">
        <v>44</v>
      </c>
      <c r="U50" s="34"/>
      <c r="V50" s="8" t="s">
        <v>200</v>
      </c>
      <c r="W50" s="25" t="s">
        <v>185</v>
      </c>
      <c r="X50" s="25">
        <v>15</v>
      </c>
      <c r="Y50" s="25">
        <v>25</v>
      </c>
      <c r="Z50" s="25">
        <v>8</v>
      </c>
      <c r="AA50" s="111">
        <v>0.5</v>
      </c>
      <c r="AB50" s="30" t="s">
        <v>255</v>
      </c>
      <c r="AC50" s="26">
        <v>4</v>
      </c>
      <c r="AD50" s="26">
        <v>19</v>
      </c>
      <c r="AE50" s="8" t="s">
        <v>175</v>
      </c>
      <c r="AF50" s="8" t="s">
        <v>175</v>
      </c>
      <c r="AG50" s="13" t="s">
        <v>332</v>
      </c>
      <c r="AH50" s="28" t="s">
        <v>12</v>
      </c>
      <c r="AI50" s="27" t="s">
        <v>294</v>
      </c>
      <c r="AJ50" s="23" t="s">
        <v>30</v>
      </c>
      <c r="AK50">
        <v>0</v>
      </c>
    </row>
    <row r="51" spans="12:37" ht="13.5" thickBot="1" x14ac:dyDescent="0.25">
      <c r="L51" s="22" t="s">
        <v>256</v>
      </c>
      <c r="M51" s="8" t="s">
        <v>259</v>
      </c>
      <c r="N51" s="8" t="s">
        <v>259</v>
      </c>
      <c r="O51" s="8" t="s">
        <v>166</v>
      </c>
      <c r="P51" s="135" t="s">
        <v>236</v>
      </c>
      <c r="Q51" s="180">
        <v>3</v>
      </c>
      <c r="R51" s="132" t="s">
        <v>31</v>
      </c>
      <c r="S51" s="35">
        <v>0</v>
      </c>
      <c r="T51" s="36" t="s">
        <v>44</v>
      </c>
      <c r="U51" s="37"/>
      <c r="V51" s="8" t="s">
        <v>200</v>
      </c>
      <c r="W51" s="25" t="s">
        <v>185</v>
      </c>
      <c r="X51" s="25">
        <v>15</v>
      </c>
      <c r="Y51" s="25">
        <v>25</v>
      </c>
      <c r="Z51" s="25">
        <v>8</v>
      </c>
      <c r="AA51" s="111">
        <v>0.5</v>
      </c>
      <c r="AB51" s="30" t="s">
        <v>255</v>
      </c>
      <c r="AC51" s="26">
        <v>4</v>
      </c>
      <c r="AD51" s="26">
        <v>19</v>
      </c>
      <c r="AE51" s="8" t="s">
        <v>175</v>
      </c>
      <c r="AF51" s="8" t="s">
        <v>175</v>
      </c>
      <c r="AG51" s="13" t="s">
        <v>332</v>
      </c>
      <c r="AH51" s="28" t="s">
        <v>12</v>
      </c>
      <c r="AI51" s="27" t="s">
        <v>294</v>
      </c>
      <c r="AJ51" s="23" t="s">
        <v>31</v>
      </c>
      <c r="AK51">
        <v>0</v>
      </c>
    </row>
    <row r="52" spans="12:37" ht="13.5" thickBot="1" x14ac:dyDescent="0.25">
      <c r="L52" s="22" t="s">
        <v>266</v>
      </c>
      <c r="M52" s="8" t="s">
        <v>259</v>
      </c>
      <c r="N52" s="8" t="s">
        <v>259</v>
      </c>
      <c r="O52" s="8" t="s">
        <v>166</v>
      </c>
      <c r="P52" s="135" t="s">
        <v>236</v>
      </c>
      <c r="Q52" s="180">
        <v>3</v>
      </c>
      <c r="R52" s="132" t="s">
        <v>32</v>
      </c>
      <c r="S52" s="32">
        <v>0</v>
      </c>
      <c r="T52" s="33" t="s">
        <v>44</v>
      </c>
      <c r="U52" s="26"/>
      <c r="V52" s="8" t="s">
        <v>200</v>
      </c>
      <c r="W52" s="25" t="s">
        <v>185</v>
      </c>
      <c r="X52" s="25">
        <v>15</v>
      </c>
      <c r="Y52" s="25">
        <v>25</v>
      </c>
      <c r="Z52" s="25">
        <v>8</v>
      </c>
      <c r="AA52" s="111">
        <v>0.5</v>
      </c>
      <c r="AB52" s="30" t="s">
        <v>255</v>
      </c>
      <c r="AC52" s="26">
        <v>4</v>
      </c>
      <c r="AD52" s="26">
        <v>19</v>
      </c>
      <c r="AE52" s="8" t="s">
        <v>175</v>
      </c>
      <c r="AF52" s="8" t="s">
        <v>174</v>
      </c>
      <c r="AG52" s="13" t="s">
        <v>332</v>
      </c>
      <c r="AH52" s="28" t="s">
        <v>12</v>
      </c>
      <c r="AI52" s="27" t="s">
        <v>294</v>
      </c>
      <c r="AJ52" s="23" t="s">
        <v>32</v>
      </c>
      <c r="AK52">
        <v>0</v>
      </c>
    </row>
    <row r="53" spans="12:37" ht="13.5" thickBot="1" x14ac:dyDescent="0.25">
      <c r="L53" s="44" t="s">
        <v>328</v>
      </c>
      <c r="M53" s="8" t="s">
        <v>259</v>
      </c>
      <c r="N53" s="8" t="s">
        <v>259</v>
      </c>
      <c r="O53" s="8" t="s">
        <v>327</v>
      </c>
      <c r="P53" s="27" t="s">
        <v>236</v>
      </c>
      <c r="Q53" s="180">
        <v>3</v>
      </c>
      <c r="R53" s="132" t="s">
        <v>33</v>
      </c>
      <c r="S53" s="32">
        <v>0</v>
      </c>
      <c r="T53" s="33" t="s">
        <v>44</v>
      </c>
      <c r="U53" s="34"/>
      <c r="V53" s="8" t="s">
        <v>200</v>
      </c>
      <c r="W53" s="25" t="s">
        <v>185</v>
      </c>
      <c r="X53" s="25">
        <v>10</v>
      </c>
      <c r="Y53" s="25">
        <v>20</v>
      </c>
      <c r="Z53" s="25">
        <v>8</v>
      </c>
      <c r="AA53" s="111">
        <v>0.5</v>
      </c>
      <c r="AB53" s="30" t="s">
        <v>255</v>
      </c>
      <c r="AC53" s="26">
        <v>4</v>
      </c>
      <c r="AD53" s="26">
        <v>19</v>
      </c>
      <c r="AE53" s="8" t="s">
        <v>174</v>
      </c>
      <c r="AF53" s="8" t="s">
        <v>175</v>
      </c>
      <c r="AG53" s="13" t="s">
        <v>332</v>
      </c>
      <c r="AH53" s="28" t="s">
        <v>12</v>
      </c>
      <c r="AI53" s="27" t="s">
        <v>294</v>
      </c>
      <c r="AJ53" s="23" t="s">
        <v>33</v>
      </c>
      <c r="AK53">
        <v>0</v>
      </c>
    </row>
    <row r="54" spans="12:37" ht="13.5" thickBot="1" x14ac:dyDescent="0.25">
      <c r="L54" s="22" t="s">
        <v>268</v>
      </c>
      <c r="M54" s="8" t="s">
        <v>259</v>
      </c>
      <c r="N54" s="8" t="s">
        <v>259</v>
      </c>
      <c r="O54" s="8" t="s">
        <v>166</v>
      </c>
      <c r="P54" s="27" t="s">
        <v>236</v>
      </c>
      <c r="Q54" s="180">
        <v>3</v>
      </c>
      <c r="R54" s="132" t="s">
        <v>34</v>
      </c>
      <c r="S54" s="32">
        <v>0</v>
      </c>
      <c r="T54" s="33" t="s">
        <v>44</v>
      </c>
      <c r="U54" s="34"/>
      <c r="V54" s="8" t="s">
        <v>200</v>
      </c>
      <c r="W54" s="25" t="s">
        <v>185</v>
      </c>
      <c r="X54" s="25">
        <v>10</v>
      </c>
      <c r="Y54" s="25">
        <v>20</v>
      </c>
      <c r="Z54" s="25">
        <v>8</v>
      </c>
      <c r="AA54" s="111">
        <v>0.5</v>
      </c>
      <c r="AB54" s="30" t="s">
        <v>255</v>
      </c>
      <c r="AC54" s="26">
        <v>4</v>
      </c>
      <c r="AD54" s="26">
        <v>19</v>
      </c>
      <c r="AE54" s="8" t="s">
        <v>174</v>
      </c>
      <c r="AF54" s="8" t="s">
        <v>175</v>
      </c>
      <c r="AG54" s="13" t="s">
        <v>332</v>
      </c>
      <c r="AH54" s="28" t="s">
        <v>12</v>
      </c>
      <c r="AI54" s="27" t="s">
        <v>294</v>
      </c>
      <c r="AJ54" s="23" t="s">
        <v>34</v>
      </c>
      <c r="AK54">
        <v>0</v>
      </c>
    </row>
    <row r="55" spans="12:37" ht="13.5" thickBot="1" x14ac:dyDescent="0.25">
      <c r="L55" s="22" t="s">
        <v>278</v>
      </c>
      <c r="M55" s="8" t="s">
        <v>259</v>
      </c>
      <c r="N55" s="8" t="s">
        <v>259</v>
      </c>
      <c r="O55" s="8" t="s">
        <v>166</v>
      </c>
      <c r="P55" s="27" t="s">
        <v>236</v>
      </c>
      <c r="Q55" s="180">
        <v>3</v>
      </c>
      <c r="R55" s="132" t="s">
        <v>51</v>
      </c>
      <c r="S55" s="32">
        <v>0</v>
      </c>
      <c r="T55" s="33" t="s">
        <v>44</v>
      </c>
      <c r="U55" s="34"/>
      <c r="V55" s="8" t="s">
        <v>200</v>
      </c>
      <c r="W55" s="25" t="s">
        <v>185</v>
      </c>
      <c r="X55" s="25">
        <v>10</v>
      </c>
      <c r="Y55" s="25">
        <v>20</v>
      </c>
      <c r="Z55" s="25">
        <v>8</v>
      </c>
      <c r="AA55" s="111">
        <v>0.5</v>
      </c>
      <c r="AB55" s="30" t="s">
        <v>255</v>
      </c>
      <c r="AC55" s="26">
        <v>4</v>
      </c>
      <c r="AD55" s="26">
        <v>19</v>
      </c>
      <c r="AE55" s="8" t="s">
        <v>174</v>
      </c>
      <c r="AF55" s="8" t="s">
        <v>174</v>
      </c>
      <c r="AG55" s="13" t="s">
        <v>332</v>
      </c>
      <c r="AH55" s="28" t="s">
        <v>12</v>
      </c>
      <c r="AI55" s="27" t="s">
        <v>294</v>
      </c>
      <c r="AJ55" s="23" t="s">
        <v>51</v>
      </c>
      <c r="AK55">
        <v>0</v>
      </c>
    </row>
    <row r="56" spans="12:37" ht="13.5" thickBot="1" x14ac:dyDescent="0.25">
      <c r="L56" s="22" t="s">
        <v>272</v>
      </c>
      <c r="M56" s="8" t="s">
        <v>162</v>
      </c>
      <c r="N56" s="8" t="s">
        <v>162</v>
      </c>
      <c r="O56" s="8" t="s">
        <v>166</v>
      </c>
      <c r="P56" s="27" t="s">
        <v>236</v>
      </c>
      <c r="Q56" s="180">
        <v>3</v>
      </c>
      <c r="R56" s="132" t="s">
        <v>35</v>
      </c>
      <c r="S56" s="32">
        <v>0</v>
      </c>
      <c r="T56" s="33" t="s">
        <v>44</v>
      </c>
      <c r="U56" s="34"/>
      <c r="V56" s="8" t="s">
        <v>200</v>
      </c>
      <c r="W56" s="25" t="s">
        <v>185</v>
      </c>
      <c r="X56" s="25">
        <v>10</v>
      </c>
      <c r="Y56" s="25">
        <v>20</v>
      </c>
      <c r="Z56" s="25">
        <v>8</v>
      </c>
      <c r="AA56" s="111">
        <v>0.5</v>
      </c>
      <c r="AB56" s="30" t="s">
        <v>255</v>
      </c>
      <c r="AC56" s="26">
        <v>4</v>
      </c>
      <c r="AD56" s="26">
        <v>19</v>
      </c>
      <c r="AE56" s="8" t="s">
        <v>174</v>
      </c>
      <c r="AF56" s="8" t="s">
        <v>174</v>
      </c>
      <c r="AG56" s="13" t="s">
        <v>332</v>
      </c>
      <c r="AH56" s="28" t="s">
        <v>12</v>
      </c>
      <c r="AI56" s="27" t="s">
        <v>294</v>
      </c>
      <c r="AJ56" s="23" t="s">
        <v>35</v>
      </c>
      <c r="AK56">
        <v>0</v>
      </c>
    </row>
    <row r="57" spans="12:37" ht="13.5" thickBot="1" x14ac:dyDescent="0.25">
      <c r="L57" s="22" t="s">
        <v>282</v>
      </c>
      <c r="M57" s="8" t="s">
        <v>162</v>
      </c>
      <c r="N57" s="8" t="s">
        <v>162</v>
      </c>
      <c r="O57" s="8" t="s">
        <v>166</v>
      </c>
      <c r="P57" s="27" t="s">
        <v>236</v>
      </c>
      <c r="Q57" s="180">
        <v>3</v>
      </c>
      <c r="R57" s="132" t="s">
        <v>36</v>
      </c>
      <c r="S57" s="32">
        <v>0</v>
      </c>
      <c r="T57" s="33" t="s">
        <v>44</v>
      </c>
      <c r="U57" s="34"/>
      <c r="V57" s="8" t="s">
        <v>200</v>
      </c>
      <c r="W57" s="25" t="s">
        <v>185</v>
      </c>
      <c r="X57" s="25">
        <v>10</v>
      </c>
      <c r="Y57" s="25">
        <v>20</v>
      </c>
      <c r="Z57" s="25">
        <v>8</v>
      </c>
      <c r="AA57" s="111">
        <v>0.5</v>
      </c>
      <c r="AB57" s="30" t="s">
        <v>255</v>
      </c>
      <c r="AC57" s="26">
        <v>4</v>
      </c>
      <c r="AD57" s="26">
        <v>19</v>
      </c>
      <c r="AE57" s="8" t="s">
        <v>175</v>
      </c>
      <c r="AF57" s="8" t="s">
        <v>174</v>
      </c>
      <c r="AG57" s="13" t="s">
        <v>332</v>
      </c>
      <c r="AH57" s="28" t="s">
        <v>12</v>
      </c>
      <c r="AI57" s="27" t="s">
        <v>294</v>
      </c>
      <c r="AJ57" s="23" t="s">
        <v>36</v>
      </c>
      <c r="AK57">
        <v>0</v>
      </c>
    </row>
    <row r="58" spans="12:37" ht="13.5" thickBot="1" x14ac:dyDescent="0.25">
      <c r="L58" s="22" t="s">
        <v>267</v>
      </c>
      <c r="M58" s="8" t="s">
        <v>162</v>
      </c>
      <c r="N58" s="8" t="s">
        <v>162</v>
      </c>
      <c r="O58" s="8" t="s">
        <v>166</v>
      </c>
      <c r="P58" s="27" t="s">
        <v>236</v>
      </c>
      <c r="Q58" s="180">
        <v>3</v>
      </c>
      <c r="R58" s="132" t="s">
        <v>37</v>
      </c>
      <c r="S58" s="32">
        <v>0</v>
      </c>
      <c r="T58" s="33" t="s">
        <v>44</v>
      </c>
      <c r="U58" s="34"/>
      <c r="V58" s="8" t="s">
        <v>200</v>
      </c>
      <c r="W58" s="25" t="s">
        <v>185</v>
      </c>
      <c r="X58" s="25">
        <v>10</v>
      </c>
      <c r="Y58" s="25">
        <v>20</v>
      </c>
      <c r="Z58" s="25">
        <v>8</v>
      </c>
      <c r="AA58" s="111">
        <v>0.5</v>
      </c>
      <c r="AB58" s="30" t="s">
        <v>255</v>
      </c>
      <c r="AC58" s="26">
        <v>4</v>
      </c>
      <c r="AD58" s="26">
        <v>19</v>
      </c>
      <c r="AE58" s="8" t="s">
        <v>174</v>
      </c>
      <c r="AF58" s="8" t="s">
        <v>174</v>
      </c>
      <c r="AG58" s="13" t="s">
        <v>332</v>
      </c>
      <c r="AH58" s="28" t="s">
        <v>12</v>
      </c>
      <c r="AI58" s="27" t="s">
        <v>294</v>
      </c>
      <c r="AJ58" s="23" t="s">
        <v>37</v>
      </c>
      <c r="AK58">
        <v>0</v>
      </c>
    </row>
    <row r="59" spans="12:37" ht="13.5" thickBot="1" x14ac:dyDescent="0.25">
      <c r="L59" s="44" t="s">
        <v>322</v>
      </c>
      <c r="M59" s="8" t="s">
        <v>259</v>
      </c>
      <c r="N59" s="8" t="s">
        <v>259</v>
      </c>
      <c r="O59" s="8" t="s">
        <v>280</v>
      </c>
      <c r="P59" s="135" t="s">
        <v>236</v>
      </c>
      <c r="Q59" s="180">
        <v>3</v>
      </c>
      <c r="R59" s="132" t="s">
        <v>38</v>
      </c>
      <c r="S59" s="32">
        <v>0</v>
      </c>
      <c r="T59" s="33" t="s">
        <v>44</v>
      </c>
      <c r="U59" s="34"/>
      <c r="V59" s="8" t="s">
        <v>200</v>
      </c>
      <c r="W59" s="25" t="s">
        <v>185</v>
      </c>
      <c r="X59" s="25">
        <v>15</v>
      </c>
      <c r="Y59" s="25">
        <v>25</v>
      </c>
      <c r="Z59" s="25">
        <v>8</v>
      </c>
      <c r="AA59" s="111">
        <v>0.5</v>
      </c>
      <c r="AB59" s="30" t="s">
        <v>255</v>
      </c>
      <c r="AC59" s="26">
        <v>4</v>
      </c>
      <c r="AD59" s="26">
        <v>19</v>
      </c>
      <c r="AE59" s="8" t="s">
        <v>174</v>
      </c>
      <c r="AF59" s="8" t="s">
        <v>175</v>
      </c>
      <c r="AG59" s="13" t="s">
        <v>332</v>
      </c>
      <c r="AH59" s="28" t="s">
        <v>12</v>
      </c>
      <c r="AI59" s="27" t="s">
        <v>294</v>
      </c>
      <c r="AJ59" s="23" t="s">
        <v>38</v>
      </c>
      <c r="AK59">
        <v>0</v>
      </c>
    </row>
    <row r="60" spans="12:37" ht="13.5" thickBot="1" x14ac:dyDescent="0.25">
      <c r="L60" s="22" t="s">
        <v>274</v>
      </c>
      <c r="M60" s="8" t="s">
        <v>259</v>
      </c>
      <c r="N60" s="8" t="s">
        <v>259</v>
      </c>
      <c r="O60" s="8" t="s">
        <v>166</v>
      </c>
      <c r="P60" s="135" t="s">
        <v>236</v>
      </c>
      <c r="Q60" s="180">
        <v>3</v>
      </c>
      <c r="R60" s="132" t="s">
        <v>39</v>
      </c>
      <c r="S60" s="32">
        <v>0</v>
      </c>
      <c r="T60" s="33" t="s">
        <v>44</v>
      </c>
      <c r="U60" s="34"/>
      <c r="V60" s="8" t="s">
        <v>200</v>
      </c>
      <c r="W60" s="25" t="s">
        <v>185</v>
      </c>
      <c r="X60" s="25">
        <v>15</v>
      </c>
      <c r="Y60" s="25">
        <v>25</v>
      </c>
      <c r="Z60" s="25">
        <v>8</v>
      </c>
      <c r="AA60" s="111">
        <v>0.5</v>
      </c>
      <c r="AB60" s="30" t="s">
        <v>255</v>
      </c>
      <c r="AC60" s="26">
        <v>4</v>
      </c>
      <c r="AD60" s="26">
        <v>19</v>
      </c>
      <c r="AE60" s="8"/>
      <c r="AF60" s="8" t="s">
        <v>175</v>
      </c>
      <c r="AG60" s="25" t="s">
        <v>238</v>
      </c>
      <c r="AH60" s="28" t="s">
        <v>12</v>
      </c>
      <c r="AI60" s="27" t="s">
        <v>294</v>
      </c>
      <c r="AJ60" s="23" t="s">
        <v>39</v>
      </c>
      <c r="AK60">
        <v>0</v>
      </c>
    </row>
    <row r="61" spans="12:37" ht="13.5" thickBot="1" x14ac:dyDescent="0.25">
      <c r="L61" s="22" t="s">
        <v>300</v>
      </c>
      <c r="M61" s="8" t="s">
        <v>162</v>
      </c>
      <c r="N61" s="8" t="s">
        <v>162</v>
      </c>
      <c r="O61" s="8" t="s">
        <v>166</v>
      </c>
      <c r="P61" s="27" t="s">
        <v>236</v>
      </c>
      <c r="Q61" s="180">
        <v>3</v>
      </c>
      <c r="R61" s="132" t="s">
        <v>40</v>
      </c>
      <c r="S61" s="23">
        <v>0</v>
      </c>
      <c r="T61" s="8"/>
      <c r="U61" s="25"/>
      <c r="V61" s="8" t="s">
        <v>200</v>
      </c>
      <c r="W61" s="25" t="s">
        <v>185</v>
      </c>
      <c r="X61" s="25">
        <v>15</v>
      </c>
      <c r="Y61" s="25">
        <v>25</v>
      </c>
      <c r="Z61" s="25">
        <v>8</v>
      </c>
      <c r="AA61" s="111">
        <v>0.5</v>
      </c>
      <c r="AB61" s="30" t="s">
        <v>255</v>
      </c>
      <c r="AC61" s="26">
        <v>4</v>
      </c>
      <c r="AD61" s="26">
        <v>19</v>
      </c>
      <c r="AE61" s="8"/>
      <c r="AF61" s="8" t="s">
        <v>175</v>
      </c>
      <c r="AG61" s="25" t="s">
        <v>238</v>
      </c>
      <c r="AH61" s="28" t="s">
        <v>12</v>
      </c>
      <c r="AI61" s="27" t="s">
        <v>294</v>
      </c>
      <c r="AJ61" s="23" t="s">
        <v>40</v>
      </c>
      <c r="AK61">
        <v>0</v>
      </c>
    </row>
    <row r="62" spans="12:37" ht="13.5" thickBot="1" x14ac:dyDescent="0.25">
      <c r="L62" s="22" t="s">
        <v>303</v>
      </c>
      <c r="M62" s="8" t="s">
        <v>259</v>
      </c>
      <c r="N62" s="8" t="s">
        <v>259</v>
      </c>
      <c r="O62" s="8" t="s">
        <v>280</v>
      </c>
      <c r="P62" s="27" t="s">
        <v>236</v>
      </c>
      <c r="Q62" s="180">
        <v>3</v>
      </c>
      <c r="R62" s="132" t="s">
        <v>41</v>
      </c>
      <c r="S62" s="23" t="s">
        <v>45</v>
      </c>
      <c r="T62" s="8" t="s">
        <v>160</v>
      </c>
      <c r="U62" s="24">
        <v>4</v>
      </c>
      <c r="V62" s="11" t="s">
        <v>199</v>
      </c>
      <c r="W62" s="25" t="s">
        <v>185</v>
      </c>
      <c r="X62" s="25">
        <v>15</v>
      </c>
      <c r="Y62" s="25">
        <v>25</v>
      </c>
      <c r="Z62" s="25">
        <v>20</v>
      </c>
      <c r="AA62" s="111">
        <v>1.3</v>
      </c>
      <c r="AB62" s="25" t="s">
        <v>193</v>
      </c>
      <c r="AC62" s="26">
        <v>20</v>
      </c>
      <c r="AD62" s="26">
        <v>96</v>
      </c>
      <c r="AE62" s="33" t="s">
        <v>173</v>
      </c>
      <c r="AF62" s="33" t="s">
        <v>173</v>
      </c>
      <c r="AG62" s="13" t="s">
        <v>332</v>
      </c>
      <c r="AH62" s="33" t="s">
        <v>12</v>
      </c>
      <c r="AI62" s="27" t="s">
        <v>294</v>
      </c>
      <c r="AJ62" s="23" t="s">
        <v>41</v>
      </c>
      <c r="AK62" t="s">
        <v>243</v>
      </c>
    </row>
    <row r="63" spans="12:37" ht="13.5" thickBot="1" x14ac:dyDescent="0.25">
      <c r="L63" s="44" t="s">
        <v>309</v>
      </c>
      <c r="M63" s="8" t="s">
        <v>259</v>
      </c>
      <c r="N63" s="8" t="s">
        <v>259</v>
      </c>
      <c r="O63" s="8" t="s">
        <v>280</v>
      </c>
      <c r="P63" s="135" t="s">
        <v>236</v>
      </c>
      <c r="Q63" s="180">
        <v>3</v>
      </c>
      <c r="R63" s="132">
        <v>0</v>
      </c>
      <c r="S63" s="23"/>
      <c r="T63" s="8"/>
      <c r="U63" s="25"/>
      <c r="V63" s="8"/>
      <c r="W63" s="25"/>
      <c r="X63" s="25"/>
      <c r="Y63" s="25"/>
      <c r="Z63" s="25"/>
      <c r="AA63" s="8"/>
      <c r="AB63" s="25"/>
      <c r="AC63" s="26"/>
      <c r="AD63" s="26"/>
      <c r="AE63" s="8"/>
      <c r="AF63" s="8"/>
      <c r="AG63" s="25"/>
      <c r="AH63" s="8"/>
      <c r="AI63" s="27"/>
      <c r="AJ63" s="23">
        <v>0</v>
      </c>
    </row>
    <row r="64" spans="12:37" ht="13.5" thickBot="1" x14ac:dyDescent="0.25">
      <c r="L64" s="44" t="s">
        <v>312</v>
      </c>
      <c r="M64" s="8" t="s">
        <v>259</v>
      </c>
      <c r="N64" s="8" t="s">
        <v>259</v>
      </c>
      <c r="O64" s="8" t="s">
        <v>280</v>
      </c>
      <c r="P64" s="135" t="s">
        <v>236</v>
      </c>
      <c r="Q64" s="180">
        <v>3</v>
      </c>
      <c r="R64" s="132">
        <v>0</v>
      </c>
      <c r="S64" s="23"/>
      <c r="T64" s="8"/>
      <c r="U64" s="25"/>
      <c r="V64" s="8"/>
      <c r="W64" s="25"/>
      <c r="X64" s="25"/>
      <c r="Y64" s="25"/>
      <c r="Z64" s="25"/>
      <c r="AA64" s="8"/>
      <c r="AB64" s="25"/>
      <c r="AC64" s="26"/>
      <c r="AD64" s="26"/>
      <c r="AE64" s="8"/>
      <c r="AF64" s="8"/>
      <c r="AG64" s="25"/>
      <c r="AH64" s="8"/>
      <c r="AI64" s="27"/>
      <c r="AJ64" s="23">
        <v>0</v>
      </c>
    </row>
    <row r="65" spans="12:36" ht="13.5" thickBot="1" x14ac:dyDescent="0.25">
      <c r="L65" s="22" t="s">
        <v>59</v>
      </c>
      <c r="M65" s="8" t="s">
        <v>163</v>
      </c>
      <c r="N65" s="8" t="s">
        <v>163</v>
      </c>
      <c r="O65" s="8" t="s">
        <v>162</v>
      </c>
      <c r="P65" s="135" t="s">
        <v>236</v>
      </c>
      <c r="Q65" s="180">
        <v>3</v>
      </c>
      <c r="R65" s="132">
        <v>0</v>
      </c>
      <c r="S65" s="23"/>
      <c r="T65" s="8"/>
      <c r="U65" s="25"/>
      <c r="V65" s="8"/>
      <c r="W65" s="25"/>
      <c r="X65" s="25"/>
      <c r="Y65" s="25"/>
      <c r="Z65" s="25"/>
      <c r="AA65" s="8"/>
      <c r="AB65" s="25"/>
      <c r="AC65" s="26"/>
      <c r="AD65" s="26"/>
      <c r="AE65" s="8"/>
      <c r="AF65" s="8"/>
      <c r="AG65" s="25"/>
      <c r="AH65" s="8"/>
      <c r="AI65" s="27"/>
      <c r="AJ65" s="23">
        <v>0</v>
      </c>
    </row>
    <row r="66" spans="12:36" ht="13.5" thickBot="1" x14ac:dyDescent="0.25">
      <c r="L66" s="22" t="s">
        <v>60</v>
      </c>
      <c r="M66" s="8" t="s">
        <v>163</v>
      </c>
      <c r="N66" s="8" t="s">
        <v>163</v>
      </c>
      <c r="O66" s="8" t="s">
        <v>162</v>
      </c>
      <c r="P66" s="135" t="s">
        <v>236</v>
      </c>
      <c r="Q66" s="180">
        <v>3</v>
      </c>
      <c r="R66" s="132">
        <v>0</v>
      </c>
      <c r="S66" s="23"/>
      <c r="T66" s="8"/>
      <c r="U66" s="25"/>
      <c r="V66" s="8"/>
      <c r="W66" s="25"/>
      <c r="X66" s="25"/>
      <c r="Y66" s="25"/>
      <c r="Z66" s="25"/>
      <c r="AA66" s="8"/>
      <c r="AB66" s="25"/>
      <c r="AC66" s="26"/>
      <c r="AD66" s="26"/>
      <c r="AE66" s="8"/>
      <c r="AF66" s="8"/>
      <c r="AG66" s="25"/>
      <c r="AH66" s="8"/>
      <c r="AI66" s="27"/>
    </row>
    <row r="67" spans="12:36" ht="13.5" thickBot="1" x14ac:dyDescent="0.25">
      <c r="L67" s="22" t="s">
        <v>315</v>
      </c>
      <c r="M67" s="8" t="s">
        <v>259</v>
      </c>
      <c r="N67" s="8" t="s">
        <v>259</v>
      </c>
      <c r="O67" s="8" t="s">
        <v>280</v>
      </c>
      <c r="P67" s="135" t="s">
        <v>236</v>
      </c>
      <c r="Q67" s="180">
        <v>3</v>
      </c>
      <c r="R67" s="132">
        <v>0</v>
      </c>
      <c r="S67" s="23"/>
      <c r="T67" s="8"/>
      <c r="U67" s="25"/>
      <c r="V67" s="8"/>
      <c r="W67" s="25"/>
      <c r="X67" s="25"/>
      <c r="Y67" s="25"/>
      <c r="Z67" s="25"/>
      <c r="AA67" s="8"/>
      <c r="AB67" s="25"/>
      <c r="AC67" s="25"/>
      <c r="AD67" s="25"/>
      <c r="AE67" s="8"/>
      <c r="AF67" s="8"/>
      <c r="AG67" s="25"/>
      <c r="AH67" s="8"/>
      <c r="AI67" s="27"/>
    </row>
    <row r="68" spans="12:36" ht="13.5" thickBot="1" x14ac:dyDescent="0.25">
      <c r="L68" s="22" t="s">
        <v>316</v>
      </c>
      <c r="M68" s="8" t="s">
        <v>259</v>
      </c>
      <c r="N68" s="8" t="s">
        <v>259</v>
      </c>
      <c r="O68" s="8" t="s">
        <v>280</v>
      </c>
      <c r="P68" s="135" t="s">
        <v>236</v>
      </c>
      <c r="Q68" s="180">
        <v>3</v>
      </c>
      <c r="R68" s="132">
        <v>0</v>
      </c>
      <c r="S68" s="23"/>
      <c r="T68" s="8"/>
      <c r="U68" s="25"/>
      <c r="V68" s="8"/>
      <c r="W68" s="25"/>
      <c r="X68" s="25"/>
      <c r="Y68" s="25"/>
      <c r="Z68" s="25"/>
      <c r="AA68" s="8"/>
      <c r="AB68" s="25"/>
      <c r="AC68" s="25"/>
      <c r="AD68" s="25"/>
      <c r="AE68" s="8"/>
      <c r="AF68" s="8"/>
      <c r="AG68" s="25"/>
      <c r="AH68" s="8"/>
      <c r="AI68" s="27"/>
    </row>
    <row r="69" spans="12:36" ht="13.5" thickBot="1" x14ac:dyDescent="0.25">
      <c r="L69" s="22" t="s">
        <v>61</v>
      </c>
      <c r="M69" s="8" t="s">
        <v>163</v>
      </c>
      <c r="N69" s="8" t="s">
        <v>163</v>
      </c>
      <c r="O69" s="8" t="s">
        <v>162</v>
      </c>
      <c r="P69" s="135" t="s">
        <v>236</v>
      </c>
      <c r="Q69" s="180">
        <v>3</v>
      </c>
      <c r="R69" s="132">
        <v>0</v>
      </c>
      <c r="S69" s="23"/>
      <c r="T69" s="8"/>
      <c r="U69" s="25"/>
      <c r="V69" s="8"/>
      <c r="W69" s="25"/>
      <c r="X69" s="25"/>
      <c r="Y69" s="25"/>
      <c r="Z69" s="25"/>
      <c r="AA69" s="8"/>
      <c r="AB69" s="25"/>
      <c r="AC69" s="25"/>
      <c r="AD69" s="25"/>
      <c r="AE69" s="8"/>
      <c r="AF69" s="8"/>
      <c r="AG69" s="25"/>
      <c r="AH69" s="8"/>
      <c r="AI69" s="27"/>
    </row>
    <row r="70" spans="12:36" ht="13.5" thickBot="1" x14ac:dyDescent="0.25">
      <c r="L70" s="22" t="s">
        <v>317</v>
      </c>
      <c r="M70" s="8" t="s">
        <v>259</v>
      </c>
      <c r="N70" s="8" t="s">
        <v>259</v>
      </c>
      <c r="O70" s="8" t="s">
        <v>280</v>
      </c>
      <c r="P70" s="135" t="s">
        <v>236</v>
      </c>
      <c r="Q70" s="180">
        <v>3</v>
      </c>
      <c r="R70" s="132">
        <v>0</v>
      </c>
      <c r="S70" s="23"/>
      <c r="T70" s="8"/>
      <c r="U70" s="25"/>
      <c r="V70" s="8"/>
      <c r="W70" s="25"/>
      <c r="X70" s="25"/>
      <c r="Y70" s="25"/>
      <c r="Z70" s="25"/>
      <c r="AA70" s="8"/>
      <c r="AB70" s="25"/>
      <c r="AC70" s="25"/>
      <c r="AD70" s="25"/>
      <c r="AE70" s="8"/>
      <c r="AF70" s="8"/>
      <c r="AG70" s="25"/>
      <c r="AH70" s="8"/>
      <c r="AI70" s="27"/>
    </row>
    <row r="71" spans="12:36" ht="13.5" thickBot="1" x14ac:dyDescent="0.25">
      <c r="L71" s="22" t="s">
        <v>62</v>
      </c>
      <c r="M71" s="8" t="s">
        <v>163</v>
      </c>
      <c r="N71" s="8" t="s">
        <v>163</v>
      </c>
      <c r="O71" s="8" t="s">
        <v>162</v>
      </c>
      <c r="P71" s="135" t="s">
        <v>236</v>
      </c>
      <c r="Q71" s="180">
        <v>3</v>
      </c>
      <c r="R71" s="132">
        <v>0</v>
      </c>
      <c r="S71" s="23"/>
      <c r="T71" s="8"/>
      <c r="U71" s="25"/>
      <c r="V71" s="8"/>
      <c r="W71" s="25"/>
      <c r="X71" s="25"/>
      <c r="Y71" s="25"/>
      <c r="Z71" s="25"/>
      <c r="AA71" s="8"/>
      <c r="AB71" s="25"/>
      <c r="AC71" s="25"/>
      <c r="AD71" s="25"/>
      <c r="AE71" s="8"/>
      <c r="AF71" s="8"/>
      <c r="AG71" s="25"/>
      <c r="AH71" s="8"/>
      <c r="AI71" s="27"/>
    </row>
    <row r="72" spans="12:36" ht="13.5" thickBot="1" x14ac:dyDescent="0.25">
      <c r="L72" s="22" t="s">
        <v>63</v>
      </c>
      <c r="M72" s="8" t="s">
        <v>163</v>
      </c>
      <c r="N72" s="8" t="s">
        <v>163</v>
      </c>
      <c r="O72" s="8" t="s">
        <v>162</v>
      </c>
      <c r="P72" s="135" t="s">
        <v>236</v>
      </c>
      <c r="Q72" s="180">
        <v>3</v>
      </c>
      <c r="R72" s="132"/>
      <c r="S72" s="23"/>
      <c r="T72" s="8"/>
      <c r="U72" s="25"/>
      <c r="V72" s="8"/>
      <c r="W72" s="25"/>
      <c r="X72" s="25"/>
      <c r="Y72" s="25"/>
      <c r="Z72" s="25"/>
      <c r="AA72" s="8"/>
      <c r="AB72" s="25"/>
      <c r="AC72" s="25"/>
      <c r="AD72" s="25"/>
      <c r="AE72" s="8"/>
      <c r="AF72" s="8"/>
      <c r="AG72" s="25"/>
      <c r="AH72" s="8"/>
      <c r="AI72" s="27"/>
    </row>
    <row r="73" spans="12:36" ht="13.5" thickBot="1" x14ac:dyDescent="0.25">
      <c r="L73" s="22" t="s">
        <v>64</v>
      </c>
      <c r="M73" s="8" t="s">
        <v>163</v>
      </c>
      <c r="N73" s="8" t="s">
        <v>163</v>
      </c>
      <c r="O73" s="8" t="s">
        <v>162</v>
      </c>
      <c r="P73" s="135" t="s">
        <v>236</v>
      </c>
      <c r="Q73" s="180">
        <v>3</v>
      </c>
      <c r="R73" s="132"/>
      <c r="S73" s="23"/>
      <c r="T73" s="8"/>
      <c r="U73" s="25"/>
      <c r="V73" s="8"/>
      <c r="W73" s="25"/>
      <c r="X73" s="25"/>
      <c r="Y73" s="25"/>
      <c r="Z73" s="25"/>
      <c r="AA73" s="8"/>
      <c r="AB73" s="25"/>
      <c r="AC73" s="25"/>
      <c r="AD73" s="25"/>
      <c r="AE73" s="8"/>
      <c r="AF73" s="8"/>
      <c r="AG73" s="25"/>
      <c r="AH73" s="8"/>
      <c r="AI73" s="27"/>
    </row>
    <row r="74" spans="12:36" ht="13.5" thickBot="1" x14ac:dyDescent="0.25">
      <c r="L74" s="22" t="s">
        <v>65</v>
      </c>
      <c r="M74" s="8" t="s">
        <v>163</v>
      </c>
      <c r="N74" s="8" t="s">
        <v>163</v>
      </c>
      <c r="O74" s="8" t="s">
        <v>162</v>
      </c>
      <c r="P74" s="135" t="s">
        <v>236</v>
      </c>
      <c r="Q74" s="180">
        <v>3</v>
      </c>
      <c r="R74" s="132"/>
      <c r="S74" s="23"/>
      <c r="T74" s="8"/>
      <c r="U74" s="25"/>
      <c r="V74" s="8"/>
      <c r="W74" s="25"/>
      <c r="X74" s="25"/>
      <c r="Y74" s="25"/>
      <c r="Z74" s="25"/>
      <c r="AA74" s="8"/>
      <c r="AB74" s="25"/>
      <c r="AC74" s="25"/>
      <c r="AD74" s="25"/>
      <c r="AE74" s="8"/>
      <c r="AF74" s="8"/>
      <c r="AG74" s="25"/>
      <c r="AH74" s="8"/>
      <c r="AI74" s="27"/>
    </row>
    <row r="75" spans="12:36" ht="13.5" thickBot="1" x14ac:dyDescent="0.25">
      <c r="L75" s="22" t="s">
        <v>66</v>
      </c>
      <c r="M75" s="8" t="s">
        <v>163</v>
      </c>
      <c r="N75" s="8" t="s">
        <v>163</v>
      </c>
      <c r="O75" s="8" t="s">
        <v>162</v>
      </c>
      <c r="P75" s="135" t="s">
        <v>236</v>
      </c>
      <c r="Q75" s="180">
        <v>3</v>
      </c>
      <c r="R75" s="132"/>
      <c r="S75" s="23"/>
      <c r="T75" s="8"/>
      <c r="U75" s="25"/>
      <c r="V75" s="8"/>
      <c r="W75" s="25"/>
      <c r="X75" s="25"/>
      <c r="Y75" s="25"/>
      <c r="Z75" s="25"/>
      <c r="AA75" s="8"/>
      <c r="AB75" s="25"/>
      <c r="AC75" s="25"/>
      <c r="AD75" s="25"/>
      <c r="AE75" s="8"/>
      <c r="AF75" s="8"/>
      <c r="AG75" s="25"/>
      <c r="AH75" s="8"/>
      <c r="AI75" s="27"/>
    </row>
    <row r="76" spans="12:36" ht="13.5" thickBot="1" x14ac:dyDescent="0.25">
      <c r="L76" s="22" t="s">
        <v>67</v>
      </c>
      <c r="M76" s="8" t="s">
        <v>163</v>
      </c>
      <c r="N76" s="8" t="s">
        <v>163</v>
      </c>
      <c r="O76" s="8" t="s">
        <v>162</v>
      </c>
      <c r="P76" s="135" t="s">
        <v>236</v>
      </c>
      <c r="Q76" s="180">
        <v>3</v>
      </c>
      <c r="R76" s="132"/>
      <c r="S76" s="23"/>
      <c r="T76" s="8"/>
      <c r="U76" s="25"/>
      <c r="V76" s="8"/>
      <c r="W76" s="25"/>
      <c r="X76" s="25"/>
      <c r="Y76" s="25"/>
      <c r="Z76" s="25"/>
      <c r="AA76" s="8"/>
      <c r="AB76" s="25"/>
      <c r="AC76" s="25"/>
      <c r="AD76" s="25"/>
      <c r="AE76" s="8"/>
      <c r="AF76" s="8"/>
      <c r="AG76" s="25"/>
      <c r="AH76" s="8"/>
      <c r="AI76" s="27"/>
    </row>
    <row r="77" spans="12:36" ht="13.5" thickBot="1" x14ac:dyDescent="0.25">
      <c r="L77" s="22" t="s">
        <v>68</v>
      </c>
      <c r="M77" s="8" t="s">
        <v>163</v>
      </c>
      <c r="N77" s="8" t="s">
        <v>163</v>
      </c>
      <c r="O77" s="8" t="s">
        <v>164</v>
      </c>
      <c r="P77" s="135" t="s">
        <v>236</v>
      </c>
      <c r="Q77" s="180">
        <v>3</v>
      </c>
      <c r="R77" s="132"/>
      <c r="S77" s="23"/>
      <c r="T77" s="8"/>
      <c r="U77" s="25"/>
      <c r="V77" s="8"/>
      <c r="W77" s="25"/>
      <c r="X77" s="25"/>
      <c r="Y77" s="25"/>
      <c r="Z77" s="25"/>
      <c r="AA77" s="8"/>
      <c r="AB77" s="25"/>
      <c r="AC77" s="25"/>
      <c r="AD77" s="25"/>
      <c r="AE77" s="8"/>
      <c r="AF77" s="8"/>
      <c r="AG77" s="25"/>
      <c r="AH77" s="8"/>
      <c r="AI77" s="27"/>
    </row>
    <row r="78" spans="12:36" ht="13.5" thickBot="1" x14ac:dyDescent="0.25">
      <c r="L78" s="22" t="s">
        <v>69</v>
      </c>
      <c r="M78" s="8" t="s">
        <v>163</v>
      </c>
      <c r="N78" s="8" t="s">
        <v>163</v>
      </c>
      <c r="O78" s="8" t="s">
        <v>162</v>
      </c>
      <c r="P78" s="135" t="s">
        <v>236</v>
      </c>
      <c r="Q78" s="180">
        <v>3</v>
      </c>
      <c r="R78" s="132"/>
      <c r="S78" s="23"/>
      <c r="T78" s="8"/>
      <c r="U78" s="25"/>
      <c r="V78" s="8"/>
      <c r="W78" s="25"/>
      <c r="X78" s="25"/>
      <c r="Y78" s="25"/>
      <c r="Z78" s="25"/>
      <c r="AA78" s="8"/>
      <c r="AB78" s="25"/>
      <c r="AC78" s="25"/>
      <c r="AD78" s="25"/>
      <c r="AE78" s="8"/>
      <c r="AF78" s="8"/>
      <c r="AG78" s="25"/>
      <c r="AH78" s="8"/>
      <c r="AI78" s="27"/>
    </row>
    <row r="79" spans="12:36" ht="13.5" thickBot="1" x14ac:dyDescent="0.25">
      <c r="L79" s="22" t="s">
        <v>333</v>
      </c>
      <c r="M79" s="8" t="s">
        <v>334</v>
      </c>
      <c r="N79" s="8" t="s">
        <v>334</v>
      </c>
      <c r="O79" s="8" t="s">
        <v>259</v>
      </c>
      <c r="P79" s="135" t="s">
        <v>236</v>
      </c>
      <c r="Q79" s="180">
        <v>3</v>
      </c>
      <c r="R79" s="132"/>
      <c r="S79" s="23"/>
      <c r="T79" s="8"/>
      <c r="U79" s="25"/>
      <c r="V79" s="8"/>
      <c r="W79" s="25"/>
      <c r="X79" s="25"/>
      <c r="Y79" s="25"/>
      <c r="Z79" s="25"/>
      <c r="AA79" s="8"/>
      <c r="AB79" s="25"/>
      <c r="AC79" s="25"/>
      <c r="AD79" s="25"/>
      <c r="AE79" s="8"/>
      <c r="AF79" s="8"/>
      <c r="AG79" s="25"/>
      <c r="AH79" s="8"/>
      <c r="AI79" s="27"/>
    </row>
    <row r="80" spans="12:36" ht="13.5" thickBot="1" x14ac:dyDescent="0.25">
      <c r="L80" s="22" t="s">
        <v>331</v>
      </c>
      <c r="M80" s="8" t="s">
        <v>164</v>
      </c>
      <c r="N80" s="8" t="s">
        <v>164</v>
      </c>
      <c r="O80" s="8" t="s">
        <v>163</v>
      </c>
      <c r="P80" s="135" t="s">
        <v>236</v>
      </c>
      <c r="Q80" s="180">
        <v>3</v>
      </c>
      <c r="R80" s="132"/>
      <c r="S80" s="23"/>
      <c r="T80" s="8"/>
      <c r="U80" s="25"/>
      <c r="V80" s="8"/>
      <c r="W80" s="25"/>
      <c r="X80" s="25"/>
      <c r="Y80" s="25"/>
      <c r="Z80" s="25"/>
      <c r="AA80" s="8"/>
      <c r="AB80" s="25"/>
      <c r="AC80" s="25"/>
      <c r="AD80" s="25"/>
      <c r="AE80" s="8"/>
      <c r="AF80" s="8"/>
      <c r="AG80" s="25"/>
      <c r="AH80" s="8"/>
      <c r="AI80" s="27"/>
    </row>
    <row r="81" spans="12:35" ht="13.5" thickBot="1" x14ac:dyDescent="0.25">
      <c r="L81" s="22" t="s">
        <v>70</v>
      </c>
      <c r="M81" s="8" t="s">
        <v>163</v>
      </c>
      <c r="N81" s="8" t="s">
        <v>163</v>
      </c>
      <c r="O81" s="8" t="s">
        <v>162</v>
      </c>
      <c r="P81" s="135" t="s">
        <v>236</v>
      </c>
      <c r="Q81" s="180">
        <v>3</v>
      </c>
      <c r="R81" s="132"/>
      <c r="S81" s="23"/>
      <c r="T81" s="8"/>
      <c r="U81" s="25"/>
      <c r="V81" s="8"/>
      <c r="W81" s="25"/>
      <c r="X81" s="25"/>
      <c r="Y81" s="25"/>
      <c r="Z81" s="25"/>
      <c r="AA81" s="8"/>
      <c r="AB81" s="25"/>
      <c r="AC81" s="25"/>
      <c r="AD81" s="25"/>
      <c r="AE81" s="8"/>
      <c r="AF81" s="8"/>
      <c r="AG81" s="25"/>
      <c r="AH81" s="8"/>
      <c r="AI81" s="27"/>
    </row>
    <row r="82" spans="12:35" ht="13.5" thickBot="1" x14ac:dyDescent="0.25">
      <c r="L82" s="22" t="s">
        <v>71</v>
      </c>
      <c r="M82" s="8" t="s">
        <v>163</v>
      </c>
      <c r="N82" s="8" t="s">
        <v>163</v>
      </c>
      <c r="O82" s="8" t="s">
        <v>162</v>
      </c>
      <c r="P82" s="135" t="s">
        <v>236</v>
      </c>
      <c r="Q82" s="180">
        <v>3</v>
      </c>
      <c r="R82" s="132"/>
      <c r="S82" s="23"/>
      <c r="T82" s="8"/>
      <c r="U82" s="25"/>
      <c r="V82" s="8"/>
      <c r="W82" s="25"/>
      <c r="X82" s="25"/>
      <c r="Y82" s="25"/>
      <c r="Z82" s="25"/>
      <c r="AA82" s="8"/>
      <c r="AB82" s="25"/>
      <c r="AC82" s="25"/>
      <c r="AD82" s="25"/>
      <c r="AE82" s="8"/>
      <c r="AF82" s="8"/>
      <c r="AG82" s="25"/>
      <c r="AH82" s="8"/>
      <c r="AI82" s="27"/>
    </row>
    <row r="83" spans="12:35" ht="13.5" thickBot="1" x14ac:dyDescent="0.25">
      <c r="L83" s="22" t="s">
        <v>297</v>
      </c>
      <c r="M83" s="8" t="s">
        <v>163</v>
      </c>
      <c r="N83" s="8" t="s">
        <v>163</v>
      </c>
      <c r="O83" s="8" t="s">
        <v>162</v>
      </c>
      <c r="P83" s="135" t="s">
        <v>236</v>
      </c>
      <c r="Q83" s="180">
        <v>3</v>
      </c>
      <c r="R83" s="132"/>
      <c r="S83" s="23"/>
      <c r="T83" s="8"/>
      <c r="U83" s="25"/>
      <c r="V83" s="8"/>
      <c r="W83" s="25"/>
      <c r="X83" s="25"/>
      <c r="Y83" s="25"/>
      <c r="Z83" s="25"/>
      <c r="AA83" s="8"/>
      <c r="AB83" s="25"/>
      <c r="AC83" s="25"/>
      <c r="AD83" s="25"/>
      <c r="AE83" s="8"/>
      <c r="AF83" s="8"/>
      <c r="AG83" s="25"/>
      <c r="AH83" s="8"/>
      <c r="AI83" s="27"/>
    </row>
    <row r="84" spans="12:35" ht="13.5" thickBot="1" x14ac:dyDescent="0.25">
      <c r="L84" s="22" t="s">
        <v>72</v>
      </c>
      <c r="M84" s="8" t="s">
        <v>163</v>
      </c>
      <c r="N84" s="8" t="s">
        <v>163</v>
      </c>
      <c r="O84" s="8" t="s">
        <v>162</v>
      </c>
      <c r="P84" s="135" t="s">
        <v>236</v>
      </c>
      <c r="Q84" s="180">
        <v>3</v>
      </c>
      <c r="R84" s="132"/>
      <c r="S84" s="23"/>
      <c r="T84" s="8"/>
      <c r="U84" s="25"/>
      <c r="V84" s="8"/>
      <c r="W84" s="25"/>
      <c r="X84" s="25"/>
      <c r="Y84" s="25"/>
      <c r="Z84" s="25"/>
      <c r="AA84" s="8"/>
      <c r="AB84" s="25"/>
      <c r="AC84" s="25"/>
      <c r="AD84" s="25"/>
      <c r="AE84" s="8"/>
      <c r="AF84" s="8"/>
      <c r="AG84" s="25"/>
      <c r="AH84" s="8"/>
      <c r="AI84" s="27"/>
    </row>
    <row r="85" spans="12:35" ht="13.5" thickBot="1" x14ac:dyDescent="0.25">
      <c r="L85" s="22" t="s">
        <v>73</v>
      </c>
      <c r="M85" s="8" t="s">
        <v>163</v>
      </c>
      <c r="N85" s="8" t="s">
        <v>163</v>
      </c>
      <c r="O85" s="8" t="s">
        <v>162</v>
      </c>
      <c r="P85" s="135" t="s">
        <v>236</v>
      </c>
      <c r="Q85" s="180">
        <v>3</v>
      </c>
      <c r="R85" s="132"/>
      <c r="S85" s="23"/>
      <c r="T85" s="8"/>
      <c r="U85" s="25"/>
      <c r="V85" s="8"/>
      <c r="W85" s="25"/>
      <c r="X85" s="25"/>
      <c r="Y85" s="25"/>
      <c r="Z85" s="25"/>
      <c r="AA85" s="8"/>
      <c r="AB85" s="25"/>
      <c r="AC85" s="25"/>
      <c r="AD85" s="25"/>
      <c r="AE85" s="8"/>
      <c r="AF85" s="8"/>
      <c r="AG85" s="25"/>
      <c r="AH85" s="8"/>
      <c r="AI85" s="27"/>
    </row>
    <row r="86" spans="12:35" ht="13.5" thickBot="1" x14ac:dyDescent="0.25">
      <c r="L86" s="22" t="s">
        <v>74</v>
      </c>
      <c r="M86" s="8" t="s">
        <v>163</v>
      </c>
      <c r="N86" s="8" t="s">
        <v>163</v>
      </c>
      <c r="O86" s="8" t="s">
        <v>162</v>
      </c>
      <c r="P86" s="135" t="s">
        <v>236</v>
      </c>
      <c r="Q86" s="180">
        <v>3</v>
      </c>
      <c r="R86" s="132"/>
      <c r="S86" s="23"/>
      <c r="T86" s="8"/>
      <c r="U86" s="25"/>
      <c r="V86" s="8"/>
      <c r="W86" s="25"/>
      <c r="X86" s="25"/>
      <c r="Y86" s="25"/>
      <c r="Z86" s="25"/>
      <c r="AA86" s="8"/>
      <c r="AB86" s="25"/>
      <c r="AC86" s="25"/>
      <c r="AD86" s="25"/>
      <c r="AE86" s="8"/>
      <c r="AF86" s="8"/>
      <c r="AG86" s="25"/>
      <c r="AH86" s="8"/>
      <c r="AI86" s="27"/>
    </row>
    <row r="87" spans="12:35" ht="13.5" thickBot="1" x14ac:dyDescent="0.25">
      <c r="L87" s="22" t="s">
        <v>75</v>
      </c>
      <c r="M87" s="8" t="s">
        <v>163</v>
      </c>
      <c r="N87" s="8" t="s">
        <v>163</v>
      </c>
      <c r="O87" s="8" t="s">
        <v>162</v>
      </c>
      <c r="P87" s="135" t="s">
        <v>236</v>
      </c>
      <c r="Q87" s="180">
        <v>3</v>
      </c>
      <c r="R87" s="132"/>
      <c r="S87" s="23"/>
      <c r="T87" s="8"/>
      <c r="U87" s="25"/>
      <c r="V87" s="8"/>
      <c r="W87" s="25"/>
      <c r="X87" s="25"/>
      <c r="Y87" s="25"/>
      <c r="Z87" s="25"/>
      <c r="AA87" s="8"/>
      <c r="AB87" s="25"/>
      <c r="AC87" s="25"/>
      <c r="AD87" s="25"/>
      <c r="AE87" s="8"/>
      <c r="AF87" s="8"/>
      <c r="AG87" s="25"/>
      <c r="AH87" s="8"/>
      <c r="AI87" s="27"/>
    </row>
    <row r="88" spans="12:35" ht="13.5" thickBot="1" x14ac:dyDescent="0.25">
      <c r="L88" s="22" t="s">
        <v>76</v>
      </c>
      <c r="M88" s="8" t="s">
        <v>163</v>
      </c>
      <c r="N88" s="8" t="s">
        <v>163</v>
      </c>
      <c r="O88" s="8" t="s">
        <v>162</v>
      </c>
      <c r="P88" s="135" t="s">
        <v>236</v>
      </c>
      <c r="Q88" s="180">
        <v>3</v>
      </c>
      <c r="R88" s="132"/>
      <c r="S88" s="23"/>
      <c r="T88" s="8"/>
      <c r="U88" s="25"/>
      <c r="V88" s="8"/>
      <c r="W88" s="25"/>
      <c r="X88" s="25"/>
      <c r="Y88" s="25"/>
      <c r="Z88" s="25"/>
      <c r="AA88" s="8"/>
      <c r="AB88" s="25"/>
      <c r="AC88" s="25"/>
      <c r="AD88" s="25"/>
      <c r="AE88" s="8"/>
      <c r="AF88" s="8"/>
      <c r="AG88" s="25"/>
      <c r="AH88" s="8"/>
      <c r="AI88" s="27"/>
    </row>
    <row r="89" spans="12:35" ht="13.5" thickBot="1" x14ac:dyDescent="0.25">
      <c r="L89" s="22" t="s">
        <v>77</v>
      </c>
      <c r="M89" s="8" t="s">
        <v>163</v>
      </c>
      <c r="N89" s="8" t="s">
        <v>163</v>
      </c>
      <c r="O89" s="8" t="s">
        <v>162</v>
      </c>
      <c r="P89" s="135" t="s">
        <v>236</v>
      </c>
      <c r="Q89" s="180">
        <v>3</v>
      </c>
      <c r="R89" s="132"/>
      <c r="S89" s="23"/>
      <c r="T89" s="8"/>
      <c r="U89" s="25"/>
      <c r="V89" s="8"/>
      <c r="W89" s="25"/>
      <c r="X89" s="25"/>
      <c r="Y89" s="25"/>
      <c r="Z89" s="25"/>
      <c r="AA89" s="8"/>
      <c r="AB89" s="25"/>
      <c r="AC89" s="25"/>
      <c r="AD89" s="25"/>
      <c r="AE89" s="8"/>
      <c r="AF89" s="8"/>
      <c r="AG89" s="25"/>
      <c r="AH89" s="8"/>
      <c r="AI89" s="27"/>
    </row>
    <row r="90" spans="12:35" ht="13.5" thickBot="1" x14ac:dyDescent="0.25">
      <c r="L90" s="22" t="s">
        <v>78</v>
      </c>
      <c r="M90" s="8" t="s">
        <v>163</v>
      </c>
      <c r="N90" s="8" t="s">
        <v>163</v>
      </c>
      <c r="O90" s="8" t="s">
        <v>162</v>
      </c>
      <c r="P90" s="135" t="s">
        <v>236</v>
      </c>
      <c r="Q90" s="180">
        <v>3</v>
      </c>
      <c r="R90" s="131"/>
      <c r="S90" s="17"/>
      <c r="T90" s="18"/>
      <c r="U90" s="20"/>
      <c r="V90" s="18"/>
      <c r="W90" s="20"/>
      <c r="X90" s="39"/>
      <c r="Y90" s="39"/>
      <c r="Z90" s="40"/>
    </row>
    <row r="91" spans="12:35" ht="13.5" thickBot="1" x14ac:dyDescent="0.25">
      <c r="L91" s="22" t="s">
        <v>79</v>
      </c>
      <c r="M91" s="8" t="s">
        <v>163</v>
      </c>
      <c r="N91" s="8" t="s">
        <v>163</v>
      </c>
      <c r="O91" s="8" t="s">
        <v>162</v>
      </c>
      <c r="P91" s="135" t="s">
        <v>236</v>
      </c>
      <c r="Q91" s="180">
        <v>3</v>
      </c>
      <c r="R91" s="132"/>
      <c r="S91" s="23"/>
      <c r="T91" s="8"/>
      <c r="U91" s="25"/>
      <c r="V91" s="8"/>
      <c r="W91" s="25"/>
      <c r="X91" s="41"/>
      <c r="Y91" s="41"/>
      <c r="Z91" s="42"/>
    </row>
    <row r="92" spans="12:35" ht="13.5" thickBot="1" x14ac:dyDescent="0.25">
      <c r="L92" s="22" t="s">
        <v>80</v>
      </c>
      <c r="M92" s="8" t="s">
        <v>163</v>
      </c>
      <c r="N92" s="8" t="s">
        <v>163</v>
      </c>
      <c r="O92" s="8" t="s">
        <v>164</v>
      </c>
      <c r="P92" s="135" t="s">
        <v>236</v>
      </c>
      <c r="Q92" s="180">
        <v>3</v>
      </c>
      <c r="R92" s="132"/>
      <c r="S92" s="23"/>
      <c r="T92" s="8"/>
      <c r="U92" s="25"/>
      <c r="V92" s="8"/>
      <c r="W92" s="25"/>
      <c r="X92" s="41"/>
      <c r="Y92" s="41"/>
      <c r="Z92" s="42"/>
    </row>
    <row r="93" spans="12:35" ht="13.5" thickBot="1" x14ac:dyDescent="0.25">
      <c r="L93" s="22" t="s">
        <v>81</v>
      </c>
      <c r="M93" s="8" t="s">
        <v>163</v>
      </c>
      <c r="N93" s="8" t="s">
        <v>163</v>
      </c>
      <c r="O93" s="8" t="s">
        <v>164</v>
      </c>
      <c r="P93" s="135" t="s">
        <v>236</v>
      </c>
      <c r="Q93" s="180">
        <v>3</v>
      </c>
      <c r="R93" s="132"/>
      <c r="S93" s="23"/>
      <c r="T93" s="8"/>
      <c r="U93" s="25"/>
      <c r="V93" s="8"/>
      <c r="W93" s="25"/>
      <c r="X93" s="41"/>
      <c r="Y93" s="41"/>
      <c r="Z93" s="42"/>
    </row>
    <row r="94" spans="12:35" ht="13.5" thickBot="1" x14ac:dyDescent="0.25">
      <c r="L94" s="22" t="s">
        <v>82</v>
      </c>
      <c r="M94" s="8" t="s">
        <v>163</v>
      </c>
      <c r="N94" s="8" t="s">
        <v>163</v>
      </c>
      <c r="O94" s="8" t="s">
        <v>162</v>
      </c>
      <c r="P94" s="135" t="s">
        <v>236</v>
      </c>
      <c r="Q94" s="180">
        <v>3</v>
      </c>
      <c r="R94" s="132"/>
      <c r="S94" s="23"/>
      <c r="T94" s="8"/>
      <c r="U94" s="25"/>
      <c r="V94" s="8"/>
      <c r="W94" s="25"/>
      <c r="X94" s="41"/>
      <c r="Y94" s="41"/>
      <c r="Z94" s="42"/>
    </row>
    <row r="95" spans="12:35" ht="13.5" thickBot="1" x14ac:dyDescent="0.25">
      <c r="L95" s="22" t="s">
        <v>83</v>
      </c>
      <c r="M95" s="8" t="s">
        <v>163</v>
      </c>
      <c r="N95" s="8" t="s">
        <v>163</v>
      </c>
      <c r="O95" s="8" t="s">
        <v>162</v>
      </c>
      <c r="P95" s="135" t="s">
        <v>236</v>
      </c>
      <c r="Q95" s="180">
        <v>3</v>
      </c>
      <c r="R95" s="132"/>
      <c r="S95" s="23"/>
      <c r="T95" s="8"/>
      <c r="U95" s="25"/>
      <c r="V95" s="8"/>
      <c r="W95" s="25"/>
      <c r="X95" s="41"/>
      <c r="Y95" s="41"/>
      <c r="Z95" s="42"/>
    </row>
    <row r="96" spans="12:35" ht="13.5" thickBot="1" x14ac:dyDescent="0.25">
      <c r="L96" s="22" t="s">
        <v>84</v>
      </c>
      <c r="M96" s="8" t="s">
        <v>163</v>
      </c>
      <c r="N96" s="8" t="s">
        <v>163</v>
      </c>
      <c r="O96" s="8" t="s">
        <v>162</v>
      </c>
      <c r="P96" s="135" t="s">
        <v>236</v>
      </c>
      <c r="Q96" s="180">
        <v>3</v>
      </c>
      <c r="R96" s="132"/>
      <c r="S96" s="23"/>
      <c r="T96" s="8"/>
      <c r="U96" s="25"/>
      <c r="V96" s="8"/>
      <c r="W96" s="25"/>
      <c r="X96" s="41"/>
      <c r="Y96" s="41"/>
      <c r="Z96" s="42"/>
    </row>
    <row r="97" spans="12:26" ht="13.5" thickBot="1" x14ac:dyDescent="0.25">
      <c r="L97" s="38" t="s">
        <v>85</v>
      </c>
      <c r="M97" s="18" t="s">
        <v>163</v>
      </c>
      <c r="N97" s="18" t="s">
        <v>163</v>
      </c>
      <c r="O97" s="18" t="s">
        <v>162</v>
      </c>
      <c r="P97" s="136" t="s">
        <v>236</v>
      </c>
      <c r="Q97" s="180">
        <v>3</v>
      </c>
      <c r="R97" s="132"/>
      <c r="S97" s="23"/>
      <c r="T97" s="8"/>
      <c r="U97" s="25"/>
      <c r="V97" s="8"/>
      <c r="W97" s="25"/>
      <c r="X97" s="41"/>
      <c r="Y97" s="41"/>
      <c r="Z97" s="42"/>
    </row>
    <row r="98" spans="12:26" ht="13.5" thickBot="1" x14ac:dyDescent="0.25">
      <c r="L98" s="22" t="s">
        <v>86</v>
      </c>
      <c r="M98" s="8" t="s">
        <v>163</v>
      </c>
      <c r="N98" s="8" t="s">
        <v>163</v>
      </c>
      <c r="O98" s="8" t="s">
        <v>162</v>
      </c>
      <c r="P98" s="135" t="s">
        <v>236</v>
      </c>
      <c r="Q98" s="180">
        <v>3</v>
      </c>
      <c r="R98" s="132"/>
      <c r="S98" s="23"/>
      <c r="T98" s="8"/>
      <c r="U98" s="25"/>
      <c r="V98" s="8"/>
      <c r="W98" s="25"/>
      <c r="X98" s="41"/>
      <c r="Y98" s="41"/>
      <c r="Z98" s="42"/>
    </row>
    <row r="99" spans="12:26" ht="13.5" thickBot="1" x14ac:dyDescent="0.25">
      <c r="L99" s="22" t="s">
        <v>285</v>
      </c>
      <c r="M99" s="8" t="s">
        <v>163</v>
      </c>
      <c r="N99" s="8" t="s">
        <v>163</v>
      </c>
      <c r="O99" s="8" t="s">
        <v>162</v>
      </c>
      <c r="P99" s="135" t="s">
        <v>236</v>
      </c>
      <c r="Q99" s="180">
        <v>3</v>
      </c>
      <c r="R99" s="132"/>
      <c r="S99" s="23"/>
      <c r="T99" s="8"/>
      <c r="U99" s="25"/>
      <c r="V99" s="8"/>
      <c r="W99" s="25"/>
      <c r="X99" s="41"/>
      <c r="Y99" s="41"/>
      <c r="Z99" s="42"/>
    </row>
    <row r="100" spans="12:26" ht="13.5" thickBot="1" x14ac:dyDescent="0.25">
      <c r="L100" s="22" t="s">
        <v>87</v>
      </c>
      <c r="M100" s="8" t="s">
        <v>163</v>
      </c>
      <c r="N100" s="8" t="s">
        <v>163</v>
      </c>
      <c r="O100" s="8" t="s">
        <v>162</v>
      </c>
      <c r="P100" s="135" t="s">
        <v>236</v>
      </c>
      <c r="Q100" s="180">
        <v>3</v>
      </c>
      <c r="R100" s="132"/>
      <c r="S100" s="23"/>
      <c r="T100" s="8"/>
      <c r="U100" s="25"/>
      <c r="V100" s="8"/>
      <c r="W100" s="25"/>
      <c r="X100" s="41"/>
      <c r="Y100" s="41"/>
      <c r="Z100" s="42"/>
    </row>
    <row r="101" spans="12:26" ht="13.5" thickBot="1" x14ac:dyDescent="0.25">
      <c r="L101" s="22" t="s">
        <v>88</v>
      </c>
      <c r="M101" s="8" t="s">
        <v>163</v>
      </c>
      <c r="N101" s="8" t="s">
        <v>163</v>
      </c>
      <c r="O101" s="8" t="s">
        <v>162</v>
      </c>
      <c r="P101" s="135" t="s">
        <v>236</v>
      </c>
      <c r="Q101" s="180">
        <v>3</v>
      </c>
      <c r="R101" s="132"/>
      <c r="S101" s="23"/>
      <c r="T101" s="8"/>
      <c r="U101" s="25"/>
      <c r="V101" s="8"/>
      <c r="W101" s="25"/>
      <c r="X101" s="41"/>
      <c r="Y101" s="41"/>
      <c r="Z101" s="42"/>
    </row>
    <row r="102" spans="12:26" ht="13.5" thickBot="1" x14ac:dyDescent="0.25">
      <c r="L102" s="44" t="s">
        <v>323</v>
      </c>
      <c r="M102" s="8" t="s">
        <v>163</v>
      </c>
      <c r="N102" s="8" t="s">
        <v>163</v>
      </c>
      <c r="O102" s="8" t="s">
        <v>162</v>
      </c>
      <c r="P102" s="135" t="s">
        <v>236</v>
      </c>
      <c r="Q102" s="180">
        <v>3</v>
      </c>
      <c r="R102" s="132"/>
      <c r="S102" s="23"/>
      <c r="T102" s="8"/>
      <c r="U102" s="25"/>
      <c r="V102" s="8"/>
      <c r="W102" s="25"/>
      <c r="X102" s="41"/>
      <c r="Y102" s="41"/>
      <c r="Z102" s="42"/>
    </row>
    <row r="103" spans="12:26" ht="13.5" thickBot="1" x14ac:dyDescent="0.25">
      <c r="L103" s="22" t="s">
        <v>89</v>
      </c>
      <c r="M103" s="8" t="s">
        <v>163</v>
      </c>
      <c r="N103" s="8" t="s">
        <v>163</v>
      </c>
      <c r="O103" s="8" t="s">
        <v>162</v>
      </c>
      <c r="P103" s="135" t="s">
        <v>236</v>
      </c>
      <c r="Q103" s="180">
        <v>3</v>
      </c>
      <c r="R103" s="132"/>
      <c r="S103" s="23"/>
      <c r="T103" s="8"/>
      <c r="U103" s="25"/>
      <c r="V103" s="8"/>
      <c r="W103" s="25"/>
      <c r="X103" s="41"/>
      <c r="Y103" s="41"/>
      <c r="Z103" s="42"/>
    </row>
    <row r="104" spans="12:26" ht="13.5" thickBot="1" x14ac:dyDescent="0.25">
      <c r="L104" s="22" t="s">
        <v>90</v>
      </c>
      <c r="M104" s="8" t="s">
        <v>163</v>
      </c>
      <c r="N104" s="8" t="s">
        <v>163</v>
      </c>
      <c r="O104" s="8" t="s">
        <v>162</v>
      </c>
      <c r="P104" s="135" t="s">
        <v>236</v>
      </c>
      <c r="Q104" s="180">
        <v>3</v>
      </c>
      <c r="R104" s="132"/>
      <c r="S104" s="23"/>
      <c r="T104" s="8"/>
      <c r="U104" s="25"/>
      <c r="V104" s="8"/>
      <c r="W104" s="25"/>
      <c r="X104" s="41"/>
      <c r="Y104" s="41"/>
      <c r="Z104" s="42"/>
    </row>
    <row r="105" spans="12:26" ht="13.5" thickBot="1" x14ac:dyDescent="0.25">
      <c r="L105" s="22" t="s">
        <v>91</v>
      </c>
      <c r="M105" s="8" t="s">
        <v>163</v>
      </c>
      <c r="N105" s="8" t="s">
        <v>163</v>
      </c>
      <c r="O105" s="8" t="s">
        <v>162</v>
      </c>
      <c r="P105" s="135" t="s">
        <v>236</v>
      </c>
      <c r="Q105" s="180">
        <v>3</v>
      </c>
      <c r="R105" s="132"/>
      <c r="S105" s="23"/>
      <c r="T105" s="8"/>
      <c r="U105" s="25"/>
      <c r="V105" s="8"/>
      <c r="W105" s="25"/>
      <c r="X105" s="41"/>
      <c r="Y105" s="41"/>
      <c r="Z105" s="42"/>
    </row>
    <row r="106" spans="12:26" ht="13.5" thickBot="1" x14ac:dyDescent="0.25">
      <c r="L106" s="22" t="s">
        <v>92</v>
      </c>
      <c r="M106" s="8" t="s">
        <v>163</v>
      </c>
      <c r="N106" s="8" t="s">
        <v>163</v>
      </c>
      <c r="O106" s="8" t="s">
        <v>162</v>
      </c>
      <c r="P106" s="135" t="s">
        <v>236</v>
      </c>
      <c r="Q106" s="180">
        <v>3</v>
      </c>
      <c r="R106" s="132"/>
      <c r="S106" s="23"/>
      <c r="T106" s="8"/>
      <c r="U106" s="25"/>
      <c r="V106" s="8"/>
      <c r="W106" s="25"/>
      <c r="X106" s="41"/>
      <c r="Y106" s="41"/>
      <c r="Z106" s="42"/>
    </row>
    <row r="107" spans="12:26" ht="13.5" thickBot="1" x14ac:dyDescent="0.25">
      <c r="L107" s="22" t="s">
        <v>93</v>
      </c>
      <c r="M107" s="8" t="s">
        <v>163</v>
      </c>
      <c r="N107" s="8" t="s">
        <v>163</v>
      </c>
      <c r="O107" s="8" t="s">
        <v>162</v>
      </c>
      <c r="P107" s="135" t="s">
        <v>236</v>
      </c>
      <c r="Q107" s="180">
        <v>3</v>
      </c>
      <c r="R107" s="132"/>
      <c r="S107" s="23"/>
      <c r="T107" s="8"/>
      <c r="U107" s="25"/>
      <c r="V107" s="8"/>
      <c r="W107" s="25"/>
      <c r="X107" s="41"/>
      <c r="Y107" s="41"/>
      <c r="Z107" s="42"/>
    </row>
    <row r="108" spans="12:26" ht="13.5" thickBot="1" x14ac:dyDescent="0.25">
      <c r="L108" s="22" t="s">
        <v>94</v>
      </c>
      <c r="M108" s="8" t="s">
        <v>163</v>
      </c>
      <c r="N108" s="8" t="s">
        <v>163</v>
      </c>
      <c r="O108" s="8" t="s">
        <v>162</v>
      </c>
      <c r="P108" s="135" t="s">
        <v>236</v>
      </c>
      <c r="Q108" s="180">
        <v>3</v>
      </c>
      <c r="R108" s="132"/>
      <c r="S108" s="23"/>
      <c r="T108" s="8"/>
      <c r="U108" s="25"/>
      <c r="V108" s="8"/>
      <c r="W108" s="25"/>
      <c r="X108" s="41"/>
      <c r="Y108" s="41"/>
      <c r="Z108" s="42"/>
    </row>
    <row r="109" spans="12:26" ht="13.5" thickBot="1" x14ac:dyDescent="0.25">
      <c r="L109" s="22" t="s">
        <v>95</v>
      </c>
      <c r="M109" s="8" t="s">
        <v>163</v>
      </c>
      <c r="N109" s="8" t="s">
        <v>163</v>
      </c>
      <c r="O109" s="8" t="s">
        <v>162</v>
      </c>
      <c r="P109" s="135" t="s">
        <v>236</v>
      </c>
      <c r="Q109" s="180">
        <v>3</v>
      </c>
      <c r="R109" s="132"/>
      <c r="S109" s="23"/>
      <c r="T109" s="8"/>
      <c r="U109" s="25"/>
      <c r="V109" s="8"/>
      <c r="W109" s="25"/>
      <c r="X109" s="41"/>
      <c r="Y109" s="41"/>
      <c r="Z109" s="42"/>
    </row>
    <row r="110" spans="12:26" ht="13.5" thickBot="1" x14ac:dyDescent="0.25">
      <c r="L110" s="22" t="s">
        <v>96</v>
      </c>
      <c r="M110" s="8" t="s">
        <v>163</v>
      </c>
      <c r="N110" s="8" t="s">
        <v>163</v>
      </c>
      <c r="O110" s="8" t="s">
        <v>162</v>
      </c>
      <c r="P110" s="135" t="s">
        <v>237</v>
      </c>
      <c r="Q110" s="180">
        <v>3</v>
      </c>
      <c r="R110" s="132"/>
      <c r="S110" s="23"/>
      <c r="T110" s="8"/>
      <c r="U110" s="25"/>
      <c r="V110" s="8"/>
      <c r="W110" s="25"/>
      <c r="X110" s="41"/>
      <c r="Y110" s="41"/>
      <c r="Z110" s="42"/>
    </row>
    <row r="111" spans="12:26" ht="13.5" thickBot="1" x14ac:dyDescent="0.25">
      <c r="L111" s="22" t="s">
        <v>97</v>
      </c>
      <c r="M111" s="8" t="s">
        <v>164</v>
      </c>
      <c r="N111" s="8" t="s">
        <v>164</v>
      </c>
      <c r="O111" s="8" t="s">
        <v>163</v>
      </c>
      <c r="P111" s="135" t="s">
        <v>236</v>
      </c>
      <c r="Q111" s="180">
        <v>3</v>
      </c>
      <c r="R111" s="132"/>
      <c r="S111" s="23"/>
      <c r="T111" s="8"/>
      <c r="U111" s="25"/>
      <c r="V111" s="8"/>
      <c r="W111" s="25"/>
      <c r="X111" s="41"/>
      <c r="Y111" s="41"/>
      <c r="Z111" s="42"/>
    </row>
    <row r="112" spans="12:26" ht="13.5" thickBot="1" x14ac:dyDescent="0.25">
      <c r="L112" s="22" t="s">
        <v>98</v>
      </c>
      <c r="M112" s="8" t="s">
        <v>164</v>
      </c>
      <c r="N112" s="8" t="s">
        <v>164</v>
      </c>
      <c r="O112" s="8" t="s">
        <v>163</v>
      </c>
      <c r="P112" s="135" t="s">
        <v>236</v>
      </c>
      <c r="Q112" s="180">
        <v>3</v>
      </c>
      <c r="R112" s="132"/>
      <c r="S112" s="23"/>
      <c r="T112" s="8"/>
      <c r="U112" s="25"/>
      <c r="V112" s="8"/>
      <c r="W112" s="25"/>
      <c r="X112" s="41"/>
      <c r="Y112" s="41"/>
      <c r="Z112" s="42"/>
    </row>
    <row r="113" spans="12:26" ht="13.5" thickBot="1" x14ac:dyDescent="0.25">
      <c r="L113" s="22" t="s">
        <v>99</v>
      </c>
      <c r="M113" s="8" t="s">
        <v>163</v>
      </c>
      <c r="N113" s="8" t="s">
        <v>163</v>
      </c>
      <c r="O113" s="8" t="s">
        <v>164</v>
      </c>
      <c r="P113" s="135" t="s">
        <v>236</v>
      </c>
      <c r="Q113" s="180">
        <v>3</v>
      </c>
      <c r="R113" s="132"/>
      <c r="S113" s="23"/>
      <c r="T113" s="8"/>
      <c r="U113" s="25"/>
      <c r="V113" s="8"/>
      <c r="W113" s="25"/>
      <c r="X113" s="41"/>
      <c r="Y113" s="41"/>
      <c r="Z113" s="42"/>
    </row>
    <row r="114" spans="12:26" ht="13.5" thickBot="1" x14ac:dyDescent="0.25">
      <c r="L114" s="22" t="s">
        <v>100</v>
      </c>
      <c r="M114" s="8" t="s">
        <v>163</v>
      </c>
      <c r="N114" s="8"/>
      <c r="O114" s="8" t="s">
        <v>163</v>
      </c>
      <c r="P114" s="135" t="s">
        <v>236</v>
      </c>
      <c r="Q114" s="180">
        <v>3</v>
      </c>
      <c r="R114" s="132"/>
      <c r="S114" s="23"/>
      <c r="T114" s="8"/>
      <c r="U114" s="25"/>
      <c r="V114" s="8"/>
      <c r="W114" s="25"/>
      <c r="X114" s="41"/>
      <c r="Y114" s="41"/>
      <c r="Z114" s="42"/>
    </row>
    <row r="115" spans="12:26" ht="13.5" thickBot="1" x14ac:dyDescent="0.25">
      <c r="L115" s="22" t="s">
        <v>101</v>
      </c>
      <c r="M115" s="8" t="s">
        <v>163</v>
      </c>
      <c r="N115" s="8"/>
      <c r="O115" s="8" t="s">
        <v>163</v>
      </c>
      <c r="P115" s="135" t="s">
        <v>236</v>
      </c>
      <c r="Q115" s="180">
        <v>3</v>
      </c>
      <c r="R115" s="132"/>
      <c r="S115" s="23"/>
      <c r="T115" s="8"/>
      <c r="U115" s="25"/>
      <c r="V115" s="8"/>
      <c r="W115" s="25"/>
      <c r="X115" s="41"/>
      <c r="Y115" s="41"/>
      <c r="Z115" s="42"/>
    </row>
    <row r="116" spans="12:26" ht="13.5" thickBot="1" x14ac:dyDescent="0.25">
      <c r="L116" s="22" t="s">
        <v>102</v>
      </c>
      <c r="M116" s="8" t="s">
        <v>163</v>
      </c>
      <c r="N116" s="8"/>
      <c r="O116" s="8" t="s">
        <v>162</v>
      </c>
      <c r="P116" s="135" t="s">
        <v>236</v>
      </c>
      <c r="Q116" s="180">
        <v>3</v>
      </c>
      <c r="R116" s="132"/>
      <c r="S116" s="23"/>
      <c r="T116" s="8"/>
      <c r="U116" s="25"/>
      <c r="V116" s="8"/>
      <c r="W116" s="25"/>
      <c r="X116" s="41"/>
      <c r="Y116" s="41"/>
      <c r="Z116" s="42"/>
    </row>
    <row r="117" spans="12:26" ht="13.5" thickBot="1" x14ac:dyDescent="0.25">
      <c r="L117" s="22" t="s">
        <v>103</v>
      </c>
      <c r="M117" s="8" t="s">
        <v>163</v>
      </c>
      <c r="N117" s="8" t="s">
        <v>163</v>
      </c>
      <c r="O117" s="8" t="s">
        <v>162</v>
      </c>
      <c r="P117" s="135" t="s">
        <v>236</v>
      </c>
      <c r="Q117" s="180">
        <v>3</v>
      </c>
      <c r="R117" s="132"/>
      <c r="S117" s="23"/>
      <c r="T117" s="8"/>
      <c r="U117" s="25"/>
      <c r="V117" s="8"/>
      <c r="W117" s="25"/>
      <c r="X117" s="41"/>
      <c r="Y117" s="41"/>
      <c r="Z117" s="42"/>
    </row>
    <row r="118" spans="12:26" ht="13.5" thickBot="1" x14ac:dyDescent="0.25">
      <c r="L118" s="22" t="s">
        <v>104</v>
      </c>
      <c r="M118" s="8" t="s">
        <v>163</v>
      </c>
      <c r="N118" s="8" t="s">
        <v>163</v>
      </c>
      <c r="O118" s="8" t="s">
        <v>162</v>
      </c>
      <c r="P118" s="135" t="s">
        <v>236</v>
      </c>
      <c r="Q118" s="180">
        <v>3</v>
      </c>
      <c r="R118" s="132"/>
      <c r="S118" s="23"/>
      <c r="T118" s="8"/>
      <c r="U118" s="25"/>
      <c r="V118" s="8"/>
      <c r="W118" s="25"/>
      <c r="X118" s="41"/>
      <c r="Y118" s="41"/>
      <c r="Z118" s="42"/>
    </row>
    <row r="119" spans="12:26" ht="13.5" thickBot="1" x14ac:dyDescent="0.25">
      <c r="L119" s="22" t="s">
        <v>105</v>
      </c>
      <c r="M119" s="8" t="s">
        <v>163</v>
      </c>
      <c r="N119" s="8" t="s">
        <v>163</v>
      </c>
      <c r="O119" s="8" t="s">
        <v>162</v>
      </c>
      <c r="P119" s="135" t="s">
        <v>236</v>
      </c>
      <c r="Q119" s="180">
        <v>3</v>
      </c>
      <c r="R119" s="132"/>
      <c r="S119" s="23"/>
      <c r="T119" s="8"/>
      <c r="U119" s="25"/>
      <c r="V119" s="8"/>
      <c r="W119" s="25"/>
      <c r="X119" s="41"/>
      <c r="Y119" s="41"/>
      <c r="Z119" s="42"/>
    </row>
    <row r="120" spans="12:26" ht="13.5" thickBot="1" x14ac:dyDescent="0.25">
      <c r="L120" s="22" t="s">
        <v>106</v>
      </c>
      <c r="M120" s="8" t="s">
        <v>163</v>
      </c>
      <c r="N120" s="8" t="s">
        <v>163</v>
      </c>
      <c r="O120" s="8" t="s">
        <v>162</v>
      </c>
      <c r="P120" s="135" t="s">
        <v>236</v>
      </c>
      <c r="Q120" s="180">
        <v>3</v>
      </c>
      <c r="R120" s="132"/>
      <c r="S120" s="23"/>
      <c r="T120" s="8"/>
      <c r="U120" s="25"/>
      <c r="V120" s="8"/>
      <c r="W120" s="25"/>
      <c r="X120" s="41"/>
      <c r="Y120" s="41"/>
      <c r="Z120" s="42"/>
    </row>
    <row r="121" spans="12:26" ht="13.5" thickBot="1" x14ac:dyDescent="0.25">
      <c r="L121" s="22" t="s">
        <v>304</v>
      </c>
      <c r="M121" s="8" t="s">
        <v>163</v>
      </c>
      <c r="N121" s="8" t="s">
        <v>163</v>
      </c>
      <c r="O121" s="8" t="s">
        <v>162</v>
      </c>
      <c r="P121" s="135" t="s">
        <v>236</v>
      </c>
      <c r="Q121" s="180">
        <v>3</v>
      </c>
      <c r="R121" s="132"/>
      <c r="S121" s="23"/>
      <c r="T121" s="8"/>
      <c r="U121" s="25"/>
      <c r="V121" s="8"/>
      <c r="W121" s="25"/>
      <c r="X121" s="41"/>
      <c r="Y121" s="41"/>
      <c r="Z121" s="42"/>
    </row>
    <row r="122" spans="12:26" ht="13.5" thickBot="1" x14ac:dyDescent="0.25">
      <c r="L122" s="22" t="s">
        <v>305</v>
      </c>
      <c r="M122" s="8" t="s">
        <v>163</v>
      </c>
      <c r="N122" s="8" t="s">
        <v>163</v>
      </c>
      <c r="O122" s="8" t="s">
        <v>162</v>
      </c>
      <c r="P122" s="135" t="s">
        <v>236</v>
      </c>
      <c r="Q122" s="180">
        <v>3</v>
      </c>
      <c r="R122" s="132"/>
      <c r="S122" s="23"/>
      <c r="T122" s="8"/>
      <c r="U122" s="25"/>
      <c r="V122" s="8"/>
      <c r="W122" s="25"/>
      <c r="X122" s="41"/>
      <c r="Y122" s="41"/>
      <c r="Z122" s="42"/>
    </row>
    <row r="123" spans="12:26" ht="13.5" thickBot="1" x14ac:dyDescent="0.25">
      <c r="L123" s="22" t="s">
        <v>107</v>
      </c>
      <c r="M123" s="8" t="s">
        <v>163</v>
      </c>
      <c r="N123" s="8" t="s">
        <v>163</v>
      </c>
      <c r="O123" s="8" t="s">
        <v>162</v>
      </c>
      <c r="P123" s="135" t="s">
        <v>236</v>
      </c>
      <c r="Q123" s="180">
        <v>3</v>
      </c>
      <c r="R123" s="132"/>
      <c r="S123" s="23"/>
      <c r="T123" s="8"/>
      <c r="U123" s="25"/>
      <c r="V123" s="8"/>
      <c r="W123" s="25"/>
      <c r="X123" s="41"/>
      <c r="Y123" s="41"/>
      <c r="Z123" s="42"/>
    </row>
    <row r="124" spans="12:26" ht="13.5" thickBot="1" x14ac:dyDescent="0.25">
      <c r="L124" s="22" t="s">
        <v>108</v>
      </c>
      <c r="M124" s="8" t="s">
        <v>163</v>
      </c>
      <c r="N124" s="8" t="s">
        <v>163</v>
      </c>
      <c r="O124" s="8" t="s">
        <v>162</v>
      </c>
      <c r="P124" s="135" t="s">
        <v>236</v>
      </c>
      <c r="Q124" s="180">
        <v>3</v>
      </c>
      <c r="R124" s="132"/>
      <c r="S124" s="23"/>
      <c r="T124" s="8"/>
      <c r="U124" s="25"/>
      <c r="V124" s="8"/>
      <c r="W124" s="25"/>
      <c r="X124" s="41"/>
      <c r="Y124" s="41"/>
      <c r="Z124" s="42"/>
    </row>
    <row r="125" spans="12:26" ht="13.5" thickBot="1" x14ac:dyDescent="0.25">
      <c r="L125" s="22" t="s">
        <v>109</v>
      </c>
      <c r="M125" s="8" t="s">
        <v>163</v>
      </c>
      <c r="N125" s="8" t="s">
        <v>163</v>
      </c>
      <c r="O125" s="8" t="s">
        <v>162</v>
      </c>
      <c r="P125" s="135" t="s">
        <v>236</v>
      </c>
      <c r="Q125" s="180">
        <v>3</v>
      </c>
      <c r="R125" s="132"/>
      <c r="S125" s="23"/>
      <c r="T125" s="8"/>
      <c r="U125" s="25"/>
      <c r="V125" s="8"/>
      <c r="W125" s="25"/>
      <c r="X125" s="41"/>
      <c r="Y125" s="41"/>
      <c r="Z125" s="42"/>
    </row>
    <row r="126" spans="12:26" ht="13.5" thickBot="1" x14ac:dyDescent="0.25">
      <c r="L126" s="22" t="s">
        <v>110</v>
      </c>
      <c r="M126" s="8" t="s">
        <v>163</v>
      </c>
      <c r="N126" s="8" t="s">
        <v>163</v>
      </c>
      <c r="O126" s="8" t="s">
        <v>162</v>
      </c>
      <c r="P126" s="135" t="s">
        <v>236</v>
      </c>
      <c r="Q126" s="180">
        <v>3</v>
      </c>
      <c r="R126" s="132"/>
      <c r="S126" s="23"/>
      <c r="T126" s="8"/>
      <c r="U126" s="25"/>
      <c r="V126" s="8"/>
      <c r="W126" s="25"/>
      <c r="X126" s="41"/>
      <c r="Y126" s="41"/>
      <c r="Z126" s="42"/>
    </row>
    <row r="127" spans="12:26" ht="13.5" thickBot="1" x14ac:dyDescent="0.25">
      <c r="L127" s="22" t="s">
        <v>111</v>
      </c>
      <c r="M127" s="8" t="s">
        <v>163</v>
      </c>
      <c r="N127" s="8" t="s">
        <v>163</v>
      </c>
      <c r="O127" s="8" t="s">
        <v>162</v>
      </c>
      <c r="P127" s="135" t="s">
        <v>236</v>
      </c>
      <c r="Q127" s="180">
        <v>3</v>
      </c>
      <c r="R127" s="132"/>
      <c r="S127" s="23"/>
      <c r="T127" s="8"/>
      <c r="U127" s="25"/>
      <c r="V127" s="8"/>
      <c r="W127" s="25"/>
      <c r="X127" s="41"/>
      <c r="Y127" s="41"/>
      <c r="Z127" s="42"/>
    </row>
    <row r="128" spans="12:26" ht="13.5" thickBot="1" x14ac:dyDescent="0.25">
      <c r="L128" s="22" t="s">
        <v>112</v>
      </c>
      <c r="M128" s="8" t="s">
        <v>163</v>
      </c>
      <c r="N128" s="8" t="s">
        <v>163</v>
      </c>
      <c r="O128" s="8" t="s">
        <v>162</v>
      </c>
      <c r="P128" s="135" t="s">
        <v>236</v>
      </c>
      <c r="Q128" s="180">
        <v>3</v>
      </c>
      <c r="R128" s="132"/>
      <c r="S128" s="23"/>
      <c r="T128" s="8"/>
      <c r="U128" s="25"/>
      <c r="V128" s="8"/>
      <c r="W128" s="25"/>
      <c r="X128" s="41"/>
      <c r="Y128" s="41"/>
      <c r="Z128" s="42"/>
    </row>
    <row r="129" spans="12:26" ht="13.5" thickBot="1" x14ac:dyDescent="0.25">
      <c r="L129" s="22" t="s">
        <v>113</v>
      </c>
      <c r="M129" s="8" t="s">
        <v>163</v>
      </c>
      <c r="N129" s="8" t="s">
        <v>163</v>
      </c>
      <c r="O129" s="8" t="s">
        <v>162</v>
      </c>
      <c r="P129" s="135" t="s">
        <v>236</v>
      </c>
      <c r="Q129" s="180">
        <v>3</v>
      </c>
      <c r="R129" s="132"/>
      <c r="S129" s="23"/>
      <c r="T129" s="8"/>
      <c r="U129" s="25"/>
      <c r="V129" s="8"/>
      <c r="W129" s="25"/>
      <c r="X129" s="41"/>
      <c r="Y129" s="41"/>
      <c r="Z129" s="42"/>
    </row>
    <row r="130" spans="12:26" ht="13.5" thickBot="1" x14ac:dyDescent="0.25">
      <c r="L130" s="22" t="s">
        <v>114</v>
      </c>
      <c r="M130" s="8" t="s">
        <v>163</v>
      </c>
      <c r="N130" s="8" t="s">
        <v>163</v>
      </c>
      <c r="O130" s="8" t="s">
        <v>162</v>
      </c>
      <c r="P130" s="135" t="s">
        <v>236</v>
      </c>
      <c r="Q130" s="180">
        <v>3</v>
      </c>
      <c r="R130" s="132"/>
      <c r="S130" s="23"/>
      <c r="T130" s="8"/>
      <c r="U130" s="25"/>
      <c r="V130" s="8"/>
      <c r="W130" s="25"/>
      <c r="X130" s="41"/>
      <c r="Y130" s="41"/>
      <c r="Z130" s="42"/>
    </row>
    <row r="131" spans="12:26" ht="13.5" thickBot="1" x14ac:dyDescent="0.25">
      <c r="L131" s="22" t="s">
        <v>115</v>
      </c>
      <c r="M131" s="8" t="s">
        <v>163</v>
      </c>
      <c r="N131" s="8" t="s">
        <v>163</v>
      </c>
      <c r="O131" s="8" t="s">
        <v>162</v>
      </c>
      <c r="P131" s="135" t="s">
        <v>236</v>
      </c>
      <c r="Q131" s="180">
        <v>3</v>
      </c>
      <c r="R131" s="132"/>
      <c r="S131" s="23"/>
      <c r="T131" s="8"/>
      <c r="U131" s="25"/>
      <c r="V131" s="8"/>
      <c r="W131" s="25"/>
      <c r="X131" s="41"/>
      <c r="Y131" s="41"/>
      <c r="Z131" s="42"/>
    </row>
    <row r="132" spans="12:26" ht="13.5" thickBot="1" x14ac:dyDescent="0.25">
      <c r="L132" s="22" t="s">
        <v>116</v>
      </c>
      <c r="M132" s="8" t="s">
        <v>163</v>
      </c>
      <c r="N132" s="8" t="s">
        <v>163</v>
      </c>
      <c r="O132" s="8" t="s">
        <v>162</v>
      </c>
      <c r="P132" s="135" t="s">
        <v>236</v>
      </c>
      <c r="Q132" s="180">
        <v>3</v>
      </c>
      <c r="R132" s="132"/>
      <c r="S132" s="23"/>
      <c r="T132" s="8"/>
      <c r="U132" s="25"/>
      <c r="V132" s="8"/>
      <c r="W132" s="25"/>
      <c r="X132" s="41"/>
      <c r="Y132" s="41"/>
      <c r="Z132" s="42"/>
    </row>
    <row r="133" spans="12:26" ht="13.5" thickBot="1" x14ac:dyDescent="0.25">
      <c r="L133" s="22" t="s">
        <v>117</v>
      </c>
      <c r="M133" s="8" t="s">
        <v>163</v>
      </c>
      <c r="N133" s="8" t="s">
        <v>163</v>
      </c>
      <c r="O133" s="8" t="s">
        <v>162</v>
      </c>
      <c r="P133" s="135" t="s">
        <v>236</v>
      </c>
      <c r="Q133" s="180">
        <v>3</v>
      </c>
      <c r="R133" s="132"/>
      <c r="S133" s="23"/>
      <c r="T133" s="8"/>
      <c r="U133" s="25"/>
      <c r="V133" s="8"/>
      <c r="W133" s="25"/>
      <c r="X133" s="41"/>
      <c r="Y133" s="41"/>
      <c r="Z133" s="42"/>
    </row>
    <row r="134" spans="12:26" ht="13.5" thickBot="1" x14ac:dyDescent="0.25">
      <c r="L134" s="22" t="s">
        <v>118</v>
      </c>
      <c r="M134" s="8" t="s">
        <v>162</v>
      </c>
      <c r="N134" s="8" t="s">
        <v>162</v>
      </c>
      <c r="O134" s="8" t="s">
        <v>166</v>
      </c>
      <c r="P134" s="135" t="s">
        <v>236</v>
      </c>
      <c r="Q134" s="180">
        <v>3</v>
      </c>
      <c r="R134" s="132"/>
      <c r="S134" s="23"/>
      <c r="T134" s="8"/>
      <c r="U134" s="25"/>
      <c r="V134" s="8"/>
      <c r="W134" s="25"/>
      <c r="X134" s="41"/>
      <c r="Y134" s="41"/>
      <c r="Z134" s="42"/>
    </row>
    <row r="135" spans="12:26" ht="13.5" thickBot="1" x14ac:dyDescent="0.25">
      <c r="L135" s="22" t="s">
        <v>119</v>
      </c>
      <c r="M135" s="8" t="s">
        <v>162</v>
      </c>
      <c r="N135" s="8" t="s">
        <v>162</v>
      </c>
      <c r="O135" s="8" t="s">
        <v>166</v>
      </c>
      <c r="P135" s="135" t="s">
        <v>236</v>
      </c>
      <c r="Q135" s="180">
        <v>3</v>
      </c>
      <c r="R135" s="132"/>
      <c r="S135" s="23"/>
      <c r="T135" s="8"/>
      <c r="U135" s="25"/>
      <c r="V135" s="8"/>
      <c r="W135" s="25"/>
      <c r="X135" s="41"/>
      <c r="Y135" s="41"/>
      <c r="Z135" s="42"/>
    </row>
    <row r="136" spans="12:26" ht="13.5" thickBot="1" x14ac:dyDescent="0.25">
      <c r="L136" s="22" t="s">
        <v>120</v>
      </c>
      <c r="M136" s="8" t="s">
        <v>162</v>
      </c>
      <c r="N136" s="8" t="s">
        <v>162</v>
      </c>
      <c r="O136" s="8" t="s">
        <v>166</v>
      </c>
      <c r="P136" s="135" t="s">
        <v>236</v>
      </c>
      <c r="Q136" s="180">
        <v>3</v>
      </c>
      <c r="R136" s="132"/>
      <c r="S136" s="23"/>
      <c r="T136" s="8"/>
      <c r="U136" s="25"/>
      <c r="V136" s="8"/>
      <c r="W136" s="25"/>
      <c r="X136" s="41"/>
      <c r="Y136" s="41"/>
      <c r="Z136" s="42"/>
    </row>
    <row r="137" spans="12:26" ht="13.5" thickBot="1" x14ac:dyDescent="0.25">
      <c r="L137" s="22" t="s">
        <v>121</v>
      </c>
      <c r="M137" s="8" t="s">
        <v>162</v>
      </c>
      <c r="N137" s="8" t="s">
        <v>162</v>
      </c>
      <c r="O137" s="8" t="s">
        <v>166</v>
      </c>
      <c r="P137" s="135" t="s">
        <v>236</v>
      </c>
      <c r="Q137" s="180">
        <v>3</v>
      </c>
      <c r="R137" s="132"/>
      <c r="S137" s="23"/>
      <c r="T137" s="8"/>
      <c r="U137" s="25"/>
      <c r="V137" s="8"/>
      <c r="W137" s="25"/>
      <c r="X137" s="41"/>
      <c r="Y137" s="41"/>
      <c r="Z137" s="42"/>
    </row>
    <row r="138" spans="12:26" ht="13.5" thickBot="1" x14ac:dyDescent="0.25">
      <c r="L138" s="22" t="s">
        <v>122</v>
      </c>
      <c r="M138" s="8" t="s">
        <v>162</v>
      </c>
      <c r="N138" s="8" t="s">
        <v>162</v>
      </c>
      <c r="O138" s="8" t="s">
        <v>166</v>
      </c>
      <c r="P138" s="135" t="s">
        <v>236</v>
      </c>
      <c r="Q138" s="180">
        <v>3</v>
      </c>
      <c r="R138" s="132"/>
      <c r="S138" s="23"/>
      <c r="T138" s="8"/>
      <c r="U138" s="25"/>
      <c r="V138" s="8"/>
      <c r="W138" s="25"/>
      <c r="X138" s="41"/>
      <c r="Y138" s="41"/>
      <c r="Z138" s="42"/>
    </row>
    <row r="139" spans="12:26" ht="13.5" thickBot="1" x14ac:dyDescent="0.25">
      <c r="L139" s="22" t="s">
        <v>123</v>
      </c>
      <c r="M139" s="8" t="s">
        <v>162</v>
      </c>
      <c r="N139" s="8" t="s">
        <v>162</v>
      </c>
      <c r="O139" s="8" t="s">
        <v>166</v>
      </c>
      <c r="P139" s="135" t="s">
        <v>236</v>
      </c>
      <c r="Q139" s="180">
        <v>3</v>
      </c>
      <c r="R139" s="132"/>
      <c r="S139" s="23"/>
      <c r="T139" s="8"/>
      <c r="U139" s="25"/>
      <c r="V139" s="8"/>
      <c r="W139" s="25"/>
      <c r="X139" s="41"/>
      <c r="Y139" s="41"/>
      <c r="Z139" s="42"/>
    </row>
    <row r="140" spans="12:26" ht="13.5" thickBot="1" x14ac:dyDescent="0.25">
      <c r="L140" s="22" t="s">
        <v>124</v>
      </c>
      <c r="M140" s="8" t="s">
        <v>162</v>
      </c>
      <c r="N140" s="8" t="s">
        <v>162</v>
      </c>
      <c r="O140" s="8" t="s">
        <v>166</v>
      </c>
      <c r="P140" s="135" t="s">
        <v>236</v>
      </c>
      <c r="Q140" s="180">
        <v>3</v>
      </c>
      <c r="R140" s="132"/>
      <c r="S140" s="23"/>
      <c r="T140" s="8"/>
      <c r="U140" s="25"/>
      <c r="V140" s="8"/>
      <c r="W140" s="25"/>
      <c r="X140" s="41"/>
      <c r="Y140" s="41"/>
      <c r="Z140" s="42"/>
    </row>
    <row r="141" spans="12:26" ht="13.5" thickBot="1" x14ac:dyDescent="0.25">
      <c r="L141" s="22" t="s">
        <v>125</v>
      </c>
      <c r="M141" s="8"/>
      <c r="N141" s="8"/>
      <c r="O141" s="8"/>
      <c r="P141" s="135" t="s">
        <v>236</v>
      </c>
      <c r="Q141" s="180">
        <v>3</v>
      </c>
      <c r="R141" s="132"/>
      <c r="S141" s="23"/>
      <c r="T141" s="8"/>
      <c r="U141" s="25"/>
      <c r="V141" s="8"/>
      <c r="W141" s="25"/>
      <c r="X141" s="41"/>
      <c r="Y141" s="41"/>
      <c r="Z141" s="42"/>
    </row>
    <row r="142" spans="12:26" ht="13.5" thickBot="1" x14ac:dyDescent="0.25">
      <c r="L142" s="22" t="s">
        <v>126</v>
      </c>
      <c r="M142" s="8" t="s">
        <v>162</v>
      </c>
      <c r="N142" s="8" t="s">
        <v>162</v>
      </c>
      <c r="O142" s="8" t="s">
        <v>166</v>
      </c>
      <c r="P142" s="135" t="s">
        <v>236</v>
      </c>
      <c r="Q142" s="180">
        <v>3</v>
      </c>
      <c r="R142" s="132"/>
      <c r="S142" s="23"/>
      <c r="T142" s="8"/>
      <c r="U142" s="25"/>
      <c r="V142" s="8"/>
      <c r="W142" s="25"/>
      <c r="X142" s="41"/>
      <c r="Y142" s="41"/>
      <c r="Z142" s="42"/>
    </row>
    <row r="143" spans="12:26" ht="13.5" thickBot="1" x14ac:dyDescent="0.25">
      <c r="L143" s="22" t="s">
        <v>127</v>
      </c>
      <c r="M143" s="8" t="s">
        <v>162</v>
      </c>
      <c r="N143" s="8" t="s">
        <v>162</v>
      </c>
      <c r="O143" s="8" t="s">
        <v>166</v>
      </c>
      <c r="P143" s="135" t="s">
        <v>236</v>
      </c>
      <c r="Q143" s="180">
        <v>3</v>
      </c>
      <c r="R143" s="132"/>
      <c r="S143" s="23"/>
      <c r="T143" s="8"/>
      <c r="U143" s="25"/>
      <c r="V143" s="8"/>
      <c r="W143" s="25"/>
      <c r="X143" s="41"/>
      <c r="Y143" s="41"/>
      <c r="Z143" s="42"/>
    </row>
    <row r="144" spans="12:26" ht="13.5" thickBot="1" x14ac:dyDescent="0.25">
      <c r="L144" s="22" t="s">
        <v>128</v>
      </c>
      <c r="M144" s="8" t="s">
        <v>162</v>
      </c>
      <c r="N144" s="8" t="s">
        <v>162</v>
      </c>
      <c r="O144" s="8" t="s">
        <v>166</v>
      </c>
      <c r="P144" s="135" t="s">
        <v>236</v>
      </c>
      <c r="Q144" s="180">
        <v>3</v>
      </c>
      <c r="R144" s="132"/>
      <c r="S144" s="23"/>
      <c r="T144" s="8"/>
      <c r="U144" s="25"/>
      <c r="V144" s="8"/>
      <c r="W144" s="25"/>
      <c r="X144" s="41"/>
      <c r="Y144" s="41"/>
      <c r="Z144" s="42"/>
    </row>
    <row r="145" spans="12:26" ht="13.5" thickBot="1" x14ac:dyDescent="0.25">
      <c r="L145" s="22" t="s">
        <v>129</v>
      </c>
      <c r="M145" s="8"/>
      <c r="N145" s="8"/>
      <c r="O145" s="8"/>
      <c r="P145" s="135" t="s">
        <v>236</v>
      </c>
      <c r="Q145" s="180">
        <v>3</v>
      </c>
      <c r="R145" s="132"/>
      <c r="S145" s="23"/>
      <c r="T145" s="8"/>
      <c r="U145" s="25"/>
      <c r="V145" s="8"/>
      <c r="W145" s="25"/>
      <c r="X145" s="41"/>
      <c r="Y145" s="41"/>
      <c r="Z145" s="42"/>
    </row>
    <row r="146" spans="12:26" ht="13.5" thickBot="1" x14ac:dyDescent="0.25">
      <c r="L146" s="22" t="s">
        <v>130</v>
      </c>
      <c r="M146" s="8"/>
      <c r="N146" s="8"/>
      <c r="O146" s="8"/>
      <c r="P146" s="135" t="s">
        <v>236</v>
      </c>
      <c r="Q146" s="180">
        <v>3</v>
      </c>
      <c r="R146" s="132"/>
      <c r="S146" s="23"/>
      <c r="T146" s="8"/>
      <c r="U146" s="25"/>
      <c r="V146" s="8"/>
      <c r="W146" s="25"/>
      <c r="X146" s="41"/>
      <c r="Y146" s="41"/>
      <c r="Z146" s="42"/>
    </row>
    <row r="147" spans="12:26" ht="13.5" thickBot="1" x14ac:dyDescent="0.25">
      <c r="L147" s="22" t="s">
        <v>131</v>
      </c>
      <c r="M147" s="8" t="s">
        <v>162</v>
      </c>
      <c r="N147" s="8" t="s">
        <v>162</v>
      </c>
      <c r="O147" s="8" t="s">
        <v>166</v>
      </c>
      <c r="P147" s="135" t="s">
        <v>236</v>
      </c>
      <c r="Q147" s="180">
        <v>3</v>
      </c>
      <c r="R147" s="132"/>
      <c r="S147" s="23"/>
      <c r="T147" s="8"/>
      <c r="U147" s="25"/>
      <c r="V147" s="8"/>
      <c r="W147" s="25"/>
      <c r="X147" s="41"/>
      <c r="Y147" s="41"/>
      <c r="Z147" s="42"/>
    </row>
    <row r="148" spans="12:26" ht="13.5" thickBot="1" x14ac:dyDescent="0.25">
      <c r="L148" s="22" t="s">
        <v>149</v>
      </c>
      <c r="M148" s="8" t="s">
        <v>162</v>
      </c>
      <c r="N148" s="8" t="s">
        <v>162</v>
      </c>
      <c r="O148" s="8" t="s">
        <v>166</v>
      </c>
      <c r="P148" s="135" t="s">
        <v>236</v>
      </c>
      <c r="Q148" s="180">
        <v>3</v>
      </c>
      <c r="R148" s="132"/>
      <c r="S148" s="23"/>
      <c r="T148" s="8"/>
      <c r="U148" s="25"/>
      <c r="V148" s="8"/>
      <c r="W148" s="25"/>
      <c r="X148" s="41"/>
      <c r="Y148" s="41"/>
      <c r="Z148" s="42"/>
    </row>
    <row r="149" spans="12:26" ht="13.5" thickBot="1" x14ac:dyDescent="0.25">
      <c r="L149" s="22" t="s">
        <v>132</v>
      </c>
      <c r="M149" s="8" t="s">
        <v>162</v>
      </c>
      <c r="N149" s="8" t="s">
        <v>162</v>
      </c>
      <c r="O149" s="8" t="s">
        <v>166</v>
      </c>
      <c r="P149" s="135" t="s">
        <v>236</v>
      </c>
      <c r="Q149" s="180">
        <v>3</v>
      </c>
      <c r="R149" s="132"/>
      <c r="S149" s="23"/>
      <c r="T149" s="8"/>
      <c r="U149" s="25"/>
      <c r="V149" s="8"/>
      <c r="W149" s="25"/>
      <c r="X149" s="41"/>
      <c r="Y149" s="41"/>
      <c r="Z149" s="42"/>
    </row>
    <row r="150" spans="12:26" ht="13.5" thickBot="1" x14ac:dyDescent="0.25">
      <c r="L150" s="22" t="s">
        <v>133</v>
      </c>
      <c r="M150" s="8" t="s">
        <v>162</v>
      </c>
      <c r="N150" s="8" t="s">
        <v>162</v>
      </c>
      <c r="O150" s="8" t="s">
        <v>166</v>
      </c>
      <c r="P150" s="135" t="s">
        <v>236</v>
      </c>
      <c r="Q150" s="180">
        <v>3</v>
      </c>
      <c r="R150" s="132"/>
      <c r="S150" s="23"/>
      <c r="T150" s="8"/>
      <c r="U150" s="25"/>
      <c r="V150" s="8"/>
      <c r="W150" s="25"/>
      <c r="X150" s="41"/>
      <c r="Y150" s="41"/>
      <c r="Z150" s="42"/>
    </row>
    <row r="151" spans="12:26" ht="13.5" thickBot="1" x14ac:dyDescent="0.25">
      <c r="L151" s="22" t="s">
        <v>134</v>
      </c>
      <c r="M151" s="8" t="s">
        <v>162</v>
      </c>
      <c r="N151" s="8" t="s">
        <v>162</v>
      </c>
      <c r="O151" s="8" t="s">
        <v>166</v>
      </c>
      <c r="P151" s="135" t="s">
        <v>236</v>
      </c>
      <c r="Q151" s="180">
        <v>3</v>
      </c>
      <c r="R151" s="132"/>
      <c r="S151" s="23"/>
      <c r="T151" s="8"/>
      <c r="U151" s="25"/>
      <c r="V151" s="8"/>
      <c r="W151" s="25"/>
      <c r="X151" s="41"/>
      <c r="Y151" s="41"/>
      <c r="Z151" s="42"/>
    </row>
    <row r="152" spans="12:26" ht="13.5" thickBot="1" x14ac:dyDescent="0.25">
      <c r="L152" s="22" t="s">
        <v>135</v>
      </c>
      <c r="M152" s="8" t="s">
        <v>162</v>
      </c>
      <c r="N152" s="8" t="s">
        <v>162</v>
      </c>
      <c r="O152" s="8" t="s">
        <v>166</v>
      </c>
      <c r="P152" s="135" t="s">
        <v>236</v>
      </c>
      <c r="Q152" s="180">
        <v>3</v>
      </c>
      <c r="R152" s="132"/>
      <c r="S152" s="23"/>
      <c r="T152" s="8"/>
      <c r="U152" s="25"/>
      <c r="V152" s="8"/>
      <c r="W152" s="25"/>
      <c r="X152" s="41"/>
      <c r="Y152" s="41"/>
      <c r="Z152" s="42"/>
    </row>
    <row r="153" spans="12:26" ht="13.5" thickBot="1" x14ac:dyDescent="0.25">
      <c r="L153" s="22" t="s">
        <v>261</v>
      </c>
      <c r="M153" s="8" t="s">
        <v>162</v>
      </c>
      <c r="N153" s="8" t="s">
        <v>162</v>
      </c>
      <c r="O153" s="8" t="s">
        <v>166</v>
      </c>
      <c r="P153" s="135" t="s">
        <v>236</v>
      </c>
      <c r="Q153" s="180">
        <v>3</v>
      </c>
      <c r="R153" s="132"/>
      <c r="S153" s="23"/>
      <c r="T153" s="8"/>
      <c r="U153" s="25"/>
      <c r="V153" s="8"/>
      <c r="W153" s="25"/>
      <c r="X153" s="41"/>
      <c r="Y153" s="41"/>
      <c r="Z153" s="42"/>
    </row>
    <row r="154" spans="12:26" ht="13.5" thickBot="1" x14ac:dyDescent="0.25">
      <c r="L154" s="22" t="s">
        <v>136</v>
      </c>
      <c r="M154" s="8" t="s">
        <v>162</v>
      </c>
      <c r="N154" s="8" t="s">
        <v>162</v>
      </c>
      <c r="O154" s="8" t="s">
        <v>166</v>
      </c>
      <c r="P154" s="135" t="s">
        <v>236</v>
      </c>
      <c r="Q154" s="180">
        <v>3</v>
      </c>
      <c r="R154" s="132"/>
      <c r="S154" s="23"/>
      <c r="T154" s="8"/>
      <c r="U154" s="25"/>
      <c r="V154" s="8"/>
      <c r="W154" s="25"/>
      <c r="X154" s="41"/>
      <c r="Y154" s="41"/>
      <c r="Z154" s="42"/>
    </row>
    <row r="155" spans="12:26" ht="13.5" thickBot="1" x14ac:dyDescent="0.25">
      <c r="L155" s="22" t="s">
        <v>53</v>
      </c>
      <c r="M155" s="8" t="s">
        <v>163</v>
      </c>
      <c r="N155" s="8" t="s">
        <v>163</v>
      </c>
      <c r="O155" s="8" t="s">
        <v>162</v>
      </c>
      <c r="P155" s="135" t="s">
        <v>236</v>
      </c>
      <c r="Q155" s="180">
        <v>3</v>
      </c>
      <c r="R155" s="132"/>
      <c r="S155" s="23"/>
      <c r="T155" s="8"/>
      <c r="U155" s="25"/>
      <c r="V155" s="8"/>
      <c r="W155" s="25"/>
      <c r="X155" s="41"/>
      <c r="Y155" s="41"/>
      <c r="Z155" s="42"/>
    </row>
    <row r="156" spans="12:26" ht="13.5" thickBot="1" x14ac:dyDescent="0.25">
      <c r="L156" s="22" t="s">
        <v>137</v>
      </c>
      <c r="M156" s="8" t="s">
        <v>162</v>
      </c>
      <c r="N156" s="8" t="s">
        <v>162</v>
      </c>
      <c r="O156" s="8" t="s">
        <v>166</v>
      </c>
      <c r="P156" s="135" t="s">
        <v>236</v>
      </c>
      <c r="Q156" s="180">
        <v>6</v>
      </c>
      <c r="R156" s="132"/>
      <c r="S156" s="23"/>
      <c r="T156" s="8"/>
      <c r="U156" s="25"/>
      <c r="V156" s="8"/>
      <c r="W156" s="25"/>
      <c r="X156" s="41"/>
      <c r="Y156" s="41"/>
      <c r="Z156" s="42"/>
    </row>
    <row r="157" spans="12:26" ht="13.5" thickBot="1" x14ac:dyDescent="0.25">
      <c r="L157" s="22" t="s">
        <v>298</v>
      </c>
      <c r="M157" s="8" t="s">
        <v>162</v>
      </c>
      <c r="N157" s="8" t="s">
        <v>162</v>
      </c>
      <c r="O157" s="8" t="s">
        <v>166</v>
      </c>
      <c r="P157" s="135" t="s">
        <v>236</v>
      </c>
      <c r="Q157" s="180">
        <v>6</v>
      </c>
      <c r="R157" s="132"/>
      <c r="S157" s="23"/>
      <c r="T157" s="8"/>
      <c r="U157" s="25"/>
      <c r="V157" s="8"/>
      <c r="W157" s="25"/>
      <c r="X157" s="41"/>
      <c r="Y157" s="41"/>
      <c r="Z157" s="42"/>
    </row>
    <row r="158" spans="12:26" ht="13.5" thickBot="1" x14ac:dyDescent="0.25">
      <c r="L158" s="22" t="s">
        <v>279</v>
      </c>
      <c r="M158" s="8" t="s">
        <v>162</v>
      </c>
      <c r="N158" s="8" t="s">
        <v>162</v>
      </c>
      <c r="O158" s="8" t="s">
        <v>166</v>
      </c>
      <c r="P158" s="135" t="s">
        <v>236</v>
      </c>
      <c r="Q158" s="180">
        <v>3</v>
      </c>
      <c r="R158" s="132"/>
      <c r="S158" s="23"/>
      <c r="T158" s="8"/>
      <c r="U158" s="25"/>
      <c r="V158" s="8"/>
      <c r="W158" s="25"/>
      <c r="X158" s="41"/>
      <c r="Y158" s="41"/>
      <c r="Z158" s="42"/>
    </row>
    <row r="159" spans="12:26" ht="13.5" thickBot="1" x14ac:dyDescent="0.25">
      <c r="L159" s="22" t="s">
        <v>277</v>
      </c>
      <c r="M159" s="8" t="s">
        <v>162</v>
      </c>
      <c r="N159" s="8" t="s">
        <v>162</v>
      </c>
      <c r="O159" s="8" t="s">
        <v>166</v>
      </c>
      <c r="P159" s="135" t="s">
        <v>236</v>
      </c>
      <c r="Q159" s="180">
        <v>3</v>
      </c>
      <c r="R159" s="132"/>
      <c r="S159" s="23"/>
      <c r="T159" s="8"/>
      <c r="U159" s="25"/>
      <c r="V159" s="8"/>
      <c r="W159" s="25"/>
      <c r="X159" s="41"/>
      <c r="Y159" s="41"/>
      <c r="Z159" s="42"/>
    </row>
    <row r="160" spans="12:26" ht="13.5" thickBot="1" x14ac:dyDescent="0.25">
      <c r="L160" s="22" t="s">
        <v>138</v>
      </c>
      <c r="M160" s="8" t="s">
        <v>162</v>
      </c>
      <c r="N160" s="8" t="s">
        <v>162</v>
      </c>
      <c r="O160" s="8" t="s">
        <v>166</v>
      </c>
      <c r="P160" s="135" t="s">
        <v>236</v>
      </c>
      <c r="Q160" s="180">
        <v>3</v>
      </c>
      <c r="R160" s="132"/>
      <c r="S160" s="23"/>
      <c r="T160" s="8"/>
      <c r="U160" s="25"/>
      <c r="V160" s="8"/>
      <c r="W160" s="25"/>
      <c r="X160" s="41"/>
      <c r="Y160" s="41"/>
      <c r="Z160" s="42"/>
    </row>
    <row r="161" spans="12:26" ht="13.5" thickBot="1" x14ac:dyDescent="0.25">
      <c r="L161" s="22" t="s">
        <v>139</v>
      </c>
      <c r="M161" s="8" t="s">
        <v>162</v>
      </c>
      <c r="N161" s="8" t="s">
        <v>162</v>
      </c>
      <c r="O161" s="8" t="s">
        <v>166</v>
      </c>
      <c r="P161" s="135" t="s">
        <v>236</v>
      </c>
      <c r="Q161" s="180">
        <v>13</v>
      </c>
      <c r="R161" s="132"/>
      <c r="S161" s="23"/>
      <c r="T161" s="8"/>
      <c r="U161" s="25"/>
      <c r="V161" s="8"/>
      <c r="W161" s="25"/>
      <c r="X161" s="41"/>
      <c r="Y161" s="41"/>
      <c r="Z161" s="42"/>
    </row>
    <row r="162" spans="12:26" ht="13.5" thickBot="1" x14ac:dyDescent="0.25">
      <c r="L162" s="22" t="s">
        <v>299</v>
      </c>
      <c r="M162" s="8" t="s">
        <v>162</v>
      </c>
      <c r="N162" s="8" t="s">
        <v>162</v>
      </c>
      <c r="O162" s="8" t="s">
        <v>166</v>
      </c>
      <c r="P162" s="135" t="s">
        <v>236</v>
      </c>
      <c r="Q162" s="180">
        <v>13</v>
      </c>
      <c r="R162" s="132"/>
      <c r="S162" s="23"/>
      <c r="T162" s="8"/>
      <c r="U162" s="25"/>
      <c r="V162" s="8"/>
      <c r="W162" s="25"/>
      <c r="X162" s="41"/>
      <c r="Y162" s="41"/>
      <c r="Z162" s="42"/>
    </row>
    <row r="163" spans="12:26" ht="13.5" thickBot="1" x14ac:dyDescent="0.25">
      <c r="L163" s="22" t="s">
        <v>140</v>
      </c>
      <c r="M163" s="8" t="s">
        <v>162</v>
      </c>
      <c r="N163" s="8" t="s">
        <v>162</v>
      </c>
      <c r="O163" s="8" t="s">
        <v>166</v>
      </c>
      <c r="P163" s="135" t="s">
        <v>236</v>
      </c>
      <c r="Q163" s="180">
        <v>3</v>
      </c>
      <c r="R163" s="132"/>
      <c r="S163" s="23"/>
      <c r="T163" s="8"/>
      <c r="U163" s="25"/>
      <c r="V163" s="8"/>
      <c r="W163" s="25"/>
      <c r="X163" s="41"/>
      <c r="Y163" s="41"/>
      <c r="Z163" s="42"/>
    </row>
    <row r="164" spans="12:26" ht="13.5" thickBot="1" x14ac:dyDescent="0.25">
      <c r="L164" s="22" t="s">
        <v>310</v>
      </c>
      <c r="M164" s="8" t="s">
        <v>162</v>
      </c>
      <c r="N164" s="8" t="s">
        <v>162</v>
      </c>
      <c r="O164" s="8" t="s">
        <v>166</v>
      </c>
      <c r="P164" s="135" t="s">
        <v>236</v>
      </c>
      <c r="Q164" s="180">
        <v>10</v>
      </c>
      <c r="R164" s="132"/>
      <c r="S164" s="23"/>
      <c r="T164" s="8"/>
      <c r="U164" s="25"/>
      <c r="V164" s="8"/>
      <c r="W164" s="25"/>
      <c r="X164" s="41"/>
      <c r="Y164" s="41"/>
      <c r="Z164" s="42"/>
    </row>
    <row r="165" spans="12:26" ht="13.5" thickBot="1" x14ac:dyDescent="0.25">
      <c r="L165" s="22" t="s">
        <v>263</v>
      </c>
      <c r="M165" s="8" t="s">
        <v>162</v>
      </c>
      <c r="N165" s="8" t="s">
        <v>162</v>
      </c>
      <c r="O165" s="8" t="s">
        <v>166</v>
      </c>
      <c r="P165" s="135" t="s">
        <v>236</v>
      </c>
      <c r="Q165" s="180">
        <v>3</v>
      </c>
      <c r="R165" s="132"/>
      <c r="S165" s="23"/>
      <c r="T165" s="8"/>
      <c r="U165" s="25"/>
      <c r="V165" s="8"/>
      <c r="W165" s="25"/>
      <c r="X165" s="41"/>
      <c r="Y165" s="41"/>
      <c r="Z165" s="42"/>
    </row>
    <row r="166" spans="12:26" ht="13.5" thickBot="1" x14ac:dyDescent="0.25">
      <c r="L166" s="22" t="s">
        <v>307</v>
      </c>
      <c r="M166" s="8" t="s">
        <v>259</v>
      </c>
      <c r="N166" s="8" t="s">
        <v>259</v>
      </c>
      <c r="O166" s="8" t="s">
        <v>280</v>
      </c>
      <c r="P166" s="135" t="s">
        <v>236</v>
      </c>
      <c r="Q166" s="180">
        <v>3</v>
      </c>
      <c r="R166" s="132"/>
      <c r="S166" s="23"/>
      <c r="T166" s="8"/>
      <c r="U166" s="25"/>
      <c r="V166" s="8"/>
      <c r="W166" s="25"/>
      <c r="X166" s="41"/>
      <c r="Y166" s="41"/>
      <c r="Z166" s="42"/>
    </row>
    <row r="167" spans="12:26" ht="13.5" thickBot="1" x14ac:dyDescent="0.25">
      <c r="L167" s="22" t="s">
        <v>148</v>
      </c>
      <c r="M167" s="8" t="s">
        <v>162</v>
      </c>
      <c r="N167" s="8" t="s">
        <v>162</v>
      </c>
      <c r="O167" s="8" t="s">
        <v>166</v>
      </c>
      <c r="P167" s="135" t="s">
        <v>236</v>
      </c>
      <c r="Q167" s="180">
        <v>3</v>
      </c>
      <c r="R167" s="132"/>
      <c r="S167" s="23"/>
      <c r="T167" s="8"/>
      <c r="U167" s="25"/>
      <c r="V167" s="8"/>
      <c r="W167" s="25"/>
      <c r="X167" s="41"/>
      <c r="Y167" s="41"/>
      <c r="Z167" s="42"/>
    </row>
    <row r="168" spans="12:26" ht="13.5" thickBot="1" x14ac:dyDescent="0.25">
      <c r="L168" s="22" t="s">
        <v>262</v>
      </c>
      <c r="M168" s="8" t="s">
        <v>162</v>
      </c>
      <c r="N168" s="8" t="s">
        <v>162</v>
      </c>
      <c r="O168" s="8" t="s">
        <v>166</v>
      </c>
      <c r="P168" s="135" t="s">
        <v>236</v>
      </c>
      <c r="Q168" s="180">
        <v>3</v>
      </c>
      <c r="R168" s="132"/>
      <c r="S168" s="23"/>
      <c r="T168" s="8"/>
      <c r="U168" s="25"/>
      <c r="V168" s="8"/>
      <c r="W168" s="25"/>
      <c r="X168" s="41"/>
      <c r="Y168" s="41"/>
      <c r="Z168" s="42"/>
    </row>
    <row r="169" spans="12:26" ht="13.5" thickBot="1" x14ac:dyDescent="0.25">
      <c r="L169" s="22" t="s">
        <v>258</v>
      </c>
      <c r="M169" s="8" t="s">
        <v>162</v>
      </c>
      <c r="N169" s="8" t="s">
        <v>162</v>
      </c>
      <c r="O169" s="8" t="s">
        <v>166</v>
      </c>
      <c r="P169" s="135" t="s">
        <v>236</v>
      </c>
      <c r="Q169" s="180">
        <v>3</v>
      </c>
      <c r="R169" s="132"/>
      <c r="S169" s="23"/>
      <c r="T169" s="8"/>
      <c r="U169" s="25"/>
      <c r="V169" s="8"/>
      <c r="W169" s="25"/>
      <c r="X169" s="41"/>
      <c r="Y169" s="41"/>
      <c r="Z169" s="42"/>
    </row>
    <row r="170" spans="12:26" ht="13.5" thickBot="1" x14ac:dyDescent="0.25">
      <c r="L170" s="22" t="s">
        <v>257</v>
      </c>
      <c r="M170" s="8" t="s">
        <v>162</v>
      </c>
      <c r="N170" s="8" t="s">
        <v>162</v>
      </c>
      <c r="O170" s="8" t="s">
        <v>166</v>
      </c>
      <c r="P170" s="135" t="s">
        <v>236</v>
      </c>
      <c r="Q170" s="180">
        <v>3</v>
      </c>
      <c r="R170" s="132"/>
      <c r="S170" s="23"/>
      <c r="T170" s="8"/>
      <c r="U170" s="25"/>
      <c r="V170" s="8"/>
      <c r="W170" s="25"/>
      <c r="X170" s="41"/>
      <c r="Y170" s="41"/>
      <c r="Z170" s="42"/>
    </row>
    <row r="171" spans="12:26" ht="13.5" thickBot="1" x14ac:dyDescent="0.25">
      <c r="L171" s="22" t="s">
        <v>260</v>
      </c>
      <c r="M171" s="8" t="s">
        <v>162</v>
      </c>
      <c r="N171" s="8" t="s">
        <v>162</v>
      </c>
      <c r="O171" s="8" t="s">
        <v>166</v>
      </c>
      <c r="P171" s="135" t="s">
        <v>236</v>
      </c>
      <c r="Q171" s="180">
        <v>3</v>
      </c>
      <c r="R171" s="132"/>
      <c r="S171" s="23"/>
      <c r="T171" s="8"/>
      <c r="U171" s="25"/>
      <c r="V171" s="8"/>
      <c r="W171" s="25"/>
      <c r="X171" s="41"/>
      <c r="Y171" s="41"/>
      <c r="Z171" s="42"/>
    </row>
    <row r="172" spans="12:26" ht="13.5" thickBot="1" x14ac:dyDescent="0.25">
      <c r="L172" s="44" t="s">
        <v>329</v>
      </c>
      <c r="M172" s="8" t="s">
        <v>259</v>
      </c>
      <c r="N172" s="8" t="s">
        <v>259</v>
      </c>
      <c r="O172" s="8" t="s">
        <v>280</v>
      </c>
      <c r="P172" s="27" t="s">
        <v>330</v>
      </c>
      <c r="Q172" s="180">
        <v>3</v>
      </c>
      <c r="R172" s="132"/>
      <c r="S172" s="23"/>
      <c r="T172" s="8"/>
      <c r="U172" s="25"/>
      <c r="V172" s="8"/>
      <c r="W172" s="25"/>
      <c r="X172" s="41"/>
      <c r="Y172" s="41"/>
      <c r="Z172" s="42"/>
    </row>
    <row r="173" spans="12:26" ht="13.5" thickBot="1" x14ac:dyDescent="0.25">
      <c r="L173" s="22" t="s">
        <v>281</v>
      </c>
      <c r="M173" s="8" t="s">
        <v>162</v>
      </c>
      <c r="N173" s="8" t="s">
        <v>162</v>
      </c>
      <c r="O173" s="8" t="s">
        <v>166</v>
      </c>
      <c r="P173" s="135" t="s">
        <v>236</v>
      </c>
      <c r="Q173" s="180">
        <v>3</v>
      </c>
      <c r="R173" s="132"/>
      <c r="S173" s="23"/>
      <c r="T173" s="8"/>
      <c r="U173" s="25"/>
      <c r="V173" s="8"/>
      <c r="W173" s="25"/>
      <c r="X173" s="41"/>
      <c r="Y173" s="41"/>
      <c r="Z173" s="42"/>
    </row>
    <row r="174" spans="12:26" ht="13.5" thickBot="1" x14ac:dyDescent="0.25">
      <c r="L174" s="22" t="s">
        <v>306</v>
      </c>
      <c r="M174" s="8" t="s">
        <v>259</v>
      </c>
      <c r="N174" s="8" t="s">
        <v>259</v>
      </c>
      <c r="O174" s="8" t="s">
        <v>280</v>
      </c>
      <c r="P174" s="135" t="s">
        <v>236</v>
      </c>
      <c r="Q174" s="180">
        <v>3</v>
      </c>
      <c r="R174" s="132"/>
      <c r="S174" s="23"/>
      <c r="T174" s="8"/>
      <c r="U174" s="25"/>
      <c r="V174" s="8"/>
      <c r="W174" s="25"/>
      <c r="X174" s="41"/>
      <c r="Y174" s="41"/>
      <c r="Z174" s="42"/>
    </row>
    <row r="175" spans="12:26" ht="13.5" thickBot="1" x14ac:dyDescent="0.25">
      <c r="L175" s="22" t="s">
        <v>308</v>
      </c>
      <c r="M175" s="8" t="s">
        <v>259</v>
      </c>
      <c r="N175" s="8" t="s">
        <v>259</v>
      </c>
      <c r="O175" s="8" t="s">
        <v>280</v>
      </c>
      <c r="P175" s="135" t="s">
        <v>236</v>
      </c>
      <c r="Q175" s="180">
        <v>3</v>
      </c>
      <c r="R175" s="132"/>
      <c r="S175" s="23"/>
      <c r="T175" s="8"/>
      <c r="U175" s="25"/>
      <c r="V175" s="8"/>
      <c r="W175" s="25"/>
      <c r="X175" s="41"/>
      <c r="Y175" s="41"/>
      <c r="Z175" s="42"/>
    </row>
    <row r="176" spans="12:26" ht="13.5" thickBot="1" x14ac:dyDescent="0.25">
      <c r="L176" s="44" t="s">
        <v>314</v>
      </c>
      <c r="M176" s="8" t="s">
        <v>162</v>
      </c>
      <c r="N176" s="8" t="s">
        <v>162</v>
      </c>
      <c r="O176" s="8" t="s">
        <v>166</v>
      </c>
      <c r="P176" s="135" t="s">
        <v>236</v>
      </c>
      <c r="Q176" s="180">
        <v>3</v>
      </c>
      <c r="R176" s="132"/>
      <c r="S176" s="23"/>
      <c r="T176" s="8"/>
      <c r="U176" s="25"/>
      <c r="V176" s="8"/>
      <c r="W176" s="25"/>
      <c r="X176" s="41"/>
      <c r="Y176" s="41"/>
      <c r="Z176" s="42"/>
    </row>
    <row r="177" spans="12:26" ht="13.5" thickBot="1" x14ac:dyDescent="0.25">
      <c r="L177" s="44" t="s">
        <v>318</v>
      </c>
      <c r="M177" s="8" t="s">
        <v>162</v>
      </c>
      <c r="N177" s="8" t="s">
        <v>162</v>
      </c>
      <c r="O177" s="8" t="s">
        <v>166</v>
      </c>
      <c r="P177" s="27" t="s">
        <v>236</v>
      </c>
      <c r="Q177" s="180">
        <v>3</v>
      </c>
      <c r="R177" s="132"/>
      <c r="S177" s="23"/>
      <c r="T177" s="8"/>
      <c r="U177" s="25"/>
      <c r="V177" s="8"/>
      <c r="W177" s="25"/>
      <c r="X177" s="41"/>
      <c r="Y177" s="41"/>
      <c r="Z177" s="42"/>
    </row>
    <row r="178" spans="12:26" ht="13.5" thickBot="1" x14ac:dyDescent="0.25">
      <c r="L178" s="22" t="s">
        <v>321</v>
      </c>
      <c r="M178" s="8" t="s">
        <v>259</v>
      </c>
      <c r="N178" s="8" t="s">
        <v>259</v>
      </c>
      <c r="O178" s="8" t="s">
        <v>280</v>
      </c>
      <c r="P178" s="135" t="s">
        <v>236</v>
      </c>
      <c r="Q178" s="180">
        <v>10</v>
      </c>
      <c r="R178" s="132"/>
      <c r="S178" s="23"/>
      <c r="T178" s="8"/>
      <c r="U178" s="25"/>
      <c r="V178" s="8"/>
      <c r="W178" s="25"/>
      <c r="X178" s="41"/>
      <c r="Y178" s="41"/>
      <c r="Z178" s="42"/>
    </row>
    <row r="179" spans="12:26" ht="13.5" thickBot="1" x14ac:dyDescent="0.25">
      <c r="L179" s="44" t="s">
        <v>335</v>
      </c>
      <c r="M179" s="8" t="s">
        <v>259</v>
      </c>
      <c r="N179" s="8" t="s">
        <v>259</v>
      </c>
      <c r="O179" s="8" t="s">
        <v>280</v>
      </c>
      <c r="P179" s="135" t="s">
        <v>236</v>
      </c>
      <c r="Q179" s="180">
        <v>3</v>
      </c>
      <c r="R179" s="164"/>
      <c r="S179" s="165"/>
      <c r="T179" s="163"/>
      <c r="U179" s="166"/>
      <c r="V179" s="163"/>
      <c r="W179" s="166"/>
      <c r="X179" s="167"/>
      <c r="Y179" s="167"/>
      <c r="Z179" s="168"/>
    </row>
    <row r="180" spans="12:26" ht="13.5" thickBot="1" x14ac:dyDescent="0.25">
      <c r="L180" s="44" t="s">
        <v>336</v>
      </c>
      <c r="M180" s="8" t="s">
        <v>259</v>
      </c>
      <c r="N180" s="8" t="s">
        <v>259</v>
      </c>
      <c r="O180" s="8" t="s">
        <v>280</v>
      </c>
      <c r="P180" s="135" t="s">
        <v>236</v>
      </c>
      <c r="Q180" s="180">
        <v>3</v>
      </c>
      <c r="R180" s="164"/>
      <c r="S180" s="165"/>
      <c r="T180" s="163"/>
      <c r="U180" s="166"/>
      <c r="V180" s="163"/>
      <c r="W180" s="166"/>
      <c r="X180" s="167"/>
      <c r="Y180" s="167"/>
      <c r="Z180" s="168"/>
    </row>
    <row r="181" spans="12:26" ht="13.5" thickBot="1" x14ac:dyDescent="0.25">
      <c r="L181" s="172" t="s">
        <v>141</v>
      </c>
      <c r="M181" s="33"/>
      <c r="N181" s="43">
        <v>0</v>
      </c>
      <c r="O181" s="8" t="s">
        <v>166</v>
      </c>
      <c r="P181" s="135" t="s">
        <v>236</v>
      </c>
      <c r="Q181" s="180">
        <v>3</v>
      </c>
      <c r="R181" s="164"/>
      <c r="S181" s="165"/>
      <c r="T181" s="163"/>
      <c r="U181" s="166"/>
      <c r="V181" s="163"/>
      <c r="W181" s="166"/>
      <c r="X181" s="167"/>
      <c r="Y181" s="167"/>
      <c r="Z181" s="168"/>
    </row>
    <row r="182" spans="12:26" ht="13.5" thickBot="1" x14ac:dyDescent="0.25">
      <c r="L182" s="172" t="s">
        <v>264</v>
      </c>
      <c r="M182" s="33"/>
      <c r="N182" s="43">
        <v>0</v>
      </c>
      <c r="O182" s="8" t="s">
        <v>166</v>
      </c>
      <c r="P182" s="135" t="s">
        <v>236</v>
      </c>
      <c r="Q182" s="180">
        <v>3</v>
      </c>
      <c r="R182" s="133"/>
      <c r="S182" s="47"/>
      <c r="T182" s="46"/>
      <c r="U182" s="48"/>
      <c r="V182" s="46"/>
      <c r="W182" s="48"/>
      <c r="X182" s="49"/>
      <c r="Y182" s="49"/>
      <c r="Z182" s="50"/>
    </row>
    <row r="183" spans="12:26" ht="13.5" thickBot="1" x14ac:dyDescent="0.25">
      <c r="L183" s="172" t="s">
        <v>142</v>
      </c>
      <c r="M183" s="175"/>
      <c r="N183" s="176">
        <v>0</v>
      </c>
      <c r="O183" s="163" t="s">
        <v>166</v>
      </c>
      <c r="P183" s="169" t="s">
        <v>236</v>
      </c>
      <c r="Q183" s="180">
        <v>3</v>
      </c>
    </row>
    <row r="184" spans="12:26" ht="13.5" thickBot="1" x14ac:dyDescent="0.25">
      <c r="L184" s="45" t="s">
        <v>324</v>
      </c>
      <c r="M184" s="46" t="s">
        <v>326</v>
      </c>
      <c r="N184" s="46" t="s">
        <v>326</v>
      </c>
      <c r="O184" s="46" t="s">
        <v>327</v>
      </c>
      <c r="P184" s="137" t="s">
        <v>325</v>
      </c>
      <c r="Q184" s="180">
        <v>3</v>
      </c>
    </row>
    <row r="185" spans="12:26" ht="13.5" thickBot="1" x14ac:dyDescent="0.25">
      <c r="L185" s="174" t="s">
        <v>273</v>
      </c>
      <c r="M185" s="46" t="s">
        <v>163</v>
      </c>
      <c r="N185" s="46" t="s">
        <v>163</v>
      </c>
      <c r="O185" s="46" t="s">
        <v>166</v>
      </c>
      <c r="P185" s="137" t="s">
        <v>236</v>
      </c>
      <c r="Q185" s="180">
        <v>3</v>
      </c>
    </row>
    <row r="186" spans="12:26" ht="13.5" thickBot="1" x14ac:dyDescent="0.25">
      <c r="L186" s="173" t="s">
        <v>301</v>
      </c>
      <c r="M186" s="8" t="s">
        <v>280</v>
      </c>
      <c r="N186" s="8" t="s">
        <v>280</v>
      </c>
      <c r="O186" s="8" t="s">
        <v>280</v>
      </c>
      <c r="P186" s="27" t="s">
        <v>302</v>
      </c>
      <c r="Q186" s="180">
        <v>3</v>
      </c>
    </row>
    <row r="187" spans="12:26" ht="13.5" thickBot="1" x14ac:dyDescent="0.25">
      <c r="L187" s="172" t="s">
        <v>143</v>
      </c>
      <c r="M187" s="8" t="s">
        <v>280</v>
      </c>
      <c r="N187" s="8" t="s">
        <v>280</v>
      </c>
      <c r="O187" s="8" t="s">
        <v>280</v>
      </c>
      <c r="P187" s="135" t="s">
        <v>236</v>
      </c>
      <c r="Q187" s="180">
        <v>3</v>
      </c>
    </row>
    <row r="188" spans="12:26" x14ac:dyDescent="0.2">
      <c r="L188" s="172" t="s">
        <v>337</v>
      </c>
      <c r="M188" s="175"/>
      <c r="N188" s="176" t="s">
        <v>259</v>
      </c>
      <c r="O188" s="163" t="s">
        <v>338</v>
      </c>
      <c r="P188" s="169" t="s">
        <v>339</v>
      </c>
      <c r="Q188" s="180">
        <v>3</v>
      </c>
    </row>
    <row r="189" spans="12:26" x14ac:dyDescent="0.2">
      <c r="L189" s="162"/>
      <c r="M189" s="8"/>
      <c r="N189" s="8"/>
      <c r="O189" s="8"/>
      <c r="P189" s="135"/>
    </row>
    <row r="190" spans="12:26" x14ac:dyDescent="0.2">
      <c r="L190" s="162"/>
      <c r="M190" s="8"/>
      <c r="N190" s="8"/>
      <c r="O190" s="8"/>
      <c r="P190" s="135"/>
    </row>
    <row r="191" spans="12:26" x14ac:dyDescent="0.2">
      <c r="L191" s="162"/>
      <c r="M191" s="8"/>
      <c r="N191" s="8"/>
      <c r="O191" s="8"/>
      <c r="P191" s="135"/>
    </row>
    <row r="192" spans="12:26" x14ac:dyDescent="0.2">
      <c r="L192" s="162"/>
      <c r="M192" s="8"/>
      <c r="N192" s="8"/>
      <c r="O192" s="8"/>
      <c r="P192" s="135"/>
    </row>
    <row r="193" spans="12:16" x14ac:dyDescent="0.2">
      <c r="L193" s="162"/>
      <c r="M193" s="8"/>
      <c r="N193" s="8"/>
      <c r="O193" s="8"/>
      <c r="P193" s="135"/>
    </row>
    <row r="202" spans="12:16" x14ac:dyDescent="0.2">
      <c r="L202" s="4" t="s">
        <v>187</v>
      </c>
      <c r="M202" s="193" t="s">
        <v>161</v>
      </c>
      <c r="N202" s="193" t="s">
        <v>165</v>
      </c>
      <c r="O202" s="191" t="s">
        <v>167</v>
      </c>
      <c r="P202" s="192" t="s">
        <v>182</v>
      </c>
    </row>
    <row r="203" spans="12:16" ht="13.5" thickBot="1" x14ac:dyDescent="0.25">
      <c r="L203" s="4"/>
      <c r="M203" s="191"/>
      <c r="N203" s="191"/>
      <c r="O203" s="191"/>
      <c r="P203" s="192"/>
    </row>
    <row r="204" spans="12:16" x14ac:dyDescent="0.2">
      <c r="L204" s="16" t="s">
        <v>54</v>
      </c>
      <c r="M204" s="11" t="s">
        <v>162</v>
      </c>
      <c r="N204" s="11" t="s">
        <v>162</v>
      </c>
      <c r="O204" s="11" t="s">
        <v>166</v>
      </c>
      <c r="P204" s="134" t="s">
        <v>236</v>
      </c>
    </row>
    <row r="205" spans="12:16" x14ac:dyDescent="0.2">
      <c r="L205" s="22" t="s">
        <v>152</v>
      </c>
      <c r="M205" s="8" t="s">
        <v>162</v>
      </c>
      <c r="N205" s="8" t="s">
        <v>162</v>
      </c>
      <c r="O205" s="8" t="s">
        <v>166</v>
      </c>
      <c r="P205" s="135" t="s">
        <v>236</v>
      </c>
    </row>
    <row r="206" spans="12:16" x14ac:dyDescent="0.2">
      <c r="L206" s="22" t="s">
        <v>151</v>
      </c>
      <c r="M206" s="8" t="s">
        <v>162</v>
      </c>
      <c r="N206" s="8" t="s">
        <v>162</v>
      </c>
      <c r="O206" s="8" t="s">
        <v>166</v>
      </c>
      <c r="P206" s="135" t="s">
        <v>236</v>
      </c>
    </row>
    <row r="207" spans="12:16" x14ac:dyDescent="0.2">
      <c r="L207" s="22" t="s">
        <v>144</v>
      </c>
      <c r="M207" s="8" t="s">
        <v>162</v>
      </c>
      <c r="N207" s="8" t="s">
        <v>162</v>
      </c>
      <c r="O207" s="8" t="s">
        <v>166</v>
      </c>
      <c r="P207" s="135" t="s">
        <v>236</v>
      </c>
    </row>
    <row r="208" spans="12:16" x14ac:dyDescent="0.2">
      <c r="L208" s="22" t="s">
        <v>55</v>
      </c>
      <c r="M208" s="8" t="s">
        <v>163</v>
      </c>
      <c r="N208" s="8" t="s">
        <v>163</v>
      </c>
      <c r="O208" s="8" t="s">
        <v>162</v>
      </c>
      <c r="P208" s="135" t="s">
        <v>236</v>
      </c>
    </row>
    <row r="209" spans="12:16" x14ac:dyDescent="0.2">
      <c r="L209" s="22" t="s">
        <v>56</v>
      </c>
      <c r="M209" s="8" t="s">
        <v>162</v>
      </c>
      <c r="N209" s="8" t="s">
        <v>162</v>
      </c>
      <c r="O209" s="8" t="s">
        <v>166</v>
      </c>
      <c r="P209" s="135" t="s">
        <v>236</v>
      </c>
    </row>
    <row r="210" spans="12:16" x14ac:dyDescent="0.2">
      <c r="L210" s="22" t="s">
        <v>276</v>
      </c>
      <c r="M210" s="8" t="s">
        <v>162</v>
      </c>
      <c r="N210" s="8" t="s">
        <v>162</v>
      </c>
      <c r="O210" s="8" t="s">
        <v>166</v>
      </c>
      <c r="P210" s="135" t="s">
        <v>236</v>
      </c>
    </row>
    <row r="211" spans="12:16" x14ac:dyDescent="0.2">
      <c r="L211" s="22" t="s">
        <v>57</v>
      </c>
      <c r="M211" s="8" t="s">
        <v>162</v>
      </c>
      <c r="N211" s="8" t="s">
        <v>162</v>
      </c>
      <c r="O211" s="8" t="s">
        <v>166</v>
      </c>
      <c r="P211" s="135" t="s">
        <v>236</v>
      </c>
    </row>
    <row r="212" spans="12:16" x14ac:dyDescent="0.2">
      <c r="L212" s="22" t="s">
        <v>58</v>
      </c>
      <c r="M212" s="8" t="s">
        <v>162</v>
      </c>
      <c r="N212" s="8" t="s">
        <v>162</v>
      </c>
      <c r="O212" s="8" t="s">
        <v>166</v>
      </c>
      <c r="P212" s="135" t="s">
        <v>236</v>
      </c>
    </row>
    <row r="213" spans="12:16" x14ac:dyDescent="0.2">
      <c r="L213" s="22" t="s">
        <v>145</v>
      </c>
      <c r="M213" s="8" t="s">
        <v>162</v>
      </c>
      <c r="N213" s="8" t="s">
        <v>162</v>
      </c>
      <c r="O213" s="8" t="s">
        <v>166</v>
      </c>
      <c r="P213" s="135" t="s">
        <v>236</v>
      </c>
    </row>
    <row r="214" spans="12:16" x14ac:dyDescent="0.2">
      <c r="L214" s="22" t="s">
        <v>254</v>
      </c>
      <c r="M214" s="8" t="s">
        <v>162</v>
      </c>
      <c r="N214" s="8" t="s">
        <v>162</v>
      </c>
      <c r="O214" s="8" t="s">
        <v>166</v>
      </c>
      <c r="P214" s="135" t="s">
        <v>236</v>
      </c>
    </row>
    <row r="215" spans="12:16" x14ac:dyDescent="0.2">
      <c r="L215" s="22" t="s">
        <v>150</v>
      </c>
      <c r="M215" s="8" t="s">
        <v>162</v>
      </c>
      <c r="N215" s="8" t="s">
        <v>162</v>
      </c>
      <c r="O215" s="8" t="s">
        <v>166</v>
      </c>
      <c r="P215" s="135" t="s">
        <v>236</v>
      </c>
    </row>
    <row r="216" spans="12:16" x14ac:dyDescent="0.2">
      <c r="L216" s="22" t="s">
        <v>147</v>
      </c>
      <c r="M216" s="8" t="s">
        <v>162</v>
      </c>
      <c r="N216" s="8" t="s">
        <v>162</v>
      </c>
      <c r="O216" s="8" t="s">
        <v>166</v>
      </c>
      <c r="P216" s="135" t="s">
        <v>236</v>
      </c>
    </row>
    <row r="217" spans="12:16" x14ac:dyDescent="0.2">
      <c r="L217" s="22" t="s">
        <v>146</v>
      </c>
      <c r="M217" s="8" t="s">
        <v>162</v>
      </c>
      <c r="N217" s="8" t="s">
        <v>162</v>
      </c>
      <c r="O217" s="8" t="s">
        <v>166</v>
      </c>
      <c r="P217" s="135" t="s">
        <v>236</v>
      </c>
    </row>
    <row r="218" spans="12:16" x14ac:dyDescent="0.2">
      <c r="L218" s="22" t="s">
        <v>256</v>
      </c>
      <c r="M218" s="8" t="s">
        <v>259</v>
      </c>
      <c r="N218" s="8" t="s">
        <v>259</v>
      </c>
      <c r="O218" s="8" t="s">
        <v>166</v>
      </c>
      <c r="P218" s="135" t="s">
        <v>236</v>
      </c>
    </row>
    <row r="219" spans="12:16" x14ac:dyDescent="0.2">
      <c r="L219" s="22" t="s">
        <v>266</v>
      </c>
      <c r="M219" s="8" t="s">
        <v>259</v>
      </c>
      <c r="N219" s="8" t="s">
        <v>259</v>
      </c>
      <c r="O219" s="8" t="s">
        <v>166</v>
      </c>
      <c r="P219" s="135" t="s">
        <v>236</v>
      </c>
    </row>
    <row r="220" spans="12:16" x14ac:dyDescent="0.2">
      <c r="L220" s="22" t="s">
        <v>268</v>
      </c>
      <c r="M220" s="8" t="s">
        <v>259</v>
      </c>
      <c r="N220" s="8" t="s">
        <v>259</v>
      </c>
      <c r="O220" s="8" t="s">
        <v>166</v>
      </c>
      <c r="P220" s="27" t="s">
        <v>236</v>
      </c>
    </row>
    <row r="221" spans="12:16" x14ac:dyDescent="0.2">
      <c r="L221" s="22" t="s">
        <v>278</v>
      </c>
      <c r="M221" s="8" t="s">
        <v>259</v>
      </c>
      <c r="N221" s="8" t="s">
        <v>259</v>
      </c>
      <c r="O221" s="8" t="s">
        <v>166</v>
      </c>
      <c r="P221" s="27" t="s">
        <v>236</v>
      </c>
    </row>
    <row r="222" spans="12:16" x14ac:dyDescent="0.2">
      <c r="L222" s="22" t="s">
        <v>267</v>
      </c>
      <c r="M222" s="8" t="s">
        <v>162</v>
      </c>
      <c r="N222" s="8" t="s">
        <v>162</v>
      </c>
      <c r="O222" s="8" t="s">
        <v>166</v>
      </c>
      <c r="P222" s="27" t="s">
        <v>236</v>
      </c>
    </row>
    <row r="223" spans="12:16" x14ac:dyDescent="0.2">
      <c r="L223" s="22" t="s">
        <v>59</v>
      </c>
      <c r="M223" s="8" t="s">
        <v>163</v>
      </c>
      <c r="N223" s="8" t="s">
        <v>163</v>
      </c>
      <c r="O223" s="8" t="s">
        <v>162</v>
      </c>
      <c r="P223" s="135" t="s">
        <v>236</v>
      </c>
    </row>
    <row r="224" spans="12:16" x14ac:dyDescent="0.2">
      <c r="L224" s="22" t="s">
        <v>60</v>
      </c>
      <c r="M224" s="8" t="s">
        <v>163</v>
      </c>
      <c r="N224" s="8" t="s">
        <v>163</v>
      </c>
      <c r="O224" s="8" t="s">
        <v>162</v>
      </c>
      <c r="P224" s="135" t="s">
        <v>236</v>
      </c>
    </row>
    <row r="225" spans="12:16" x14ac:dyDescent="0.2">
      <c r="L225" s="22" t="s">
        <v>315</v>
      </c>
      <c r="M225" s="8" t="s">
        <v>259</v>
      </c>
      <c r="N225" s="8" t="s">
        <v>259</v>
      </c>
      <c r="O225" s="8" t="s">
        <v>280</v>
      </c>
      <c r="P225" s="135" t="s">
        <v>236</v>
      </c>
    </row>
    <row r="226" spans="12:16" x14ac:dyDescent="0.2">
      <c r="L226" s="22" t="s">
        <v>316</v>
      </c>
      <c r="M226" s="8" t="s">
        <v>259</v>
      </c>
      <c r="N226" s="8" t="s">
        <v>259</v>
      </c>
      <c r="O226" s="8" t="s">
        <v>280</v>
      </c>
      <c r="P226" s="135" t="s">
        <v>236</v>
      </c>
    </row>
    <row r="227" spans="12:16" x14ac:dyDescent="0.2">
      <c r="L227" s="22" t="s">
        <v>61</v>
      </c>
      <c r="M227" s="8" t="s">
        <v>163</v>
      </c>
      <c r="N227" s="8" t="s">
        <v>163</v>
      </c>
      <c r="O227" s="8" t="s">
        <v>162</v>
      </c>
      <c r="P227" s="135" t="s">
        <v>236</v>
      </c>
    </row>
    <row r="228" spans="12:16" x14ac:dyDescent="0.2">
      <c r="L228" s="22" t="s">
        <v>317</v>
      </c>
      <c r="M228" s="8" t="s">
        <v>259</v>
      </c>
      <c r="N228" s="8" t="s">
        <v>259</v>
      </c>
      <c r="O228" s="8" t="s">
        <v>280</v>
      </c>
      <c r="P228" s="135" t="s">
        <v>236</v>
      </c>
    </row>
    <row r="229" spans="12:16" x14ac:dyDescent="0.2">
      <c r="L229" s="22" t="s">
        <v>62</v>
      </c>
      <c r="M229" s="8" t="s">
        <v>163</v>
      </c>
      <c r="N229" s="8" t="s">
        <v>163</v>
      </c>
      <c r="O229" s="8" t="s">
        <v>162</v>
      </c>
      <c r="P229" s="135" t="s">
        <v>236</v>
      </c>
    </row>
    <row r="230" spans="12:16" x14ac:dyDescent="0.2">
      <c r="L230" s="22" t="s">
        <v>63</v>
      </c>
      <c r="M230" s="8" t="s">
        <v>163</v>
      </c>
      <c r="N230" s="8" t="s">
        <v>163</v>
      </c>
      <c r="O230" s="8" t="s">
        <v>162</v>
      </c>
      <c r="P230" s="135" t="s">
        <v>236</v>
      </c>
    </row>
    <row r="231" spans="12:16" x14ac:dyDescent="0.2">
      <c r="L231" s="22" t="s">
        <v>64</v>
      </c>
      <c r="M231" s="8" t="s">
        <v>163</v>
      </c>
      <c r="N231" s="8" t="s">
        <v>163</v>
      </c>
      <c r="O231" s="8" t="s">
        <v>162</v>
      </c>
      <c r="P231" s="135" t="s">
        <v>236</v>
      </c>
    </row>
    <row r="232" spans="12:16" x14ac:dyDescent="0.2">
      <c r="L232" s="22" t="s">
        <v>65</v>
      </c>
      <c r="M232" s="8" t="s">
        <v>163</v>
      </c>
      <c r="N232" s="8" t="s">
        <v>163</v>
      </c>
      <c r="O232" s="8" t="s">
        <v>162</v>
      </c>
      <c r="P232" s="135" t="s">
        <v>236</v>
      </c>
    </row>
    <row r="233" spans="12:16" x14ac:dyDescent="0.2">
      <c r="L233" s="22" t="s">
        <v>66</v>
      </c>
      <c r="M233" s="8" t="s">
        <v>163</v>
      </c>
      <c r="N233" s="8" t="s">
        <v>163</v>
      </c>
      <c r="O233" s="8" t="s">
        <v>162</v>
      </c>
      <c r="P233" s="135" t="s">
        <v>236</v>
      </c>
    </row>
    <row r="234" spans="12:16" x14ac:dyDescent="0.2">
      <c r="L234" s="22" t="s">
        <v>67</v>
      </c>
      <c r="M234" s="8" t="s">
        <v>163</v>
      </c>
      <c r="N234" s="8" t="s">
        <v>163</v>
      </c>
      <c r="O234" s="8" t="s">
        <v>162</v>
      </c>
      <c r="P234" s="135" t="s">
        <v>236</v>
      </c>
    </row>
    <row r="235" spans="12:16" x14ac:dyDescent="0.2">
      <c r="L235" s="22" t="s">
        <v>68</v>
      </c>
      <c r="M235" s="8" t="s">
        <v>163</v>
      </c>
      <c r="N235" s="8" t="s">
        <v>163</v>
      </c>
      <c r="O235" s="8" t="s">
        <v>164</v>
      </c>
      <c r="P235" s="135" t="s">
        <v>236</v>
      </c>
    </row>
    <row r="236" spans="12:16" x14ac:dyDescent="0.2">
      <c r="L236" s="22" t="s">
        <v>69</v>
      </c>
      <c r="M236" s="8" t="s">
        <v>163</v>
      </c>
      <c r="N236" s="8" t="s">
        <v>163</v>
      </c>
      <c r="O236" s="8" t="s">
        <v>162</v>
      </c>
      <c r="P236" s="135" t="s">
        <v>236</v>
      </c>
    </row>
    <row r="237" spans="12:16" x14ac:dyDescent="0.2">
      <c r="L237" s="22" t="s">
        <v>333</v>
      </c>
      <c r="M237" s="8" t="s">
        <v>334</v>
      </c>
      <c r="N237" s="8" t="s">
        <v>334</v>
      </c>
      <c r="O237" s="8" t="s">
        <v>259</v>
      </c>
      <c r="P237" s="135" t="s">
        <v>236</v>
      </c>
    </row>
    <row r="238" spans="12:16" x14ac:dyDescent="0.2">
      <c r="L238" s="22" t="s">
        <v>331</v>
      </c>
      <c r="M238" s="8" t="s">
        <v>164</v>
      </c>
      <c r="N238" s="8" t="s">
        <v>164</v>
      </c>
      <c r="O238" s="8" t="s">
        <v>163</v>
      </c>
      <c r="P238" s="135" t="s">
        <v>236</v>
      </c>
    </row>
    <row r="239" spans="12:16" x14ac:dyDescent="0.2">
      <c r="L239" s="22" t="s">
        <v>70</v>
      </c>
      <c r="M239" s="8" t="s">
        <v>163</v>
      </c>
      <c r="N239" s="8" t="s">
        <v>163</v>
      </c>
      <c r="O239" s="8" t="s">
        <v>162</v>
      </c>
      <c r="P239" s="135" t="s">
        <v>236</v>
      </c>
    </row>
    <row r="240" spans="12:16" x14ac:dyDescent="0.2">
      <c r="L240" s="22" t="s">
        <v>71</v>
      </c>
      <c r="M240" s="8" t="s">
        <v>163</v>
      </c>
      <c r="N240" s="8" t="s">
        <v>163</v>
      </c>
      <c r="O240" s="8" t="s">
        <v>162</v>
      </c>
      <c r="P240" s="135" t="s">
        <v>236</v>
      </c>
    </row>
    <row r="241" spans="12:16" x14ac:dyDescent="0.2">
      <c r="L241" s="22" t="s">
        <v>297</v>
      </c>
      <c r="M241" s="8" t="s">
        <v>163</v>
      </c>
      <c r="N241" s="8" t="s">
        <v>163</v>
      </c>
      <c r="O241" s="8" t="s">
        <v>162</v>
      </c>
      <c r="P241" s="135" t="s">
        <v>236</v>
      </c>
    </row>
    <row r="242" spans="12:16" x14ac:dyDescent="0.2">
      <c r="L242" s="22" t="s">
        <v>72</v>
      </c>
      <c r="M242" s="8" t="s">
        <v>163</v>
      </c>
      <c r="N242" s="8" t="s">
        <v>163</v>
      </c>
      <c r="O242" s="8" t="s">
        <v>162</v>
      </c>
      <c r="P242" s="135" t="s">
        <v>236</v>
      </c>
    </row>
    <row r="243" spans="12:16" x14ac:dyDescent="0.2">
      <c r="L243" s="22" t="s">
        <v>73</v>
      </c>
      <c r="M243" s="8" t="s">
        <v>163</v>
      </c>
      <c r="N243" s="8" t="s">
        <v>163</v>
      </c>
      <c r="O243" s="8" t="s">
        <v>162</v>
      </c>
      <c r="P243" s="135" t="s">
        <v>236</v>
      </c>
    </row>
    <row r="244" spans="12:16" x14ac:dyDescent="0.2">
      <c r="L244" s="22" t="s">
        <v>74</v>
      </c>
      <c r="M244" s="8" t="s">
        <v>163</v>
      </c>
      <c r="N244" s="8" t="s">
        <v>163</v>
      </c>
      <c r="O244" s="8" t="s">
        <v>162</v>
      </c>
      <c r="P244" s="135" t="s">
        <v>236</v>
      </c>
    </row>
    <row r="245" spans="12:16" x14ac:dyDescent="0.2">
      <c r="L245" s="22" t="s">
        <v>75</v>
      </c>
      <c r="M245" s="8" t="s">
        <v>163</v>
      </c>
      <c r="N245" s="8" t="s">
        <v>163</v>
      </c>
      <c r="O245" s="8" t="s">
        <v>162</v>
      </c>
      <c r="P245" s="135" t="s">
        <v>236</v>
      </c>
    </row>
    <row r="246" spans="12:16" x14ac:dyDescent="0.2">
      <c r="L246" s="22" t="s">
        <v>76</v>
      </c>
      <c r="M246" s="8" t="s">
        <v>163</v>
      </c>
      <c r="N246" s="8" t="s">
        <v>163</v>
      </c>
      <c r="O246" s="8" t="s">
        <v>162</v>
      </c>
      <c r="P246" s="135" t="s">
        <v>236</v>
      </c>
    </row>
    <row r="247" spans="12:16" x14ac:dyDescent="0.2">
      <c r="L247" s="22" t="s">
        <v>77</v>
      </c>
      <c r="M247" s="8" t="s">
        <v>163</v>
      </c>
      <c r="N247" s="8" t="s">
        <v>163</v>
      </c>
      <c r="O247" s="8" t="s">
        <v>162</v>
      </c>
      <c r="P247" s="135" t="s">
        <v>236</v>
      </c>
    </row>
    <row r="248" spans="12:16" x14ac:dyDescent="0.2">
      <c r="L248" s="22" t="s">
        <v>78</v>
      </c>
      <c r="M248" s="8" t="s">
        <v>163</v>
      </c>
      <c r="N248" s="8" t="s">
        <v>163</v>
      </c>
      <c r="O248" s="8" t="s">
        <v>162</v>
      </c>
      <c r="P248" s="135" t="s">
        <v>236</v>
      </c>
    </row>
    <row r="249" spans="12:16" x14ac:dyDescent="0.2">
      <c r="L249" s="22" t="s">
        <v>79</v>
      </c>
      <c r="M249" s="8" t="s">
        <v>163</v>
      </c>
      <c r="N249" s="8" t="s">
        <v>163</v>
      </c>
      <c r="O249" s="8" t="s">
        <v>162</v>
      </c>
      <c r="P249" s="135" t="s">
        <v>236</v>
      </c>
    </row>
    <row r="250" spans="12:16" x14ac:dyDescent="0.2">
      <c r="L250" s="22" t="s">
        <v>80</v>
      </c>
      <c r="M250" s="8" t="s">
        <v>163</v>
      </c>
      <c r="N250" s="8" t="s">
        <v>163</v>
      </c>
      <c r="O250" s="8" t="s">
        <v>164</v>
      </c>
      <c r="P250" s="135" t="s">
        <v>236</v>
      </c>
    </row>
    <row r="251" spans="12:16" x14ac:dyDescent="0.2">
      <c r="L251" s="22" t="s">
        <v>81</v>
      </c>
      <c r="M251" s="8" t="s">
        <v>163</v>
      </c>
      <c r="N251" s="8" t="s">
        <v>163</v>
      </c>
      <c r="O251" s="8" t="s">
        <v>164</v>
      </c>
      <c r="P251" s="135" t="s">
        <v>236</v>
      </c>
    </row>
    <row r="252" spans="12:16" x14ac:dyDescent="0.2">
      <c r="L252" s="22" t="s">
        <v>82</v>
      </c>
      <c r="M252" s="8" t="s">
        <v>163</v>
      </c>
      <c r="N252" s="8" t="s">
        <v>163</v>
      </c>
      <c r="O252" s="8" t="s">
        <v>162</v>
      </c>
      <c r="P252" s="135" t="s">
        <v>236</v>
      </c>
    </row>
    <row r="253" spans="12:16" x14ac:dyDescent="0.2">
      <c r="L253" s="22" t="s">
        <v>83</v>
      </c>
      <c r="M253" s="8" t="s">
        <v>163</v>
      </c>
      <c r="N253" s="8" t="s">
        <v>163</v>
      </c>
      <c r="O253" s="8" t="s">
        <v>162</v>
      </c>
      <c r="P253" s="135" t="s">
        <v>236</v>
      </c>
    </row>
    <row r="254" spans="12:16" x14ac:dyDescent="0.2">
      <c r="L254" s="22" t="s">
        <v>84</v>
      </c>
      <c r="M254" s="8" t="s">
        <v>163</v>
      </c>
      <c r="N254" s="8" t="s">
        <v>163</v>
      </c>
      <c r="O254" s="8" t="s">
        <v>162</v>
      </c>
      <c r="P254" s="135" t="s">
        <v>236</v>
      </c>
    </row>
    <row r="255" spans="12:16" x14ac:dyDescent="0.2">
      <c r="L255" s="22" t="s">
        <v>85</v>
      </c>
      <c r="M255" s="8" t="s">
        <v>163</v>
      </c>
      <c r="N255" s="8" t="s">
        <v>163</v>
      </c>
      <c r="O255" s="8" t="s">
        <v>162</v>
      </c>
      <c r="P255" s="135" t="s">
        <v>236</v>
      </c>
    </row>
    <row r="256" spans="12:16" x14ac:dyDescent="0.2">
      <c r="L256" s="22" t="s">
        <v>86</v>
      </c>
      <c r="M256" s="8" t="s">
        <v>163</v>
      </c>
      <c r="N256" s="8" t="s">
        <v>163</v>
      </c>
      <c r="O256" s="8" t="s">
        <v>162</v>
      </c>
      <c r="P256" s="135" t="s">
        <v>236</v>
      </c>
    </row>
    <row r="257" spans="12:16" x14ac:dyDescent="0.2">
      <c r="L257" s="22" t="s">
        <v>285</v>
      </c>
      <c r="M257" s="8" t="s">
        <v>163</v>
      </c>
      <c r="N257" s="8" t="s">
        <v>163</v>
      </c>
      <c r="O257" s="8" t="s">
        <v>162</v>
      </c>
      <c r="P257" s="135" t="s">
        <v>236</v>
      </c>
    </row>
    <row r="258" spans="12:16" x14ac:dyDescent="0.2">
      <c r="L258" s="22" t="s">
        <v>87</v>
      </c>
      <c r="M258" s="8" t="s">
        <v>163</v>
      </c>
      <c r="N258" s="8" t="s">
        <v>163</v>
      </c>
      <c r="O258" s="8" t="s">
        <v>162</v>
      </c>
      <c r="P258" s="135" t="s">
        <v>236</v>
      </c>
    </row>
    <row r="259" spans="12:16" x14ac:dyDescent="0.2">
      <c r="L259" s="22" t="s">
        <v>88</v>
      </c>
      <c r="M259" s="8" t="s">
        <v>163</v>
      </c>
      <c r="N259" s="8" t="s">
        <v>163</v>
      </c>
      <c r="O259" s="8" t="s">
        <v>162</v>
      </c>
      <c r="P259" s="135" t="s">
        <v>236</v>
      </c>
    </row>
    <row r="260" spans="12:16" x14ac:dyDescent="0.2">
      <c r="L260" s="22" t="s">
        <v>89</v>
      </c>
      <c r="M260" s="8" t="s">
        <v>163</v>
      </c>
      <c r="N260" s="8" t="s">
        <v>163</v>
      </c>
      <c r="O260" s="8" t="s">
        <v>162</v>
      </c>
      <c r="P260" s="135" t="s">
        <v>236</v>
      </c>
    </row>
    <row r="261" spans="12:16" x14ac:dyDescent="0.2">
      <c r="L261" s="22" t="s">
        <v>90</v>
      </c>
      <c r="M261" s="8" t="s">
        <v>163</v>
      </c>
      <c r="N261" s="8" t="s">
        <v>163</v>
      </c>
      <c r="O261" s="8" t="s">
        <v>162</v>
      </c>
      <c r="P261" s="135" t="s">
        <v>236</v>
      </c>
    </row>
    <row r="262" spans="12:16" x14ac:dyDescent="0.2">
      <c r="L262" s="22" t="s">
        <v>91</v>
      </c>
      <c r="M262" s="8" t="s">
        <v>163</v>
      </c>
      <c r="N262" s="8" t="s">
        <v>163</v>
      </c>
      <c r="O262" s="8" t="s">
        <v>162</v>
      </c>
      <c r="P262" s="135" t="s">
        <v>236</v>
      </c>
    </row>
    <row r="263" spans="12:16" x14ac:dyDescent="0.2">
      <c r="L263" s="22" t="s">
        <v>92</v>
      </c>
      <c r="M263" s="8" t="s">
        <v>163</v>
      </c>
      <c r="N263" s="8" t="s">
        <v>163</v>
      </c>
      <c r="O263" s="8" t="s">
        <v>162</v>
      </c>
      <c r="P263" s="135" t="s">
        <v>236</v>
      </c>
    </row>
    <row r="264" spans="12:16" x14ac:dyDescent="0.2">
      <c r="L264" s="22" t="s">
        <v>93</v>
      </c>
      <c r="M264" s="8" t="s">
        <v>163</v>
      </c>
      <c r="N264" s="8" t="s">
        <v>163</v>
      </c>
      <c r="O264" s="8" t="s">
        <v>162</v>
      </c>
      <c r="P264" s="135" t="s">
        <v>236</v>
      </c>
    </row>
    <row r="265" spans="12:16" x14ac:dyDescent="0.2">
      <c r="L265" s="38" t="s">
        <v>94</v>
      </c>
      <c r="M265" s="18" t="s">
        <v>163</v>
      </c>
      <c r="N265" s="18" t="s">
        <v>163</v>
      </c>
      <c r="O265" s="18" t="s">
        <v>162</v>
      </c>
      <c r="P265" s="136" t="s">
        <v>236</v>
      </c>
    </row>
    <row r="266" spans="12:16" x14ac:dyDescent="0.2">
      <c r="L266" s="22" t="s">
        <v>95</v>
      </c>
      <c r="M266" s="8" t="s">
        <v>163</v>
      </c>
      <c r="N266" s="8" t="s">
        <v>163</v>
      </c>
      <c r="O266" s="8" t="s">
        <v>162</v>
      </c>
      <c r="P266" s="135" t="s">
        <v>236</v>
      </c>
    </row>
    <row r="267" spans="12:16" x14ac:dyDescent="0.2">
      <c r="L267" s="22" t="s">
        <v>96</v>
      </c>
      <c r="M267" s="8" t="s">
        <v>163</v>
      </c>
      <c r="N267" s="8" t="s">
        <v>163</v>
      </c>
      <c r="O267" s="8" t="s">
        <v>162</v>
      </c>
      <c r="P267" s="135" t="s">
        <v>237</v>
      </c>
    </row>
    <row r="268" spans="12:16" x14ac:dyDescent="0.2">
      <c r="L268" s="22" t="s">
        <v>97</v>
      </c>
      <c r="M268" s="8" t="s">
        <v>164</v>
      </c>
      <c r="N268" s="8" t="s">
        <v>164</v>
      </c>
      <c r="O268" s="8" t="s">
        <v>163</v>
      </c>
      <c r="P268" s="135" t="s">
        <v>236</v>
      </c>
    </row>
    <row r="269" spans="12:16" x14ac:dyDescent="0.2">
      <c r="L269" s="22" t="s">
        <v>98</v>
      </c>
      <c r="M269" s="8" t="s">
        <v>164</v>
      </c>
      <c r="N269" s="8" t="s">
        <v>164</v>
      </c>
      <c r="O269" s="8" t="s">
        <v>163</v>
      </c>
      <c r="P269" s="135" t="s">
        <v>236</v>
      </c>
    </row>
    <row r="270" spans="12:16" x14ac:dyDescent="0.2">
      <c r="L270" s="22" t="s">
        <v>99</v>
      </c>
      <c r="M270" s="8" t="s">
        <v>163</v>
      </c>
      <c r="N270" s="8" t="s">
        <v>163</v>
      </c>
      <c r="O270" s="8" t="s">
        <v>164</v>
      </c>
      <c r="P270" s="135" t="s">
        <v>236</v>
      </c>
    </row>
    <row r="271" spans="12:16" x14ac:dyDescent="0.2">
      <c r="L271" s="22" t="s">
        <v>100</v>
      </c>
      <c r="M271" s="8" t="s">
        <v>163</v>
      </c>
      <c r="N271" s="8"/>
      <c r="O271" s="8" t="s">
        <v>163</v>
      </c>
      <c r="P271" s="135" t="s">
        <v>236</v>
      </c>
    </row>
    <row r="272" spans="12:16" x14ac:dyDescent="0.2">
      <c r="L272" s="22" t="s">
        <v>101</v>
      </c>
      <c r="M272" s="8" t="s">
        <v>163</v>
      </c>
      <c r="N272" s="8"/>
      <c r="O272" s="8" t="s">
        <v>163</v>
      </c>
      <c r="P272" s="135" t="s">
        <v>236</v>
      </c>
    </row>
    <row r="273" spans="12:16" x14ac:dyDescent="0.2">
      <c r="L273" s="22" t="s">
        <v>102</v>
      </c>
      <c r="M273" s="8" t="s">
        <v>163</v>
      </c>
      <c r="N273" s="8"/>
      <c r="O273" s="8" t="s">
        <v>162</v>
      </c>
      <c r="P273" s="135" t="s">
        <v>236</v>
      </c>
    </row>
    <row r="274" spans="12:16" x14ac:dyDescent="0.2">
      <c r="L274" s="22" t="s">
        <v>103</v>
      </c>
      <c r="M274" s="8" t="s">
        <v>163</v>
      </c>
      <c r="N274" s="8" t="s">
        <v>163</v>
      </c>
      <c r="O274" s="8" t="s">
        <v>162</v>
      </c>
      <c r="P274" s="135" t="s">
        <v>236</v>
      </c>
    </row>
    <row r="275" spans="12:16" x14ac:dyDescent="0.2">
      <c r="L275" s="22" t="s">
        <v>104</v>
      </c>
      <c r="M275" s="8" t="s">
        <v>163</v>
      </c>
      <c r="N275" s="8" t="s">
        <v>163</v>
      </c>
      <c r="O275" s="8" t="s">
        <v>162</v>
      </c>
      <c r="P275" s="135" t="s">
        <v>236</v>
      </c>
    </row>
    <row r="276" spans="12:16" x14ac:dyDescent="0.2">
      <c r="L276" s="22" t="s">
        <v>105</v>
      </c>
      <c r="M276" s="8" t="s">
        <v>163</v>
      </c>
      <c r="N276" s="8" t="s">
        <v>163</v>
      </c>
      <c r="O276" s="8" t="s">
        <v>162</v>
      </c>
      <c r="P276" s="135" t="s">
        <v>236</v>
      </c>
    </row>
    <row r="277" spans="12:16" x14ac:dyDescent="0.2">
      <c r="L277" s="22" t="s">
        <v>106</v>
      </c>
      <c r="M277" s="8" t="s">
        <v>163</v>
      </c>
      <c r="N277" s="8" t="s">
        <v>163</v>
      </c>
      <c r="O277" s="8" t="s">
        <v>162</v>
      </c>
      <c r="P277" s="135" t="s">
        <v>236</v>
      </c>
    </row>
    <row r="278" spans="12:16" x14ac:dyDescent="0.2">
      <c r="L278" s="22" t="s">
        <v>107</v>
      </c>
      <c r="M278" s="8" t="s">
        <v>163</v>
      </c>
      <c r="N278" s="8" t="s">
        <v>163</v>
      </c>
      <c r="O278" s="8" t="s">
        <v>162</v>
      </c>
      <c r="P278" s="135" t="s">
        <v>236</v>
      </c>
    </row>
    <row r="279" spans="12:16" x14ac:dyDescent="0.2">
      <c r="L279" s="22" t="s">
        <v>108</v>
      </c>
      <c r="M279" s="8" t="s">
        <v>163</v>
      </c>
      <c r="N279" s="8" t="s">
        <v>163</v>
      </c>
      <c r="O279" s="8" t="s">
        <v>162</v>
      </c>
      <c r="P279" s="135" t="s">
        <v>236</v>
      </c>
    </row>
    <row r="280" spans="12:16" x14ac:dyDescent="0.2">
      <c r="L280" s="22" t="s">
        <v>109</v>
      </c>
      <c r="M280" s="8" t="s">
        <v>163</v>
      </c>
      <c r="N280" s="8" t="s">
        <v>163</v>
      </c>
      <c r="O280" s="8" t="s">
        <v>162</v>
      </c>
      <c r="P280" s="135" t="s">
        <v>236</v>
      </c>
    </row>
    <row r="281" spans="12:16" x14ac:dyDescent="0.2">
      <c r="L281" s="22" t="s">
        <v>110</v>
      </c>
      <c r="M281" s="8" t="s">
        <v>163</v>
      </c>
      <c r="N281" s="8" t="s">
        <v>163</v>
      </c>
      <c r="O281" s="8" t="s">
        <v>162</v>
      </c>
      <c r="P281" s="135" t="s">
        <v>236</v>
      </c>
    </row>
    <row r="282" spans="12:16" x14ac:dyDescent="0.2">
      <c r="L282" s="22" t="s">
        <v>111</v>
      </c>
      <c r="M282" s="8" t="s">
        <v>163</v>
      </c>
      <c r="N282" s="8" t="s">
        <v>163</v>
      </c>
      <c r="O282" s="8" t="s">
        <v>162</v>
      </c>
      <c r="P282" s="135" t="s">
        <v>236</v>
      </c>
    </row>
    <row r="283" spans="12:16" x14ac:dyDescent="0.2">
      <c r="L283" s="22" t="s">
        <v>112</v>
      </c>
      <c r="M283" s="8" t="s">
        <v>163</v>
      </c>
      <c r="N283" s="8" t="s">
        <v>163</v>
      </c>
      <c r="O283" s="8" t="s">
        <v>162</v>
      </c>
      <c r="P283" s="135" t="s">
        <v>236</v>
      </c>
    </row>
    <row r="284" spans="12:16" x14ac:dyDescent="0.2">
      <c r="L284" s="22" t="s">
        <v>113</v>
      </c>
      <c r="M284" s="8" t="s">
        <v>163</v>
      </c>
      <c r="N284" s="8" t="s">
        <v>163</v>
      </c>
      <c r="O284" s="8" t="s">
        <v>162</v>
      </c>
      <c r="P284" s="135" t="s">
        <v>236</v>
      </c>
    </row>
    <row r="285" spans="12:16" x14ac:dyDescent="0.2">
      <c r="L285" s="22" t="s">
        <v>114</v>
      </c>
      <c r="M285" s="8" t="s">
        <v>163</v>
      </c>
      <c r="N285" s="8" t="s">
        <v>163</v>
      </c>
      <c r="O285" s="8" t="s">
        <v>162</v>
      </c>
      <c r="P285" s="135" t="s">
        <v>236</v>
      </c>
    </row>
    <row r="286" spans="12:16" x14ac:dyDescent="0.2">
      <c r="L286" s="22" t="s">
        <v>115</v>
      </c>
      <c r="M286" s="8" t="s">
        <v>163</v>
      </c>
      <c r="N286" s="8" t="s">
        <v>163</v>
      </c>
      <c r="O286" s="8" t="s">
        <v>162</v>
      </c>
      <c r="P286" s="135" t="s">
        <v>236</v>
      </c>
    </row>
    <row r="287" spans="12:16" x14ac:dyDescent="0.2">
      <c r="L287" s="22" t="s">
        <v>116</v>
      </c>
      <c r="M287" s="8" t="s">
        <v>163</v>
      </c>
      <c r="N287" s="8" t="s">
        <v>163</v>
      </c>
      <c r="O287" s="8" t="s">
        <v>162</v>
      </c>
      <c r="P287" s="135" t="s">
        <v>236</v>
      </c>
    </row>
    <row r="288" spans="12:16" x14ac:dyDescent="0.2">
      <c r="L288" s="22" t="s">
        <v>117</v>
      </c>
      <c r="M288" s="8" t="s">
        <v>163</v>
      </c>
      <c r="N288" s="8" t="s">
        <v>163</v>
      </c>
      <c r="O288" s="8" t="s">
        <v>162</v>
      </c>
      <c r="P288" s="135" t="s">
        <v>236</v>
      </c>
    </row>
    <row r="289" spans="12:16" x14ac:dyDescent="0.2">
      <c r="L289" s="22" t="s">
        <v>118</v>
      </c>
      <c r="M289" s="8" t="s">
        <v>162</v>
      </c>
      <c r="N289" s="8" t="s">
        <v>162</v>
      </c>
      <c r="O289" s="8" t="s">
        <v>166</v>
      </c>
      <c r="P289" s="135" t="s">
        <v>236</v>
      </c>
    </row>
    <row r="290" spans="12:16" x14ac:dyDescent="0.2">
      <c r="L290" s="22" t="s">
        <v>119</v>
      </c>
      <c r="M290" s="8" t="s">
        <v>162</v>
      </c>
      <c r="N290" s="8" t="s">
        <v>162</v>
      </c>
      <c r="O290" s="8" t="s">
        <v>166</v>
      </c>
      <c r="P290" s="135" t="s">
        <v>236</v>
      </c>
    </row>
    <row r="291" spans="12:16" x14ac:dyDescent="0.2">
      <c r="L291" s="22" t="s">
        <v>120</v>
      </c>
      <c r="M291" s="8" t="s">
        <v>162</v>
      </c>
      <c r="N291" s="8" t="s">
        <v>162</v>
      </c>
      <c r="O291" s="8" t="s">
        <v>166</v>
      </c>
      <c r="P291" s="135" t="s">
        <v>236</v>
      </c>
    </row>
    <row r="292" spans="12:16" x14ac:dyDescent="0.2">
      <c r="L292" s="22" t="s">
        <v>121</v>
      </c>
      <c r="M292" s="8" t="s">
        <v>162</v>
      </c>
      <c r="N292" s="8" t="s">
        <v>162</v>
      </c>
      <c r="O292" s="8" t="s">
        <v>166</v>
      </c>
      <c r="P292" s="135" t="s">
        <v>236</v>
      </c>
    </row>
    <row r="293" spans="12:16" x14ac:dyDescent="0.2">
      <c r="L293" s="22" t="s">
        <v>122</v>
      </c>
      <c r="M293" s="8" t="s">
        <v>162</v>
      </c>
      <c r="N293" s="8" t="s">
        <v>162</v>
      </c>
      <c r="O293" s="8" t="s">
        <v>166</v>
      </c>
      <c r="P293" s="135" t="s">
        <v>236</v>
      </c>
    </row>
    <row r="294" spans="12:16" x14ac:dyDescent="0.2">
      <c r="L294" s="22" t="s">
        <v>123</v>
      </c>
      <c r="M294" s="8" t="s">
        <v>162</v>
      </c>
      <c r="N294" s="8" t="s">
        <v>162</v>
      </c>
      <c r="O294" s="8" t="s">
        <v>166</v>
      </c>
      <c r="P294" s="135" t="s">
        <v>236</v>
      </c>
    </row>
    <row r="295" spans="12:16" x14ac:dyDescent="0.2">
      <c r="L295" s="22" t="s">
        <v>124</v>
      </c>
      <c r="M295" s="8" t="s">
        <v>162</v>
      </c>
      <c r="N295" s="8" t="s">
        <v>162</v>
      </c>
      <c r="O295" s="8" t="s">
        <v>166</v>
      </c>
      <c r="P295" s="135" t="s">
        <v>236</v>
      </c>
    </row>
    <row r="296" spans="12:16" x14ac:dyDescent="0.2">
      <c r="L296" s="22" t="s">
        <v>125</v>
      </c>
      <c r="M296" s="8"/>
      <c r="N296" s="8"/>
      <c r="O296" s="8"/>
      <c r="P296" s="135" t="s">
        <v>236</v>
      </c>
    </row>
    <row r="297" spans="12:16" x14ac:dyDescent="0.2">
      <c r="L297" s="22" t="s">
        <v>126</v>
      </c>
      <c r="M297" s="8" t="s">
        <v>162</v>
      </c>
      <c r="N297" s="8" t="s">
        <v>162</v>
      </c>
      <c r="O297" s="8" t="s">
        <v>166</v>
      </c>
      <c r="P297" s="135" t="s">
        <v>236</v>
      </c>
    </row>
    <row r="298" spans="12:16" x14ac:dyDescent="0.2">
      <c r="L298" s="22" t="s">
        <v>127</v>
      </c>
      <c r="M298" s="8" t="s">
        <v>162</v>
      </c>
      <c r="N298" s="8" t="s">
        <v>162</v>
      </c>
      <c r="O298" s="8" t="s">
        <v>166</v>
      </c>
      <c r="P298" s="135" t="s">
        <v>236</v>
      </c>
    </row>
    <row r="299" spans="12:16" x14ac:dyDescent="0.2">
      <c r="L299" s="22" t="s">
        <v>128</v>
      </c>
      <c r="M299" s="8" t="s">
        <v>162</v>
      </c>
      <c r="N299" s="8" t="s">
        <v>162</v>
      </c>
      <c r="O299" s="8" t="s">
        <v>166</v>
      </c>
      <c r="P299" s="135" t="s">
        <v>236</v>
      </c>
    </row>
    <row r="300" spans="12:16" x14ac:dyDescent="0.2">
      <c r="L300" s="22" t="s">
        <v>129</v>
      </c>
      <c r="M300" s="8"/>
      <c r="N300" s="8"/>
      <c r="O300" s="8"/>
      <c r="P300" s="135" t="s">
        <v>236</v>
      </c>
    </row>
    <row r="301" spans="12:16" x14ac:dyDescent="0.2">
      <c r="L301" s="22" t="s">
        <v>130</v>
      </c>
      <c r="M301" s="8"/>
      <c r="N301" s="8"/>
      <c r="O301" s="8"/>
      <c r="P301" s="135" t="s">
        <v>236</v>
      </c>
    </row>
    <row r="302" spans="12:16" x14ac:dyDescent="0.2">
      <c r="L302" s="22" t="s">
        <v>131</v>
      </c>
      <c r="M302" s="8" t="s">
        <v>162</v>
      </c>
      <c r="N302" s="8" t="s">
        <v>162</v>
      </c>
      <c r="O302" s="8" t="s">
        <v>166</v>
      </c>
      <c r="P302" s="135" t="s">
        <v>236</v>
      </c>
    </row>
    <row r="303" spans="12:16" x14ac:dyDescent="0.2">
      <c r="L303" s="22" t="s">
        <v>149</v>
      </c>
      <c r="M303" s="8" t="s">
        <v>162</v>
      </c>
      <c r="N303" s="8" t="s">
        <v>162</v>
      </c>
      <c r="O303" s="8" t="s">
        <v>166</v>
      </c>
      <c r="P303" s="135" t="s">
        <v>236</v>
      </c>
    </row>
    <row r="304" spans="12:16" x14ac:dyDescent="0.2">
      <c r="L304" s="22" t="s">
        <v>132</v>
      </c>
      <c r="M304" s="8" t="s">
        <v>162</v>
      </c>
      <c r="N304" s="8" t="s">
        <v>162</v>
      </c>
      <c r="O304" s="8" t="s">
        <v>166</v>
      </c>
      <c r="P304" s="135" t="s">
        <v>236</v>
      </c>
    </row>
    <row r="305" spans="12:16" x14ac:dyDescent="0.2">
      <c r="L305" s="22" t="s">
        <v>133</v>
      </c>
      <c r="M305" s="8" t="s">
        <v>162</v>
      </c>
      <c r="N305" s="8" t="s">
        <v>162</v>
      </c>
      <c r="O305" s="8" t="s">
        <v>166</v>
      </c>
      <c r="P305" s="135" t="s">
        <v>236</v>
      </c>
    </row>
    <row r="306" spans="12:16" x14ac:dyDescent="0.2">
      <c r="L306" s="22" t="s">
        <v>134</v>
      </c>
      <c r="M306" s="8" t="s">
        <v>162</v>
      </c>
      <c r="N306" s="8" t="s">
        <v>162</v>
      </c>
      <c r="O306" s="8" t="s">
        <v>166</v>
      </c>
      <c r="P306" s="135" t="s">
        <v>236</v>
      </c>
    </row>
    <row r="307" spans="12:16" x14ac:dyDescent="0.2">
      <c r="L307" s="22" t="s">
        <v>135</v>
      </c>
      <c r="M307" s="8" t="s">
        <v>162</v>
      </c>
      <c r="N307" s="8" t="s">
        <v>162</v>
      </c>
      <c r="O307" s="8" t="s">
        <v>166</v>
      </c>
      <c r="P307" s="135" t="s">
        <v>236</v>
      </c>
    </row>
    <row r="308" spans="12:16" x14ac:dyDescent="0.2">
      <c r="L308" s="22" t="s">
        <v>261</v>
      </c>
      <c r="M308" s="8" t="s">
        <v>162</v>
      </c>
      <c r="N308" s="8" t="s">
        <v>162</v>
      </c>
      <c r="O308" s="8" t="s">
        <v>166</v>
      </c>
      <c r="P308" s="135" t="s">
        <v>236</v>
      </c>
    </row>
    <row r="309" spans="12:16" x14ac:dyDescent="0.2">
      <c r="L309" s="22" t="s">
        <v>136</v>
      </c>
      <c r="M309" s="8" t="s">
        <v>162</v>
      </c>
      <c r="N309" s="8" t="s">
        <v>162</v>
      </c>
      <c r="O309" s="8" t="s">
        <v>166</v>
      </c>
      <c r="P309" s="135" t="s">
        <v>236</v>
      </c>
    </row>
    <row r="310" spans="12:16" x14ac:dyDescent="0.2">
      <c r="L310" s="22" t="s">
        <v>53</v>
      </c>
      <c r="M310" s="8" t="s">
        <v>163</v>
      </c>
      <c r="N310" s="8" t="s">
        <v>163</v>
      </c>
      <c r="O310" s="8" t="s">
        <v>162</v>
      </c>
      <c r="P310" s="135" t="s">
        <v>236</v>
      </c>
    </row>
    <row r="311" spans="12:16" x14ac:dyDescent="0.2">
      <c r="L311" s="22" t="s">
        <v>137</v>
      </c>
      <c r="M311" s="8" t="s">
        <v>162</v>
      </c>
      <c r="N311" s="8" t="s">
        <v>162</v>
      </c>
      <c r="O311" s="8" t="s">
        <v>166</v>
      </c>
      <c r="P311" s="135" t="s">
        <v>236</v>
      </c>
    </row>
    <row r="312" spans="12:16" x14ac:dyDescent="0.2">
      <c r="L312" s="22" t="s">
        <v>298</v>
      </c>
      <c r="M312" s="8" t="s">
        <v>162</v>
      </c>
      <c r="N312" s="8" t="s">
        <v>162</v>
      </c>
      <c r="O312" s="8" t="s">
        <v>166</v>
      </c>
      <c r="P312" s="135" t="s">
        <v>236</v>
      </c>
    </row>
    <row r="313" spans="12:16" x14ac:dyDescent="0.2">
      <c r="L313" s="22" t="s">
        <v>279</v>
      </c>
      <c r="M313" s="8" t="s">
        <v>162</v>
      </c>
      <c r="N313" s="8" t="s">
        <v>162</v>
      </c>
      <c r="O313" s="8" t="s">
        <v>166</v>
      </c>
      <c r="P313" s="135" t="s">
        <v>236</v>
      </c>
    </row>
    <row r="314" spans="12:16" x14ac:dyDescent="0.2">
      <c r="L314" s="22" t="s">
        <v>277</v>
      </c>
      <c r="M314" s="8" t="s">
        <v>162</v>
      </c>
      <c r="N314" s="8" t="s">
        <v>162</v>
      </c>
      <c r="O314" s="8" t="s">
        <v>166</v>
      </c>
      <c r="P314" s="135" t="s">
        <v>236</v>
      </c>
    </row>
    <row r="315" spans="12:16" x14ac:dyDescent="0.2">
      <c r="L315" s="22" t="s">
        <v>138</v>
      </c>
      <c r="M315" s="8" t="s">
        <v>162</v>
      </c>
      <c r="N315" s="8" t="s">
        <v>162</v>
      </c>
      <c r="O315" s="8" t="s">
        <v>166</v>
      </c>
      <c r="P315" s="135" t="s">
        <v>236</v>
      </c>
    </row>
    <row r="316" spans="12:16" x14ac:dyDescent="0.2">
      <c r="L316" s="22" t="s">
        <v>139</v>
      </c>
      <c r="M316" s="8" t="s">
        <v>162</v>
      </c>
      <c r="N316" s="8" t="s">
        <v>162</v>
      </c>
      <c r="O316" s="8" t="s">
        <v>166</v>
      </c>
      <c r="P316" s="135" t="s">
        <v>236</v>
      </c>
    </row>
    <row r="317" spans="12:16" x14ac:dyDescent="0.2">
      <c r="L317" s="22" t="s">
        <v>299</v>
      </c>
      <c r="M317" s="8" t="s">
        <v>162</v>
      </c>
      <c r="N317" s="8" t="s">
        <v>162</v>
      </c>
      <c r="O317" s="8" t="s">
        <v>166</v>
      </c>
      <c r="P317" s="135" t="s">
        <v>236</v>
      </c>
    </row>
    <row r="318" spans="12:16" x14ac:dyDescent="0.2">
      <c r="L318" s="22" t="s">
        <v>140</v>
      </c>
      <c r="M318" s="8" t="s">
        <v>162</v>
      </c>
      <c r="N318" s="8" t="s">
        <v>162</v>
      </c>
      <c r="O318" s="8" t="s">
        <v>166</v>
      </c>
      <c r="P318" s="135" t="s">
        <v>236</v>
      </c>
    </row>
    <row r="319" spans="12:16" x14ac:dyDescent="0.2">
      <c r="L319" s="22" t="s">
        <v>263</v>
      </c>
      <c r="M319" s="8" t="s">
        <v>162</v>
      </c>
      <c r="N319" s="8" t="s">
        <v>162</v>
      </c>
      <c r="O319" s="8" t="s">
        <v>166</v>
      </c>
      <c r="P319" s="135" t="s">
        <v>236</v>
      </c>
    </row>
    <row r="320" spans="12:16" x14ac:dyDescent="0.2">
      <c r="L320" s="22" t="s">
        <v>148</v>
      </c>
      <c r="M320" s="8" t="s">
        <v>162</v>
      </c>
      <c r="N320" s="8" t="s">
        <v>162</v>
      </c>
      <c r="O320" s="8" t="s">
        <v>166</v>
      </c>
      <c r="P320" s="135" t="s">
        <v>236</v>
      </c>
    </row>
    <row r="321" spans="12:16" x14ac:dyDescent="0.2">
      <c r="L321" s="22" t="s">
        <v>262</v>
      </c>
      <c r="M321" s="8" t="s">
        <v>162</v>
      </c>
      <c r="N321" s="8" t="s">
        <v>162</v>
      </c>
      <c r="O321" s="8" t="s">
        <v>166</v>
      </c>
      <c r="P321" s="135" t="s">
        <v>236</v>
      </c>
    </row>
    <row r="322" spans="12:16" x14ac:dyDescent="0.2">
      <c r="L322" s="22" t="s">
        <v>258</v>
      </c>
      <c r="M322" s="8" t="s">
        <v>162</v>
      </c>
      <c r="N322" s="8" t="s">
        <v>162</v>
      </c>
      <c r="O322" s="8" t="s">
        <v>166</v>
      </c>
      <c r="P322" s="135" t="s">
        <v>236</v>
      </c>
    </row>
    <row r="323" spans="12:16" x14ac:dyDescent="0.2">
      <c r="L323" s="22" t="s">
        <v>257</v>
      </c>
      <c r="M323" s="8" t="s">
        <v>162</v>
      </c>
      <c r="N323" s="8" t="s">
        <v>162</v>
      </c>
      <c r="O323" s="8" t="s">
        <v>166</v>
      </c>
      <c r="P323" s="135" t="s">
        <v>236</v>
      </c>
    </row>
    <row r="324" spans="12:16" x14ac:dyDescent="0.2">
      <c r="L324" s="22" t="s">
        <v>260</v>
      </c>
      <c r="M324" s="8" t="s">
        <v>162</v>
      </c>
      <c r="N324" s="8" t="s">
        <v>162</v>
      </c>
      <c r="O324" s="8" t="s">
        <v>166</v>
      </c>
      <c r="P324" s="135" t="s">
        <v>236</v>
      </c>
    </row>
    <row r="325" spans="12:16" x14ac:dyDescent="0.2">
      <c r="L325" s="22" t="s">
        <v>321</v>
      </c>
      <c r="M325" s="8" t="s">
        <v>259</v>
      </c>
      <c r="N325" s="8" t="s">
        <v>259</v>
      </c>
      <c r="O325" s="8" t="s">
        <v>280</v>
      </c>
      <c r="P325" s="135" t="s">
        <v>236</v>
      </c>
    </row>
    <row r="326" spans="12:16" x14ac:dyDescent="0.2">
      <c r="L326" s="22" t="s">
        <v>141</v>
      </c>
      <c r="M326" s="33"/>
      <c r="N326" s="43">
        <v>0</v>
      </c>
      <c r="O326" s="8" t="s">
        <v>166</v>
      </c>
      <c r="P326" s="135" t="s">
        <v>236</v>
      </c>
    </row>
    <row r="327" spans="12:16" x14ac:dyDescent="0.2">
      <c r="L327" s="22" t="s">
        <v>264</v>
      </c>
      <c r="M327" s="33"/>
      <c r="N327" s="43">
        <v>0</v>
      </c>
      <c r="O327" s="8" t="s">
        <v>166</v>
      </c>
      <c r="P327" s="135" t="s">
        <v>236</v>
      </c>
    </row>
    <row r="328" spans="12:16" x14ac:dyDescent="0.2">
      <c r="L328" s="22" t="s">
        <v>142</v>
      </c>
      <c r="M328" s="33"/>
      <c r="N328" s="43">
        <v>0</v>
      </c>
      <c r="O328" s="8" t="s">
        <v>166</v>
      </c>
      <c r="P328" s="135" t="s">
        <v>236</v>
      </c>
    </row>
    <row r="329" spans="12:16" x14ac:dyDescent="0.2">
      <c r="L329" s="22" t="s">
        <v>143</v>
      </c>
      <c r="M329" s="8" t="s">
        <v>280</v>
      </c>
      <c r="N329" s="8" t="s">
        <v>280</v>
      </c>
      <c r="O329" s="8" t="s">
        <v>280</v>
      </c>
      <c r="P329" s="135" t="s">
        <v>236</v>
      </c>
    </row>
    <row r="330" spans="12:16" x14ac:dyDescent="0.2">
      <c r="L330" s="22" t="s">
        <v>272</v>
      </c>
      <c r="M330" s="8" t="s">
        <v>162</v>
      </c>
      <c r="N330" s="8" t="s">
        <v>162</v>
      </c>
      <c r="O330" s="8" t="s">
        <v>166</v>
      </c>
      <c r="P330" s="27" t="s">
        <v>236</v>
      </c>
    </row>
    <row r="331" spans="12:16" x14ac:dyDescent="0.2">
      <c r="L331" s="22" t="s">
        <v>273</v>
      </c>
      <c r="M331" s="8" t="s">
        <v>163</v>
      </c>
      <c r="N331" s="8" t="s">
        <v>163</v>
      </c>
      <c r="O331" s="8" t="s">
        <v>166</v>
      </c>
      <c r="P331" s="27" t="s">
        <v>236</v>
      </c>
    </row>
    <row r="332" spans="12:16" x14ac:dyDescent="0.2">
      <c r="L332" s="22" t="s">
        <v>274</v>
      </c>
      <c r="M332" s="8" t="s">
        <v>259</v>
      </c>
      <c r="N332" s="8" t="s">
        <v>259</v>
      </c>
      <c r="O332" s="8" t="s">
        <v>166</v>
      </c>
      <c r="P332" s="135" t="s">
        <v>236</v>
      </c>
    </row>
    <row r="333" spans="12:16" x14ac:dyDescent="0.2">
      <c r="L333" s="22" t="s">
        <v>281</v>
      </c>
      <c r="M333" s="8" t="s">
        <v>162</v>
      </c>
      <c r="N333" s="8" t="s">
        <v>162</v>
      </c>
      <c r="O333" s="8" t="s">
        <v>166</v>
      </c>
      <c r="P333" s="135" t="s">
        <v>236</v>
      </c>
    </row>
    <row r="334" spans="12:16" x14ac:dyDescent="0.2">
      <c r="L334" s="22" t="s">
        <v>282</v>
      </c>
      <c r="M334" s="8" t="s">
        <v>162</v>
      </c>
      <c r="N334" s="8" t="s">
        <v>162</v>
      </c>
      <c r="O334" s="8" t="s">
        <v>166</v>
      </c>
      <c r="P334" s="27" t="s">
        <v>236</v>
      </c>
    </row>
    <row r="335" spans="12:16" x14ac:dyDescent="0.2">
      <c r="L335" s="22" t="s">
        <v>300</v>
      </c>
      <c r="M335" s="8" t="s">
        <v>162</v>
      </c>
      <c r="N335" s="8" t="s">
        <v>162</v>
      </c>
      <c r="O335" s="8" t="s">
        <v>166</v>
      </c>
      <c r="P335" s="27" t="s">
        <v>236</v>
      </c>
    </row>
    <row r="336" spans="12:16" x14ac:dyDescent="0.2">
      <c r="L336" s="22" t="s">
        <v>301</v>
      </c>
      <c r="M336" s="8" t="s">
        <v>280</v>
      </c>
      <c r="N336" s="8" t="s">
        <v>280</v>
      </c>
      <c r="O336" s="8" t="s">
        <v>280</v>
      </c>
      <c r="P336" s="27" t="s">
        <v>302</v>
      </c>
    </row>
    <row r="337" spans="12:16" x14ac:dyDescent="0.2">
      <c r="L337" s="22" t="s">
        <v>303</v>
      </c>
      <c r="M337" s="8" t="s">
        <v>259</v>
      </c>
      <c r="N337" s="8" t="s">
        <v>259</v>
      </c>
      <c r="O337" s="8" t="s">
        <v>280</v>
      </c>
      <c r="P337" s="27" t="s">
        <v>236</v>
      </c>
    </row>
    <row r="338" spans="12:16" x14ac:dyDescent="0.2">
      <c r="L338" s="22" t="s">
        <v>304</v>
      </c>
      <c r="M338" s="8" t="s">
        <v>163</v>
      </c>
      <c r="N338" s="8" t="s">
        <v>163</v>
      </c>
      <c r="O338" s="8" t="s">
        <v>162</v>
      </c>
      <c r="P338" s="135" t="s">
        <v>236</v>
      </c>
    </row>
    <row r="339" spans="12:16" x14ac:dyDescent="0.2">
      <c r="L339" s="22" t="s">
        <v>305</v>
      </c>
      <c r="M339" s="8" t="s">
        <v>163</v>
      </c>
      <c r="N339" s="8" t="s">
        <v>163</v>
      </c>
      <c r="O339" s="8" t="s">
        <v>162</v>
      </c>
      <c r="P339" s="135" t="s">
        <v>236</v>
      </c>
    </row>
    <row r="340" spans="12:16" x14ac:dyDescent="0.2">
      <c r="L340" s="22" t="s">
        <v>306</v>
      </c>
      <c r="M340" s="8" t="s">
        <v>259</v>
      </c>
      <c r="N340" s="8" t="s">
        <v>259</v>
      </c>
      <c r="O340" s="8" t="s">
        <v>280</v>
      </c>
      <c r="P340" s="135" t="s">
        <v>236</v>
      </c>
    </row>
    <row r="341" spans="12:16" x14ac:dyDescent="0.2">
      <c r="L341" s="22" t="s">
        <v>307</v>
      </c>
      <c r="M341" s="8" t="s">
        <v>259</v>
      </c>
      <c r="N341" s="8" t="s">
        <v>259</v>
      </c>
      <c r="O341" s="8" t="s">
        <v>280</v>
      </c>
      <c r="P341" s="135" t="s">
        <v>236</v>
      </c>
    </row>
    <row r="342" spans="12:16" x14ac:dyDescent="0.2">
      <c r="L342" s="22" t="s">
        <v>308</v>
      </c>
      <c r="M342" s="8" t="s">
        <v>259</v>
      </c>
      <c r="N342" s="8" t="s">
        <v>259</v>
      </c>
      <c r="O342" s="8" t="s">
        <v>280</v>
      </c>
      <c r="P342" s="135" t="s">
        <v>236</v>
      </c>
    </row>
    <row r="343" spans="12:16" x14ac:dyDescent="0.2">
      <c r="L343" s="44" t="s">
        <v>309</v>
      </c>
      <c r="M343" s="8" t="s">
        <v>259</v>
      </c>
      <c r="N343" s="8" t="s">
        <v>259</v>
      </c>
      <c r="O343" s="8" t="s">
        <v>280</v>
      </c>
      <c r="P343" s="135" t="s">
        <v>236</v>
      </c>
    </row>
    <row r="344" spans="12:16" x14ac:dyDescent="0.2">
      <c r="L344" s="22" t="s">
        <v>310</v>
      </c>
      <c r="M344" s="8" t="s">
        <v>162</v>
      </c>
      <c r="N344" s="8" t="s">
        <v>162</v>
      </c>
      <c r="O344" s="8" t="s">
        <v>166</v>
      </c>
      <c r="P344" s="135" t="s">
        <v>236</v>
      </c>
    </row>
    <row r="345" spans="12:16" x14ac:dyDescent="0.2">
      <c r="L345" s="44" t="s">
        <v>312</v>
      </c>
      <c r="M345" s="8" t="s">
        <v>259</v>
      </c>
      <c r="N345" s="8" t="s">
        <v>259</v>
      </c>
      <c r="O345" s="8" t="s">
        <v>280</v>
      </c>
      <c r="P345" s="135" t="s">
        <v>236</v>
      </c>
    </row>
    <row r="346" spans="12:16" x14ac:dyDescent="0.2">
      <c r="L346" s="44" t="s">
        <v>322</v>
      </c>
      <c r="M346" s="8" t="s">
        <v>259</v>
      </c>
      <c r="N346" s="8" t="s">
        <v>259</v>
      </c>
      <c r="O346" s="8" t="s">
        <v>280</v>
      </c>
      <c r="P346" s="135" t="s">
        <v>236</v>
      </c>
    </row>
    <row r="347" spans="12:16" x14ac:dyDescent="0.2">
      <c r="L347" s="44" t="s">
        <v>318</v>
      </c>
      <c r="M347" s="8" t="s">
        <v>162</v>
      </c>
      <c r="N347" s="8" t="s">
        <v>162</v>
      </c>
      <c r="O347" s="8" t="s">
        <v>166</v>
      </c>
      <c r="P347" s="27" t="s">
        <v>236</v>
      </c>
    </row>
    <row r="348" spans="12:16" x14ac:dyDescent="0.2">
      <c r="L348" s="44" t="s">
        <v>313</v>
      </c>
      <c r="M348" s="8" t="s">
        <v>259</v>
      </c>
      <c r="N348" s="8" t="s">
        <v>259</v>
      </c>
      <c r="O348" s="8" t="s">
        <v>280</v>
      </c>
      <c r="P348" s="27" t="s">
        <v>236</v>
      </c>
    </row>
    <row r="349" spans="12:16" x14ac:dyDescent="0.2">
      <c r="L349" s="162" t="s">
        <v>324</v>
      </c>
      <c r="M349" s="8" t="s">
        <v>326</v>
      </c>
      <c r="N349" s="8" t="s">
        <v>326</v>
      </c>
      <c r="O349" s="8" t="s">
        <v>327</v>
      </c>
      <c r="P349" s="27" t="s">
        <v>325</v>
      </c>
    </row>
    <row r="350" spans="12:16" x14ac:dyDescent="0.2">
      <c r="L350" s="162" t="s">
        <v>323</v>
      </c>
      <c r="M350" s="8" t="s">
        <v>163</v>
      </c>
      <c r="N350" s="8" t="s">
        <v>163</v>
      </c>
      <c r="O350" s="8" t="s">
        <v>162</v>
      </c>
      <c r="P350" s="135" t="s">
        <v>236</v>
      </c>
    </row>
    <row r="351" spans="12:16" x14ac:dyDescent="0.2">
      <c r="L351" s="162" t="s">
        <v>314</v>
      </c>
      <c r="M351" s="163" t="s">
        <v>162</v>
      </c>
      <c r="N351" s="163" t="s">
        <v>162</v>
      </c>
      <c r="O351" s="163" t="s">
        <v>166</v>
      </c>
      <c r="P351" s="169" t="s">
        <v>236</v>
      </c>
    </row>
    <row r="352" spans="12:16" ht="13.5" thickBot="1" x14ac:dyDescent="0.25">
      <c r="L352" s="45" t="s">
        <v>328</v>
      </c>
      <c r="M352" s="46" t="s">
        <v>259</v>
      </c>
      <c r="N352" s="46" t="s">
        <v>259</v>
      </c>
      <c r="O352" s="46" t="s">
        <v>327</v>
      </c>
      <c r="P352" s="137" t="s">
        <v>236</v>
      </c>
    </row>
    <row r="353" spans="12:16" ht="13.5" thickBot="1" x14ac:dyDescent="0.25">
      <c r="L353" s="45" t="s">
        <v>329</v>
      </c>
      <c r="M353" s="46" t="s">
        <v>259</v>
      </c>
      <c r="N353" s="46" t="s">
        <v>259</v>
      </c>
      <c r="O353" s="46" t="s">
        <v>280</v>
      </c>
      <c r="P353" s="137" t="s">
        <v>330</v>
      </c>
    </row>
    <row r="354" spans="12:16" x14ac:dyDescent="0.2">
      <c r="L354" s="170" t="s">
        <v>335</v>
      </c>
      <c r="M354" s="8" t="s">
        <v>259</v>
      </c>
      <c r="N354" s="8" t="s">
        <v>259</v>
      </c>
      <c r="O354" s="8" t="s">
        <v>280</v>
      </c>
      <c r="P354" s="135" t="s">
        <v>236</v>
      </c>
    </row>
    <row r="355" spans="12:16" x14ac:dyDescent="0.2">
      <c r="L355" s="162" t="s">
        <v>336</v>
      </c>
      <c r="M355" s="8" t="s">
        <v>259</v>
      </c>
      <c r="N355" s="8" t="s">
        <v>259</v>
      </c>
      <c r="O355" s="8" t="s">
        <v>280</v>
      </c>
      <c r="P355" s="135" t="s">
        <v>236</v>
      </c>
    </row>
  </sheetData>
  <sheetProtection algorithmName="SHA-512" hashValue="YzW18M7B6pI7Bi/fJ15rvQ6LWMvVLXiSGZyxw7WCTZu24Sc6oio68AoW0tSzvxynvunAI2L8pZ5JIbubnTSDrA==" saltValue="j9QbmE/3TylTBC/1MdKXww==" spinCount="100000" sheet="1" formatCells="0" formatColumns="0" formatRows="0" insertColumns="0" insertRows="0" deleteColumns="0" deleteRows="0" sort="0" autoFilter="0"/>
  <sortState xmlns:xlrd2="http://schemas.microsoft.com/office/spreadsheetml/2017/richdata2" ref="L37:P188">
    <sortCondition ref="L37:L188"/>
  </sortState>
  <customSheetViews>
    <customSheetView guid="{6ADB46CB-27E4-41C5-A975-80E23EF4F596}" scale="85" showPageBreaks="1" showGridLines="0" fitToPage="1" printArea="1" showRuler="0">
      <selection activeCell="B3" sqref="B3"/>
      <pageMargins left="0.75" right="0.75" top="1" bottom="1" header="0.5" footer="0.5"/>
      <pageSetup scale="67" orientation="landscape" horizontalDpi="1200" verticalDpi="1200" r:id="rId1"/>
      <headerFooter alignWithMargins="0"/>
    </customSheetView>
    <customSheetView guid="{4D3F3C0F-04B2-4C57-8690-2F0D97F2B30D}" scale="85" showGridLines="0" fitToPage="1" showRuler="0">
      <selection activeCell="L124" sqref="L124"/>
      <pageMargins left="0.75" right="0.75" top="1" bottom="1" header="0.5" footer="0.5"/>
      <pageSetup scale="77" orientation="landscape" horizontalDpi="1200" verticalDpi="1200" r:id="rId2"/>
      <headerFooter alignWithMargins="0"/>
    </customSheetView>
  </customSheetViews>
  <mergeCells count="9">
    <mergeCell ref="O202:O203"/>
    <mergeCell ref="P202:P203"/>
    <mergeCell ref="M202:M203"/>
    <mergeCell ref="N202:N203"/>
    <mergeCell ref="AA33:AA34"/>
    <mergeCell ref="O34:O35"/>
    <mergeCell ref="M34:M35"/>
    <mergeCell ref="N34:N35"/>
    <mergeCell ref="P34:P35"/>
  </mergeCells>
  <phoneticPr fontId="0" type="noConversion"/>
  <conditionalFormatting sqref="B18:B20">
    <cfRule type="cellIs" dxfId="27" priority="31" stopIfTrue="1" operator="greaterThan">
      <formula>0</formula>
    </cfRule>
  </conditionalFormatting>
  <conditionalFormatting sqref="F15 C14:C15 A16 C17:C25">
    <cfRule type="cellIs" dxfId="26" priority="32" stopIfTrue="1" operator="equal">
      <formula>0</formula>
    </cfRule>
  </conditionalFormatting>
  <conditionalFormatting sqref="D16">
    <cfRule type="cellIs" dxfId="25" priority="33" stopIfTrue="1" operator="equal">
      <formula>"Needs More Agitation/Shaking"</formula>
    </cfRule>
  </conditionalFormatting>
  <conditionalFormatting sqref="D17">
    <cfRule type="cellIs" dxfId="24" priority="34" stopIfTrue="1" operator="equal">
      <formula>"Flowrate Too High"</formula>
    </cfRule>
    <cfRule type="cellIs" dxfId="23" priority="35" stopIfTrue="1" operator="equal">
      <formula>"Flowrate Too Low"</formula>
    </cfRule>
  </conditionalFormatting>
  <conditionalFormatting sqref="D20">
    <cfRule type="cellIs" dxfId="22" priority="36" stopIfTrue="1" operator="equal">
      <formula>"Needs More Circulation"</formula>
    </cfRule>
  </conditionalFormatting>
  <conditionalFormatting sqref="B14">
    <cfRule type="cellIs" dxfId="21" priority="37" stopIfTrue="1" operator="greaterThan">
      <formula>$C$14</formula>
    </cfRule>
  </conditionalFormatting>
  <conditionalFormatting sqref="D14">
    <cfRule type="cellIs" dxfId="20" priority="38" stopIfTrue="1" operator="equal">
      <formula>"Under Vessel Min"</formula>
    </cfRule>
    <cfRule type="cellIs" dxfId="19" priority="39" stopIfTrue="1" operator="equal">
      <formula>"Over Vessel Max"</formula>
    </cfRule>
  </conditionalFormatting>
  <conditionalFormatting sqref="D18">
    <cfRule type="cellIs" dxfId="18" priority="40" stopIfTrue="1" operator="equal">
      <formula>"Needs More Circulation"</formula>
    </cfRule>
    <cfRule type="cellIs" dxfId="17" priority="41" stopIfTrue="1" operator="equal">
      <formula>"ENOUGH PASSES-READY TO FILL"</formula>
    </cfRule>
  </conditionalFormatting>
  <conditionalFormatting sqref="D13">
    <cfRule type="cellIs" dxfId="16" priority="53" stopIfTrue="1" operator="equal">
      <formula>"WAIT for Wash results"</formula>
    </cfRule>
  </conditionalFormatting>
  <conditionalFormatting sqref="B16">
    <cfRule type="cellIs" dxfId="15" priority="66" stopIfTrue="1" operator="lessThanOrEqual">
      <formula>0</formula>
    </cfRule>
  </conditionalFormatting>
  <conditionalFormatting sqref="B19">
    <cfRule type="cellIs" dxfId="14" priority="30" stopIfTrue="1" operator="greaterThan">
      <formula>300</formula>
    </cfRule>
  </conditionalFormatting>
  <conditionalFormatting sqref="D19">
    <cfRule type="cellIs" dxfId="13" priority="29" stopIfTrue="1" operator="equal">
      <formula>"Notify ENG"</formula>
    </cfRule>
  </conditionalFormatting>
  <conditionalFormatting sqref="C16">
    <cfRule type="cellIs" dxfId="12" priority="26" stopIfTrue="1" operator="equal">
      <formula>0</formula>
    </cfRule>
  </conditionalFormatting>
  <conditionalFormatting sqref="B21:B24">
    <cfRule type="cellIs" dxfId="11" priority="25" stopIfTrue="1" operator="equal">
      <formula>0</formula>
    </cfRule>
  </conditionalFormatting>
  <conditionalFormatting sqref="B18">
    <cfRule type="cellIs" dxfId="10" priority="24" operator="greaterThan">
      <formula>0</formula>
    </cfRule>
  </conditionalFormatting>
  <conditionalFormatting sqref="C26">
    <cfRule type="cellIs" dxfId="9" priority="23" stopIfTrue="1" operator="equal">
      <formula>0</formula>
    </cfRule>
  </conditionalFormatting>
  <conditionalFormatting sqref="C27">
    <cfRule type="cellIs" dxfId="8" priority="20" stopIfTrue="1" operator="equal">
      <formula>0</formula>
    </cfRule>
  </conditionalFormatting>
  <conditionalFormatting sqref="C28">
    <cfRule type="cellIs" dxfId="7" priority="19" stopIfTrue="1" operator="equal">
      <formula>0</formula>
    </cfRule>
  </conditionalFormatting>
  <conditionalFormatting sqref="D26">
    <cfRule type="cellIs" dxfId="6" priority="17" stopIfTrue="1" operator="equal">
      <formula>"Needs More Circulation"</formula>
    </cfRule>
    <cfRule type="cellIs" dxfId="5" priority="18" stopIfTrue="1" operator="equal">
      <formula>"ENOUGH PASSES-READY TO FILL"</formula>
    </cfRule>
  </conditionalFormatting>
  <conditionalFormatting sqref="D27">
    <cfRule type="cellIs" dxfId="4" priority="5" stopIfTrue="1" operator="equal">
      <formula>"Needs More Circulation"</formula>
    </cfRule>
    <cfRule type="cellIs" dxfId="3" priority="6" stopIfTrue="1" operator="equal">
      <formula>"ENOUGH PASSES-READY TO FILL"</formula>
    </cfRule>
  </conditionalFormatting>
  <conditionalFormatting sqref="D28">
    <cfRule type="cellIs" dxfId="2" priority="1" stopIfTrue="1" operator="equal">
      <formula>"Needs More Circulation"</formula>
    </cfRule>
    <cfRule type="cellIs" dxfId="1" priority="2" stopIfTrue="1" operator="equal">
      <formula>"ENOUGH PASSES-READY TO FILL"</formula>
    </cfRule>
  </conditionalFormatting>
  <dataValidations count="6">
    <dataValidation type="whole" allowBlank="1" showInputMessage="1" showErrorMessage="1" sqref="B15" xr:uid="{00000000-0002-0000-0100-000000000000}">
      <formula1>1</formula1>
      <formula2>200</formula2>
    </dataValidation>
    <dataValidation type="decimal" allowBlank="1" showInputMessage="1" showErrorMessage="1" sqref="B17" xr:uid="{00000000-0002-0000-0100-000001000000}">
      <formula1>0</formula1>
      <formula2>800</formula2>
    </dataValidation>
    <dataValidation type="decimal" allowBlank="1" showInputMessage="1" showErrorMessage="1" sqref="B14" xr:uid="{00000000-0002-0000-0100-000002000000}">
      <formula1>0</formula1>
      <formula2>5000</formula2>
    </dataValidation>
    <dataValidation type="list" allowBlank="1" showInputMessage="1" showErrorMessage="1" error="MUST ENETR VESSEL NUMBER" sqref="B13" xr:uid="{00000000-0002-0000-0100-000003000000}">
      <formula1>$AL$35:$AL$36</formula1>
    </dataValidation>
    <dataValidation type="list" allowBlank="1" showInputMessage="1" showErrorMessage="1" error="MUST ENETR VESSEL NUMBER" sqref="B12" xr:uid="{00000000-0002-0000-0100-000004000000}">
      <formula1>$R$34:$R$63</formula1>
    </dataValidation>
    <dataValidation type="list" allowBlank="1" showInputMessage="1" showErrorMessage="1" sqref="B10" xr:uid="{00000000-0002-0000-0100-000005000000}">
      <formula1>$L$36:$L$193</formula1>
    </dataValidation>
  </dataValidations>
  <pageMargins left="0.75" right="0.75" top="1" bottom="1" header="0.5" footer="0.5"/>
  <pageSetup orientation="portrait" r:id="rId3"/>
  <headerFooter alignWithMargins="0"/>
  <ignoredErrors>
    <ignoredError sqref="F15" emptyCellReference="1"/>
  </ignoredError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3"/>
  </sheetPr>
  <dimension ref="A1:G41"/>
  <sheetViews>
    <sheetView workbookViewId="0">
      <selection activeCell="G16" sqref="G16"/>
    </sheetView>
  </sheetViews>
  <sheetFormatPr defaultRowHeight="12.75" x14ac:dyDescent="0.2"/>
  <cols>
    <col min="1" max="1" width="6.7109375" customWidth="1"/>
    <col min="2" max="3" width="16.85546875" bestFit="1" customWidth="1"/>
    <col min="4" max="4" width="13.42578125" customWidth="1"/>
    <col min="5" max="5" width="27.5703125" bestFit="1" customWidth="1"/>
    <col min="6" max="6" width="12.7109375" customWidth="1"/>
    <col min="7" max="7" width="53" customWidth="1"/>
    <col min="8" max="8" width="16.42578125" customWidth="1"/>
  </cols>
  <sheetData>
    <row r="1" spans="1:7" x14ac:dyDescent="0.2">
      <c r="C1" s="1"/>
      <c r="D1" s="2"/>
      <c r="E1" s="2"/>
    </row>
    <row r="2" spans="1:7" x14ac:dyDescent="0.2">
      <c r="C2" s="1"/>
      <c r="D2" s="2"/>
      <c r="E2" s="2"/>
    </row>
    <row r="3" spans="1:7" ht="18" x14ac:dyDescent="0.25">
      <c r="A3" s="196" t="s">
        <v>4</v>
      </c>
      <c r="B3" s="196"/>
      <c r="C3" s="196"/>
      <c r="D3" s="196"/>
      <c r="E3" s="196"/>
      <c r="F3" s="196"/>
      <c r="G3" s="196"/>
    </row>
    <row r="4" spans="1:7" x14ac:dyDescent="0.2">
      <c r="A4" s="8"/>
      <c r="B4" s="92" t="s">
        <v>5</v>
      </c>
      <c r="C4" s="93" t="s">
        <v>8</v>
      </c>
      <c r="D4" s="94"/>
      <c r="E4" s="94"/>
      <c r="F4" s="8"/>
      <c r="G4" s="8"/>
    </row>
    <row r="5" spans="1:7" x14ac:dyDescent="0.2">
      <c r="A5" s="8"/>
      <c r="B5" s="92" t="s">
        <v>7</v>
      </c>
      <c r="C5" s="93" t="s">
        <v>7</v>
      </c>
      <c r="D5" s="139" t="s">
        <v>286</v>
      </c>
      <c r="E5" s="94"/>
      <c r="F5" s="95" t="s">
        <v>6</v>
      </c>
      <c r="G5" s="95" t="s">
        <v>14</v>
      </c>
    </row>
    <row r="6" spans="1:7" x14ac:dyDescent="0.2">
      <c r="A6" s="102" t="s">
        <v>311</v>
      </c>
      <c r="B6" s="100">
        <v>43571.277777777781</v>
      </c>
      <c r="C6" s="100">
        <v>43571.680555555555</v>
      </c>
      <c r="D6" s="25">
        <f>(C6-B6)*24</f>
        <v>9.6666666665696539</v>
      </c>
      <c r="E6" s="96" t="str">
        <f>IF(D6=0," ",IF(VLOOKUP(charging!$B$12,charging!$R$35:$Z$63,9,FALSE)&lt;=D6,"Meets Agitation POR","Continue Agitation"))</f>
        <v>Meets Agitation POR</v>
      </c>
      <c r="F6" s="101" t="s">
        <v>351</v>
      </c>
      <c r="G6" s="102" t="s">
        <v>352</v>
      </c>
    </row>
    <row r="7" spans="1:7" x14ac:dyDescent="0.2">
      <c r="A7" s="102"/>
      <c r="B7" s="100"/>
      <c r="C7" s="100"/>
      <c r="D7" s="25">
        <f t="shared" ref="D7:D18" si="0">(C7-B7)*24</f>
        <v>0</v>
      </c>
      <c r="E7" s="96" t="str">
        <f>IF(D7=0," ",IF(VLOOKUP(charging!$B$12,charging!$R$35:$Z$63,9,FALSE)&lt;=D7,"Meets Agitation POR","Continue Agitation"))</f>
        <v xml:space="preserve"> </v>
      </c>
      <c r="F7" s="102"/>
      <c r="G7" s="102"/>
    </row>
    <row r="8" spans="1:7" x14ac:dyDescent="0.2">
      <c r="A8" s="102"/>
      <c r="B8" s="100"/>
      <c r="C8" s="100"/>
      <c r="D8" s="25">
        <f t="shared" si="0"/>
        <v>0</v>
      </c>
      <c r="E8" s="96" t="str">
        <f>IF(D8=0," ",IF(VLOOKUP(charging!$B$12,charging!$R$35:$Z$63,9,FALSE)&lt;=D8,"Meets Agitation POR","Continue Agitation"))</f>
        <v xml:space="preserve"> </v>
      </c>
      <c r="F8" s="102"/>
      <c r="G8" s="102"/>
    </row>
    <row r="9" spans="1:7" x14ac:dyDescent="0.2">
      <c r="A9" s="102"/>
      <c r="B9" s="100"/>
      <c r="C9" s="100"/>
      <c r="D9" s="25">
        <f t="shared" si="0"/>
        <v>0</v>
      </c>
      <c r="E9" s="96" t="str">
        <f>IF(D9=0," ",IF(VLOOKUP(charging!$B$12,charging!$R$35:$Z$63,9,FALSE)&lt;=D9,"Meets Agitation POR","Continue Agitation"))</f>
        <v xml:space="preserve"> </v>
      </c>
      <c r="F9" s="102"/>
      <c r="G9" s="102"/>
    </row>
    <row r="10" spans="1:7" x14ac:dyDescent="0.2">
      <c r="A10" s="102"/>
      <c r="B10" s="100"/>
      <c r="C10" s="100"/>
      <c r="D10" s="25">
        <f t="shared" si="0"/>
        <v>0</v>
      </c>
      <c r="E10" s="96" t="str">
        <f>IF(D10=0," ",IF(VLOOKUP(charging!$B$12,charging!$R$35:$Z$63,9,FALSE)&lt;=D10,"Meets Agitation POR","Continue Agitation"))</f>
        <v xml:space="preserve"> </v>
      </c>
      <c r="F10" s="102"/>
      <c r="G10" s="102"/>
    </row>
    <row r="11" spans="1:7" x14ac:dyDescent="0.2">
      <c r="A11" s="102"/>
      <c r="B11" s="100"/>
      <c r="C11" s="100"/>
      <c r="D11" s="25">
        <f t="shared" si="0"/>
        <v>0</v>
      </c>
      <c r="E11" s="96" t="str">
        <f>IF(D11=0," ",IF(VLOOKUP(charging!$B$12,charging!$R$35:$Z$63,9,FALSE)&lt;=D11,"Meets Agitation POR","Continue Agitation"))</f>
        <v xml:space="preserve"> </v>
      </c>
      <c r="F11" s="102"/>
      <c r="G11" s="102"/>
    </row>
    <row r="12" spans="1:7" x14ac:dyDescent="0.2">
      <c r="A12" s="102"/>
      <c r="B12" s="100"/>
      <c r="C12" s="100"/>
      <c r="D12" s="25">
        <f t="shared" si="0"/>
        <v>0</v>
      </c>
      <c r="E12" s="96" t="str">
        <f>IF(D12=0," ",IF(VLOOKUP(charging!$B$12,charging!$R$35:$Z$63,9,FALSE)&lt;=D12,"Meets Agitation POR","Continue Agitation"))</f>
        <v xml:space="preserve"> </v>
      </c>
      <c r="F12" s="102"/>
      <c r="G12" s="102"/>
    </row>
    <row r="13" spans="1:7" x14ac:dyDescent="0.2">
      <c r="A13" s="102"/>
      <c r="B13" s="100"/>
      <c r="C13" s="100"/>
      <c r="D13" s="25">
        <f t="shared" si="0"/>
        <v>0</v>
      </c>
      <c r="E13" s="96" t="str">
        <f>IF(D13=0," ",IF(VLOOKUP(charging!$B$12,charging!$R$35:$Z$63,9,FALSE)&lt;=D13,"Meets Agitation POR","Continue Agitation"))</f>
        <v xml:space="preserve"> </v>
      </c>
      <c r="F13" s="102"/>
      <c r="G13" s="102"/>
    </row>
    <row r="14" spans="1:7" x14ac:dyDescent="0.2">
      <c r="A14" s="102"/>
      <c r="B14" s="100"/>
      <c r="C14" s="100"/>
      <c r="D14" s="25">
        <f t="shared" si="0"/>
        <v>0</v>
      </c>
      <c r="E14" s="96" t="str">
        <f>IF(D14=0," ",IF(VLOOKUP(charging!$B$12,charging!$R$35:$Z$63,9,FALSE)&lt;=D14,"Meets Agitation POR","Continue Agitation"))</f>
        <v xml:space="preserve"> </v>
      </c>
      <c r="F14" s="102"/>
      <c r="G14" s="102"/>
    </row>
    <row r="15" spans="1:7" x14ac:dyDescent="0.2">
      <c r="A15" s="102"/>
      <c r="B15" s="100"/>
      <c r="C15" s="100"/>
      <c r="D15" s="25">
        <f t="shared" si="0"/>
        <v>0</v>
      </c>
      <c r="E15" s="96" t="str">
        <f>IF(D15=0," ",IF(VLOOKUP(charging!$B$12,charging!$R$35:$Z$63,9,FALSE)&lt;=D15,"Meets Agitation POR","Continue Agitation"))</f>
        <v xml:space="preserve"> </v>
      </c>
      <c r="F15" s="102"/>
      <c r="G15" s="102"/>
    </row>
    <row r="16" spans="1:7" x14ac:dyDescent="0.2">
      <c r="A16" s="102"/>
      <c r="B16" s="100"/>
      <c r="C16" s="100"/>
      <c r="D16" s="25">
        <f t="shared" si="0"/>
        <v>0</v>
      </c>
      <c r="E16" s="96" t="str">
        <f>IF(D16=0," ",IF(VLOOKUP(charging!$B$12,charging!$R$35:$Z$63,9,FALSE)&lt;=D16,"Meets Agitation POR","Continue Agitation"))</f>
        <v xml:space="preserve"> </v>
      </c>
      <c r="F16" s="102"/>
      <c r="G16" s="102"/>
    </row>
    <row r="17" spans="1:7" x14ac:dyDescent="0.2">
      <c r="A17" s="102"/>
      <c r="B17" s="100"/>
      <c r="C17" s="100"/>
      <c r="D17" s="25">
        <f t="shared" si="0"/>
        <v>0</v>
      </c>
      <c r="E17" s="96" t="str">
        <f>IF(D17=0," ",IF(VLOOKUP(charging!$B$12,charging!$R$35:$Z$63,9,FALSE)&lt;=D17,"Meets Agitation POR","Continue Agitation"))</f>
        <v xml:space="preserve"> </v>
      </c>
      <c r="F17" s="102"/>
      <c r="G17" s="102"/>
    </row>
    <row r="18" spans="1:7" x14ac:dyDescent="0.2">
      <c r="A18" s="102"/>
      <c r="B18" s="100"/>
      <c r="C18" s="100"/>
      <c r="D18" s="25">
        <f t="shared" si="0"/>
        <v>0</v>
      </c>
      <c r="E18" s="96" t="str">
        <f>IF(D18=0," ",IF(VLOOKUP(charging!$B$12,charging!$R$35:$Z$63,9,FALSE)&lt;=D18,"Meets Agitation POR","Continue Agitation"))</f>
        <v xml:space="preserve"> </v>
      </c>
      <c r="F18" s="102"/>
      <c r="G18" s="102"/>
    </row>
    <row r="19" spans="1:7" x14ac:dyDescent="0.2">
      <c r="A19" s="8"/>
      <c r="B19" s="8"/>
      <c r="C19" s="97"/>
      <c r="D19" s="99"/>
      <c r="E19" s="94"/>
      <c r="F19" s="102"/>
      <c r="G19" s="102"/>
    </row>
    <row r="20" spans="1:7" x14ac:dyDescent="0.2">
      <c r="A20" s="8"/>
      <c r="B20" s="8"/>
      <c r="C20" s="98" t="s">
        <v>10</v>
      </c>
      <c r="D20" s="99">
        <f>SUM(D6:D18)</f>
        <v>9.6666666665696539</v>
      </c>
      <c r="E20" s="99"/>
      <c r="F20" s="8"/>
      <c r="G20" s="8"/>
    </row>
    <row r="21" spans="1:7" x14ac:dyDescent="0.2">
      <c r="C21" s="1"/>
      <c r="D21" s="2"/>
      <c r="E21" s="2"/>
    </row>
    <row r="22" spans="1:7" x14ac:dyDescent="0.2">
      <c r="C22" s="1"/>
      <c r="D22" s="2"/>
      <c r="E22" s="2"/>
    </row>
    <row r="23" spans="1:7" x14ac:dyDescent="0.2">
      <c r="C23" s="1"/>
      <c r="D23" s="2"/>
      <c r="E23" s="2"/>
    </row>
    <row r="24" spans="1:7" x14ac:dyDescent="0.2">
      <c r="C24" s="1"/>
      <c r="D24" s="2"/>
      <c r="E24" s="2"/>
    </row>
    <row r="25" spans="1:7" x14ac:dyDescent="0.2">
      <c r="C25" s="1"/>
      <c r="D25" s="2"/>
      <c r="E25" s="2"/>
    </row>
    <row r="26" spans="1:7" x14ac:dyDescent="0.2">
      <c r="C26" s="1"/>
      <c r="D26" s="2"/>
      <c r="E26" s="2"/>
    </row>
    <row r="27" spans="1:7" x14ac:dyDescent="0.2">
      <c r="C27" s="1"/>
      <c r="D27" s="2"/>
      <c r="E27" s="2"/>
    </row>
    <row r="28" spans="1:7" x14ac:dyDescent="0.2">
      <c r="C28" s="1"/>
      <c r="D28" s="2"/>
      <c r="E28" s="2"/>
    </row>
    <row r="29" spans="1:7" x14ac:dyDescent="0.2">
      <c r="C29" s="1"/>
      <c r="D29" s="2"/>
      <c r="E29" s="2"/>
    </row>
    <row r="30" spans="1:7" x14ac:dyDescent="0.2">
      <c r="C30" s="1"/>
      <c r="D30" s="2"/>
      <c r="E30" s="2"/>
    </row>
    <row r="31" spans="1:7" x14ac:dyDescent="0.2">
      <c r="C31" s="1"/>
      <c r="D31" s="2"/>
      <c r="E31" s="2"/>
    </row>
    <row r="32" spans="1:7" x14ac:dyDescent="0.2">
      <c r="C32" s="1"/>
      <c r="D32" s="2"/>
      <c r="E32" s="2"/>
    </row>
    <row r="33" spans="3:5" x14ac:dyDescent="0.2">
      <c r="C33" s="1"/>
      <c r="D33" s="2"/>
      <c r="E33" s="2"/>
    </row>
    <row r="34" spans="3:5" x14ac:dyDescent="0.2">
      <c r="C34" s="1"/>
      <c r="D34" s="2"/>
      <c r="E34" s="2"/>
    </row>
    <row r="35" spans="3:5" x14ac:dyDescent="0.2">
      <c r="C35" s="1"/>
      <c r="D35" s="2"/>
      <c r="E35" s="2"/>
    </row>
    <row r="36" spans="3:5" x14ac:dyDescent="0.2">
      <c r="C36" s="1"/>
      <c r="D36" s="2"/>
      <c r="E36" s="2"/>
    </row>
    <row r="37" spans="3:5" x14ac:dyDescent="0.2">
      <c r="C37" s="1"/>
      <c r="D37" s="2"/>
      <c r="E37" s="2"/>
    </row>
    <row r="38" spans="3:5" x14ac:dyDescent="0.2">
      <c r="C38" s="1"/>
      <c r="D38" s="2"/>
      <c r="E38" s="2"/>
    </row>
    <row r="39" spans="3:5" x14ac:dyDescent="0.2">
      <c r="C39" s="1"/>
      <c r="D39" s="2"/>
      <c r="E39" s="2"/>
    </row>
    <row r="40" spans="3:5" x14ac:dyDescent="0.2">
      <c r="C40" s="1"/>
      <c r="D40" s="2"/>
      <c r="E40" s="2"/>
    </row>
    <row r="41" spans="3:5" x14ac:dyDescent="0.2">
      <c r="C41" s="1"/>
      <c r="D41" s="2"/>
      <c r="E41" s="2"/>
    </row>
  </sheetData>
  <sheetProtection password="C555" sheet="1" objects="1" scenarios="1"/>
  <customSheetViews>
    <customSheetView guid="{6ADB46CB-27E4-41C5-A975-80E23EF4F596}" showRuler="0" topLeftCell="B1">
      <selection activeCell="G6" sqref="G6"/>
      <pageMargins left="0.75" right="0.75" top="1" bottom="1" header="0.5" footer="0.5"/>
      <pageSetup orientation="portrait" horizontalDpi="1200" verticalDpi="300" r:id="rId1"/>
      <headerFooter alignWithMargins="0"/>
    </customSheetView>
    <customSheetView guid="{4D3F3C0F-04B2-4C57-8690-2F0D97F2B30D}" showRuler="0" topLeftCell="B1">
      <selection activeCell="G6" sqref="G6"/>
      <pageMargins left="0.75" right="0.75" top="1" bottom="1" header="0.5" footer="0.5"/>
      <pageSetup orientation="portrait" horizontalDpi="1200" verticalDpi="300" r:id="rId2"/>
      <headerFooter alignWithMargins="0"/>
    </customSheetView>
  </customSheetViews>
  <mergeCells count="1">
    <mergeCell ref="A3:G3"/>
  </mergeCells>
  <phoneticPr fontId="0" type="noConversion"/>
  <conditionalFormatting sqref="D6:D19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3"/>
  </sheetPr>
  <dimension ref="A1:G29"/>
  <sheetViews>
    <sheetView workbookViewId="0">
      <selection activeCell="G6" sqref="G6"/>
    </sheetView>
  </sheetViews>
  <sheetFormatPr defaultRowHeight="12.75" x14ac:dyDescent="0.2"/>
  <cols>
    <col min="1" max="1" width="9.140625" customWidth="1"/>
    <col min="2" max="2" width="16.85546875" bestFit="1" customWidth="1"/>
    <col min="3" max="3" width="15.85546875" bestFit="1" customWidth="1"/>
    <col min="4" max="4" width="11.7109375" customWidth="1"/>
    <col min="5" max="5" width="28.28515625" bestFit="1" customWidth="1"/>
    <col min="6" max="6" width="10.5703125" customWidth="1"/>
    <col min="7" max="7" width="32.5703125" customWidth="1"/>
    <col min="8" max="15" width="9.140625" customWidth="1"/>
  </cols>
  <sheetData>
    <row r="1" spans="1:7" x14ac:dyDescent="0.2">
      <c r="C1" s="1"/>
      <c r="D1" s="2"/>
      <c r="E1" s="2"/>
    </row>
    <row r="2" spans="1:7" x14ac:dyDescent="0.2">
      <c r="C2" s="1"/>
      <c r="D2" s="2"/>
      <c r="E2" s="2"/>
    </row>
    <row r="3" spans="1:7" ht="18" x14ac:dyDescent="0.25">
      <c r="A3" s="197" t="s">
        <v>9</v>
      </c>
      <c r="B3" s="197"/>
      <c r="C3" s="197"/>
      <c r="D3" s="197"/>
      <c r="E3" s="197"/>
      <c r="F3" s="197"/>
      <c r="G3" s="197"/>
    </row>
    <row r="4" spans="1:7" x14ac:dyDescent="0.2">
      <c r="A4" s="8"/>
      <c r="B4" s="92" t="s">
        <v>5</v>
      </c>
      <c r="C4" s="93" t="s">
        <v>8</v>
      </c>
      <c r="D4" s="103"/>
      <c r="E4" s="103"/>
      <c r="F4" s="104"/>
      <c r="G4" s="104"/>
    </row>
    <row r="5" spans="1:7" x14ac:dyDescent="0.2">
      <c r="A5" s="8"/>
      <c r="B5" s="92" t="s">
        <v>7</v>
      </c>
      <c r="C5" s="93" t="s">
        <v>7</v>
      </c>
      <c r="D5" s="103" t="s">
        <v>286</v>
      </c>
      <c r="E5" s="103"/>
      <c r="F5" s="95" t="s">
        <v>6</v>
      </c>
      <c r="G5" s="95" t="s">
        <v>15</v>
      </c>
    </row>
    <row r="6" spans="1:7" x14ac:dyDescent="0.2">
      <c r="A6" s="102" t="s">
        <v>311</v>
      </c>
      <c r="B6" s="100">
        <v>43571.680555555555</v>
      </c>
      <c r="C6" s="100">
        <v>43578.659722222219</v>
      </c>
      <c r="D6" s="99">
        <f>(C6-B6)*24</f>
        <v>167.49999999994179</v>
      </c>
      <c r="E6" s="96" t="str">
        <f>charging!D18</f>
        <v>ENOUGH PASSES-READY TO FILL</v>
      </c>
      <c r="F6" s="102" t="s">
        <v>354</v>
      </c>
      <c r="G6" s="102" t="s">
        <v>355</v>
      </c>
    </row>
    <row r="7" spans="1:7" x14ac:dyDescent="0.2">
      <c r="A7" s="102" t="s">
        <v>345</v>
      </c>
      <c r="B7" s="100"/>
      <c r="C7" s="100"/>
      <c r="D7" s="99">
        <f t="shared" ref="D7:D18" si="0">(C7-B7)*24</f>
        <v>0</v>
      </c>
      <c r="E7" s="94"/>
      <c r="F7" s="102"/>
      <c r="G7" s="102"/>
    </row>
    <row r="8" spans="1:7" x14ac:dyDescent="0.2">
      <c r="A8" s="102" t="s">
        <v>346</v>
      </c>
      <c r="B8" s="100"/>
      <c r="C8" s="100"/>
      <c r="D8" s="99">
        <f t="shared" si="0"/>
        <v>0</v>
      </c>
      <c r="E8" s="94"/>
      <c r="F8" s="102"/>
      <c r="G8" s="102"/>
    </row>
    <row r="9" spans="1:7" x14ac:dyDescent="0.2">
      <c r="A9" s="102" t="s">
        <v>347</v>
      </c>
      <c r="B9" s="100"/>
      <c r="C9" s="100"/>
      <c r="D9" s="99">
        <f t="shared" si="0"/>
        <v>0</v>
      </c>
      <c r="E9" s="94"/>
      <c r="F9" s="102"/>
      <c r="G9" s="102"/>
    </row>
    <row r="10" spans="1:7" x14ac:dyDescent="0.2">
      <c r="A10" s="102"/>
      <c r="B10" s="100"/>
      <c r="C10" s="100"/>
      <c r="D10" s="99">
        <f t="shared" si="0"/>
        <v>0</v>
      </c>
      <c r="E10" s="94"/>
      <c r="F10" s="102"/>
      <c r="G10" s="102"/>
    </row>
    <row r="11" spans="1:7" x14ac:dyDescent="0.2">
      <c r="A11" s="102"/>
      <c r="B11" s="100"/>
      <c r="C11" s="100"/>
      <c r="D11" s="99">
        <f t="shared" si="0"/>
        <v>0</v>
      </c>
      <c r="E11" s="94"/>
      <c r="F11" s="102"/>
      <c r="G11" s="102"/>
    </row>
    <row r="12" spans="1:7" x14ac:dyDescent="0.2">
      <c r="A12" s="102"/>
      <c r="B12" s="100"/>
      <c r="C12" s="100"/>
      <c r="D12" s="99">
        <f t="shared" si="0"/>
        <v>0</v>
      </c>
      <c r="E12" s="94"/>
      <c r="F12" s="102"/>
      <c r="G12" s="102"/>
    </row>
    <row r="13" spans="1:7" x14ac:dyDescent="0.2">
      <c r="A13" s="102"/>
      <c r="B13" s="100"/>
      <c r="C13" s="100"/>
      <c r="D13" s="99">
        <f t="shared" si="0"/>
        <v>0</v>
      </c>
      <c r="E13" s="94"/>
      <c r="F13" s="102"/>
      <c r="G13" s="102"/>
    </row>
    <row r="14" spans="1:7" x14ac:dyDescent="0.2">
      <c r="A14" s="102"/>
      <c r="B14" s="100"/>
      <c r="C14" s="100"/>
      <c r="D14" s="99">
        <f t="shared" si="0"/>
        <v>0</v>
      </c>
      <c r="E14" s="94"/>
      <c r="F14" s="102"/>
      <c r="G14" s="102"/>
    </row>
    <row r="15" spans="1:7" x14ac:dyDescent="0.2">
      <c r="A15" s="102"/>
      <c r="B15" s="100"/>
      <c r="C15" s="100"/>
      <c r="D15" s="99">
        <f t="shared" si="0"/>
        <v>0</v>
      </c>
      <c r="E15" s="94"/>
      <c r="F15" s="102"/>
      <c r="G15" s="102"/>
    </row>
    <row r="16" spans="1:7" x14ac:dyDescent="0.2">
      <c r="A16" s="102"/>
      <c r="B16" s="100"/>
      <c r="C16" s="100"/>
      <c r="D16" s="99">
        <f t="shared" si="0"/>
        <v>0</v>
      </c>
      <c r="E16" s="94"/>
      <c r="F16" s="102"/>
      <c r="G16" s="102"/>
    </row>
    <row r="17" spans="1:7" x14ac:dyDescent="0.2">
      <c r="A17" s="102"/>
      <c r="B17" s="100"/>
      <c r="C17" s="100"/>
      <c r="D17" s="99">
        <f t="shared" si="0"/>
        <v>0</v>
      </c>
      <c r="E17" s="94"/>
      <c r="F17" s="102"/>
      <c r="G17" s="102"/>
    </row>
    <row r="18" spans="1:7" x14ac:dyDescent="0.2">
      <c r="A18" s="102"/>
      <c r="B18" s="100"/>
      <c r="C18" s="100"/>
      <c r="D18" s="99">
        <f t="shared" si="0"/>
        <v>0</v>
      </c>
      <c r="E18" s="94"/>
      <c r="F18" s="102"/>
      <c r="G18" s="102"/>
    </row>
    <row r="19" spans="1:7" x14ac:dyDescent="0.2">
      <c r="A19" s="8"/>
      <c r="B19" s="8"/>
      <c r="C19" s="97" t="s">
        <v>11</v>
      </c>
      <c r="D19" s="99">
        <f>SUM(D6:D18)</f>
        <v>167.49999999994179</v>
      </c>
      <c r="E19" s="94"/>
      <c r="F19" s="8"/>
      <c r="G19" s="8"/>
    </row>
    <row r="20" spans="1:7" x14ac:dyDescent="0.2">
      <c r="A20" s="8"/>
      <c r="B20" s="8"/>
      <c r="C20" s="97" t="s">
        <v>10</v>
      </c>
      <c r="D20" s="99">
        <f>D19</f>
        <v>167.49999999994179</v>
      </c>
      <c r="E20" s="99"/>
      <c r="F20" s="8"/>
      <c r="G20" s="8"/>
    </row>
    <row r="21" spans="1:7" x14ac:dyDescent="0.2">
      <c r="C21" s="1"/>
      <c r="D21" s="2"/>
      <c r="E21" s="2"/>
    </row>
    <row r="22" spans="1:7" ht="13.5" thickBot="1" x14ac:dyDescent="0.25">
      <c r="C22" s="1"/>
      <c r="D22" s="2"/>
      <c r="E22" s="2"/>
    </row>
    <row r="23" spans="1:7" ht="24" thickBot="1" x14ac:dyDescent="0.4">
      <c r="A23" s="152" t="s">
        <v>295</v>
      </c>
      <c r="B23" s="156"/>
      <c r="C23" s="153" t="str">
        <f>VLOOKUP(charging!B12,charging!R35:AI62,18,FALSE)</f>
        <v>15 Hours</v>
      </c>
      <c r="D23" s="154" t="s">
        <v>296</v>
      </c>
      <c r="E23" s="157"/>
      <c r="F23" s="158"/>
    </row>
    <row r="24" spans="1:7" x14ac:dyDescent="0.2">
      <c r="C24" s="1"/>
      <c r="D24" s="2"/>
      <c r="E24" s="2"/>
    </row>
    <row r="25" spans="1:7" x14ac:dyDescent="0.2">
      <c r="C25" s="1"/>
      <c r="D25" s="2"/>
      <c r="E25" s="2"/>
    </row>
    <row r="26" spans="1:7" x14ac:dyDescent="0.2">
      <c r="C26" s="1"/>
      <c r="D26" s="2"/>
      <c r="E26" s="2"/>
    </row>
    <row r="27" spans="1:7" x14ac:dyDescent="0.2">
      <c r="C27" s="1"/>
      <c r="D27" s="2"/>
      <c r="E27" s="2"/>
    </row>
    <row r="28" spans="1:7" x14ac:dyDescent="0.2">
      <c r="C28" s="1"/>
      <c r="D28" s="2"/>
      <c r="E28" s="2"/>
    </row>
    <row r="29" spans="1:7" x14ac:dyDescent="0.2">
      <c r="C29" s="1"/>
      <c r="D29" s="2"/>
      <c r="E29" s="2"/>
    </row>
  </sheetData>
  <sheetProtection algorithmName="SHA-512" hashValue="5IhD4LadceOxzUS0myi2mefORpc3TcsRjkPRzg5Nx9mw/amsAIDEAIZr9cXGjMFGLHppcOJB/EqTRivoB5n+NA==" saltValue="AVfZrxNguNCdodHIivTIbA==" spinCount="100000" sheet="1" objects="1" scenarios="1"/>
  <customSheetViews>
    <customSheetView guid="{6ADB46CB-27E4-41C5-A975-80E23EF4F596}" showRuler="0">
      <selection activeCell="F6" sqref="F6"/>
      <pageMargins left="0.75" right="0.75" top="1" bottom="1" header="0.5" footer="0.5"/>
      <headerFooter alignWithMargins="0"/>
    </customSheetView>
    <customSheetView guid="{4D3F3C0F-04B2-4C57-8690-2F0D97F2B30D}" showRuler="0">
      <selection activeCell="F6" sqref="F6"/>
      <pageMargins left="0.75" right="0.75" top="1" bottom="1" header="0.5" footer="0.5"/>
      <headerFooter alignWithMargins="0"/>
    </customSheetView>
  </customSheetViews>
  <mergeCells count="1">
    <mergeCell ref="A3:G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1"/>
  </sheetPr>
  <dimension ref="A4:G35"/>
  <sheetViews>
    <sheetView workbookViewId="0">
      <selection activeCell="E27" sqref="E27"/>
    </sheetView>
  </sheetViews>
  <sheetFormatPr defaultColWidth="9.140625" defaultRowHeight="12.75" x14ac:dyDescent="0.2"/>
  <cols>
    <col min="1" max="1" width="13.7109375" style="51" bestFit="1" customWidth="1"/>
    <col min="2" max="2" width="32.42578125" style="51" bestFit="1" customWidth="1"/>
    <col min="3" max="3" width="20.140625" style="51" bestFit="1" customWidth="1"/>
    <col min="4" max="4" width="20.5703125" style="51" bestFit="1" customWidth="1"/>
    <col min="5" max="5" width="28.85546875" style="51" customWidth="1"/>
    <col min="6" max="7" width="22.7109375" style="51" bestFit="1" customWidth="1"/>
    <col min="8" max="16384" width="9.140625" style="51"/>
  </cols>
  <sheetData>
    <row r="4" spans="1:7" ht="13.5" thickBot="1" x14ac:dyDescent="0.25">
      <c r="E4" s="52"/>
      <c r="F4" s="52"/>
      <c r="G4" s="52"/>
    </row>
    <row r="5" spans="1:7" ht="13.5" thickBot="1" x14ac:dyDescent="0.25">
      <c r="A5" s="53"/>
      <c r="B5" s="54"/>
      <c r="C5" s="55"/>
      <c r="D5" s="56"/>
      <c r="E5" s="57" t="str">
        <f>charging!B10</f>
        <v>AIM5264JN-20</v>
      </c>
      <c r="F5" s="58" t="s">
        <v>232</v>
      </c>
      <c r="G5" s="58"/>
    </row>
    <row r="6" spans="1:7" ht="13.5" thickBot="1" x14ac:dyDescent="0.25">
      <c r="A6" s="59" t="s">
        <v>202</v>
      </c>
      <c r="B6" s="60"/>
      <c r="C6" s="200" t="s">
        <v>203</v>
      </c>
      <c r="D6" s="201"/>
      <c r="E6" s="61" t="str">
        <f>charging!B11</f>
        <v>9D1184S</v>
      </c>
      <c r="F6" s="58" t="s">
        <v>233</v>
      </c>
      <c r="G6" s="58"/>
    </row>
    <row r="7" spans="1:7" x14ac:dyDescent="0.2">
      <c r="A7" s="62" t="s">
        <v>204</v>
      </c>
      <c r="B7" s="63" t="s">
        <v>205</v>
      </c>
      <c r="C7" s="204"/>
      <c r="D7" s="205"/>
      <c r="E7" s="64"/>
      <c r="F7" s="65"/>
      <c r="G7" s="65"/>
    </row>
    <row r="8" spans="1:7" x14ac:dyDescent="0.2">
      <c r="A8" s="66"/>
      <c r="B8" s="67" t="s">
        <v>206</v>
      </c>
      <c r="C8" s="202"/>
      <c r="D8" s="203"/>
      <c r="E8" s="68"/>
      <c r="F8" s="65"/>
      <c r="G8" s="65"/>
    </row>
    <row r="9" spans="1:7" x14ac:dyDescent="0.2">
      <c r="A9" s="66"/>
      <c r="B9" s="67" t="s">
        <v>207</v>
      </c>
      <c r="C9" s="202"/>
      <c r="D9" s="203"/>
      <c r="E9" s="69"/>
      <c r="F9" s="65"/>
      <c r="G9" s="65"/>
    </row>
    <row r="10" spans="1:7" x14ac:dyDescent="0.2">
      <c r="A10" s="66"/>
      <c r="B10" s="67" t="s">
        <v>208</v>
      </c>
      <c r="C10" s="202"/>
      <c r="D10" s="203"/>
      <c r="E10" s="68"/>
      <c r="F10" s="65"/>
      <c r="G10" s="65"/>
    </row>
    <row r="11" spans="1:7" x14ac:dyDescent="0.2">
      <c r="A11" s="66"/>
      <c r="B11" s="67" t="s">
        <v>209</v>
      </c>
      <c r="C11" s="202"/>
      <c r="D11" s="203"/>
      <c r="E11" s="68"/>
      <c r="F11" s="65"/>
      <c r="G11" s="65"/>
    </row>
    <row r="12" spans="1:7" x14ac:dyDescent="0.2">
      <c r="A12" s="66"/>
      <c r="B12" s="67" t="s">
        <v>209</v>
      </c>
      <c r="C12" s="202"/>
      <c r="D12" s="203"/>
      <c r="E12" s="68"/>
      <c r="F12" s="65"/>
      <c r="G12" s="65"/>
    </row>
    <row r="13" spans="1:7" x14ac:dyDescent="0.2">
      <c r="A13" s="66"/>
      <c r="B13" s="67" t="s">
        <v>210</v>
      </c>
      <c r="C13" s="202"/>
      <c r="D13" s="203"/>
      <c r="E13" s="68"/>
      <c r="F13" s="65"/>
      <c r="G13" s="65"/>
    </row>
    <row r="14" spans="1:7" x14ac:dyDescent="0.2">
      <c r="A14" s="66"/>
      <c r="B14" s="67" t="s">
        <v>211</v>
      </c>
      <c r="C14" s="202"/>
      <c r="D14" s="203"/>
      <c r="E14" s="68"/>
      <c r="F14" s="65"/>
      <c r="G14" s="65"/>
    </row>
    <row r="15" spans="1:7" ht="13.5" thickBot="1" x14ac:dyDescent="0.25">
      <c r="A15" s="70"/>
      <c r="B15" s="71" t="s">
        <v>212</v>
      </c>
      <c r="C15" s="198"/>
      <c r="D15" s="199"/>
      <c r="E15" s="72"/>
      <c r="F15" s="65"/>
      <c r="G15" s="65"/>
    </row>
    <row r="16" spans="1:7" ht="13.5" thickBot="1" x14ac:dyDescent="0.25">
      <c r="A16" s="73"/>
      <c r="B16" s="74"/>
      <c r="C16" s="75"/>
      <c r="D16" s="109" t="s">
        <v>213</v>
      </c>
      <c r="E16" s="76"/>
      <c r="F16" s="65"/>
      <c r="G16" s="65"/>
    </row>
    <row r="17" spans="1:7" x14ac:dyDescent="0.2">
      <c r="A17" s="62" t="s">
        <v>214</v>
      </c>
      <c r="B17" s="63" t="s">
        <v>0</v>
      </c>
      <c r="C17" s="77"/>
      <c r="D17" s="78"/>
      <c r="E17" s="64" t="str">
        <f>charging!B12</f>
        <v>V165 (20L)</v>
      </c>
      <c r="F17" s="79"/>
      <c r="G17" s="79"/>
    </row>
    <row r="18" spans="1:7" x14ac:dyDescent="0.2">
      <c r="A18" s="66"/>
      <c r="B18" s="67" t="s">
        <v>215</v>
      </c>
      <c r="C18" s="80" t="s">
        <v>216</v>
      </c>
      <c r="D18" s="81"/>
      <c r="E18" s="68"/>
      <c r="F18" s="79"/>
      <c r="G18" s="79"/>
    </row>
    <row r="19" spans="1:7" x14ac:dyDescent="0.2">
      <c r="A19" s="66"/>
      <c r="B19" s="67" t="s">
        <v>217</v>
      </c>
      <c r="C19" s="80" t="s">
        <v>218</v>
      </c>
      <c r="D19" s="81"/>
      <c r="E19" s="68">
        <f>charging!B14</f>
        <v>19.600000000000001</v>
      </c>
      <c r="F19" s="79"/>
      <c r="G19" s="79"/>
    </row>
    <row r="20" spans="1:7" x14ac:dyDescent="0.2">
      <c r="A20" s="66"/>
      <c r="B20" s="67" t="s">
        <v>42</v>
      </c>
      <c r="C20" s="80" t="s">
        <v>219</v>
      </c>
      <c r="D20" s="105">
        <f>charging!C16</f>
        <v>8</v>
      </c>
      <c r="E20" s="82">
        <f>charging!B16</f>
        <v>9.6666666665696539</v>
      </c>
      <c r="F20" s="83"/>
      <c r="G20" s="83"/>
    </row>
    <row r="21" spans="1:7" ht="13.5" thickBot="1" x14ac:dyDescent="0.25">
      <c r="A21" s="70"/>
      <c r="B21" s="71" t="s">
        <v>220</v>
      </c>
      <c r="C21" s="84" t="s">
        <v>221</v>
      </c>
      <c r="D21" s="108" t="s">
        <v>251</v>
      </c>
      <c r="E21" s="72">
        <f>20*1.8+32</f>
        <v>68</v>
      </c>
      <c r="F21" s="85"/>
      <c r="G21" s="85"/>
    </row>
    <row r="22" spans="1:7" x14ac:dyDescent="0.2">
      <c r="A22" s="62" t="s">
        <v>222</v>
      </c>
      <c r="B22" s="63" t="s">
        <v>223</v>
      </c>
      <c r="C22" s="86"/>
      <c r="D22" s="87"/>
      <c r="E22" s="64" t="str">
        <f>VLOOKUP(E17,charging!R35:AH62,17,FALSE)</f>
        <v>DIAPHRAGM</v>
      </c>
      <c r="F22" s="79"/>
      <c r="G22" s="79"/>
    </row>
    <row r="23" spans="1:7" x14ac:dyDescent="0.2">
      <c r="A23" s="67" t="s">
        <v>1</v>
      </c>
      <c r="B23" s="67" t="s">
        <v>178</v>
      </c>
      <c r="C23" s="80" t="s">
        <v>224</v>
      </c>
      <c r="D23" s="105" t="str">
        <f>charging!C17</f>
        <v>20 ± 5</v>
      </c>
      <c r="E23" s="68">
        <f>charging!B17</f>
        <v>20</v>
      </c>
      <c r="F23" s="79"/>
      <c r="G23" s="79"/>
    </row>
    <row r="24" spans="1:7" x14ac:dyDescent="0.2">
      <c r="A24" s="67"/>
      <c r="B24" s="67" t="s">
        <v>179</v>
      </c>
      <c r="C24" s="80" t="s">
        <v>219</v>
      </c>
      <c r="D24" s="81"/>
      <c r="E24" s="68">
        <f>'Circulation Time'!D20</f>
        <v>167.49999999994179</v>
      </c>
      <c r="F24" s="88"/>
      <c r="G24" s="88"/>
    </row>
    <row r="25" spans="1:7" x14ac:dyDescent="0.2">
      <c r="A25" s="67"/>
      <c r="B25" s="67" t="s">
        <v>13</v>
      </c>
      <c r="C25" s="80" t="s">
        <v>225</v>
      </c>
      <c r="D25" s="105" t="str">
        <f>charging!C18</f>
        <v>Minimum 10</v>
      </c>
      <c r="E25" s="82">
        <f>charging!B18</f>
        <v>170.91836734687936</v>
      </c>
      <c r="F25" s="89"/>
      <c r="G25" s="89"/>
    </row>
    <row r="26" spans="1:7" x14ac:dyDescent="0.2">
      <c r="A26" s="67"/>
      <c r="B26" s="67" t="s">
        <v>226</v>
      </c>
      <c r="C26" s="80" t="s">
        <v>225</v>
      </c>
      <c r="D26" s="81"/>
      <c r="E26" s="68" t="e">
        <f>charging!B21+charging!B22</f>
        <v>#VALUE!</v>
      </c>
      <c r="F26" s="79"/>
      <c r="G26" s="79"/>
    </row>
    <row r="27" spans="1:7" x14ac:dyDescent="0.2">
      <c r="A27" s="67"/>
      <c r="B27" s="67" t="s">
        <v>227</v>
      </c>
      <c r="C27" s="80"/>
      <c r="D27" s="81"/>
      <c r="E27" s="68">
        <f>VLOOKUP(charging!B12,charging!R35:AA64,10,FALSE)</f>
        <v>0.5</v>
      </c>
      <c r="F27" s="79"/>
      <c r="G27" s="79"/>
    </row>
    <row r="28" spans="1:7" ht="15.75" x14ac:dyDescent="0.25">
      <c r="A28" s="67"/>
      <c r="B28" s="67" t="s">
        <v>228</v>
      </c>
      <c r="C28" s="80" t="s">
        <v>231</v>
      </c>
      <c r="D28" s="112" t="s">
        <v>250</v>
      </c>
      <c r="E28" s="82">
        <f>E23/E27</f>
        <v>40</v>
      </c>
      <c r="F28" s="106"/>
      <c r="G28" s="89"/>
    </row>
    <row r="29" spans="1:7" x14ac:dyDescent="0.2">
      <c r="A29" s="67"/>
      <c r="B29" s="67" t="s">
        <v>16</v>
      </c>
      <c r="C29" s="80"/>
      <c r="D29" s="81"/>
      <c r="E29" s="68" t="str">
        <f>charging!B23</f>
        <v>0.02N</v>
      </c>
      <c r="F29" s="79"/>
      <c r="G29" s="79"/>
    </row>
    <row r="30" spans="1:7" x14ac:dyDescent="0.2">
      <c r="A30" s="67"/>
      <c r="B30" s="67" t="s">
        <v>17</v>
      </c>
      <c r="C30" s="80"/>
      <c r="D30" s="81"/>
      <c r="E30" s="68" t="str">
        <f>charging!B24</f>
        <v>0.01H</v>
      </c>
      <c r="F30" s="79"/>
      <c r="G30" s="79"/>
    </row>
    <row r="31" spans="1:7" ht="13.5" thickBot="1" x14ac:dyDescent="0.25">
      <c r="A31" s="71"/>
      <c r="B31" s="71" t="s">
        <v>180</v>
      </c>
      <c r="C31" s="84"/>
      <c r="D31" s="107" t="s">
        <v>235</v>
      </c>
      <c r="E31" s="72">
        <f>charging!B25</f>
        <v>1</v>
      </c>
      <c r="F31" s="79"/>
      <c r="G31" s="79"/>
    </row>
    <row r="33" spans="1:1" x14ac:dyDescent="0.2">
      <c r="A33" s="90" t="s">
        <v>229</v>
      </c>
    </row>
    <row r="34" spans="1:1" x14ac:dyDescent="0.2">
      <c r="A34" s="91">
        <v>39822</v>
      </c>
    </row>
    <row r="35" spans="1:1" x14ac:dyDescent="0.2">
      <c r="A35" s="51" t="s">
        <v>230</v>
      </c>
    </row>
  </sheetData>
  <sheetProtection password="C555" sheet="1" objects="1" scenarios="1" insertColumns="0" insertRows="0" deleteColumns="0" deleteRows="0"/>
  <customSheetViews>
    <customSheetView guid="{6ADB46CB-27E4-41C5-A975-80E23EF4F596}" showRuler="0">
      <selection activeCell="B27" sqref="B27"/>
      <pageMargins left="0.75" right="0.75" top="1" bottom="1" header="0.5" footer="0.5"/>
      <pageSetup orientation="portrait" r:id="rId1"/>
      <headerFooter alignWithMargins="0"/>
    </customSheetView>
    <customSheetView guid="{4D3F3C0F-04B2-4C57-8690-2F0D97F2B30D}" showRuler="0">
      <selection activeCell="B27" sqref="B27"/>
      <pageMargins left="0.75" right="0.75" top="1" bottom="1" header="0.5" footer="0.5"/>
      <pageSetup orientation="portrait" r:id="rId2"/>
      <headerFooter alignWithMargins="0"/>
    </customSheetView>
  </customSheetViews>
  <mergeCells count="10">
    <mergeCell ref="C15:D15"/>
    <mergeCell ref="C6:D6"/>
    <mergeCell ref="C11:D11"/>
    <mergeCell ref="C12:D12"/>
    <mergeCell ref="C13:D13"/>
    <mergeCell ref="C14:D14"/>
    <mergeCell ref="C7:D7"/>
    <mergeCell ref="C8:D8"/>
    <mergeCell ref="C9:D9"/>
    <mergeCell ref="C10:D10"/>
  </mergeCells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3 Filter Passes</vt:lpstr>
      <vt:lpstr>charging</vt:lpstr>
      <vt:lpstr>Agitation Time</vt:lpstr>
      <vt:lpstr>Circulation Time</vt:lpstr>
      <vt:lpstr>ENG SUMMARY</vt:lpstr>
      <vt:lpstr>'3 Filter Passes'!Print_Area</vt:lpstr>
      <vt:lpstr>charging!Print_Area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BangB</dc:creator>
  <cp:lastModifiedBy>Jean Jackson</cp:lastModifiedBy>
  <cp:lastPrinted>2011-02-17T22:09:24Z</cp:lastPrinted>
  <dcterms:created xsi:type="dcterms:W3CDTF">2003-04-29T18:22:34Z</dcterms:created>
  <dcterms:modified xsi:type="dcterms:W3CDTF">2019-04-23T22:55:48Z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-25199831</vt:i4>
  </property>
  <property fmtid="{D5CDD505-2E9C-101B-9397-08002B2CF9AE}" pid="3" name="_EmailSubject">
    <vt:lpwstr>AR360S-28 3D0178S</vt:lpwstr>
  </property>
  <property fmtid="{D5CDD505-2E9C-101B-9397-08002B2CF9AE}" pid="4" name="_AuthorEmail">
    <vt:lpwstr>myamachika@jsrmicro.com</vt:lpwstr>
  </property>
  <property fmtid="{D5CDD505-2E9C-101B-9397-08002B2CF9AE}" pid="5" name="_AuthorEmailDisplayName">
    <vt:lpwstr>Mikio Yamachika</vt:lpwstr>
  </property>
  <property fmtid="{D5CDD505-2E9C-101B-9397-08002B2CF9AE}" pid="6" name="_PreviousAdHocReviewCycleID">
    <vt:i4>-384228563</vt:i4>
  </property>
  <property fmtid="{D5CDD505-2E9C-101B-9397-08002B2CF9AE}" pid="7" name="_ReviewingToolsShownOnce">
    <vt:lpwstr/>
  </property>
  <property fmtid="{D5CDD505-2E9C-101B-9397-08002B2CF9AE}" pid="8" name="TBCO_ScreenResolution">
    <vt:lpwstr>96 96 1920 1080</vt:lpwstr>
  </property>
</Properties>
</file>