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s160130\Box\Repositories\sar-simulation-jws\Real Data\"/>
    </mc:Choice>
  </mc:AlternateContent>
  <bookViews>
    <workbookView xWindow="0" yWindow="0" windowWidth="28800" windowHeight="12300" activeTab="2"/>
  </bookViews>
  <sheets>
    <sheet name="findCenter" sheetId="2" r:id="rId1"/>
    <sheet name="rangeCalib" sheetId="4" r:id="rId2"/>
    <sheet name="Rotator" sheetId="3" r:id="rId3"/>
    <sheet name="Rectilinear" sheetId="7" r:id="rId4"/>
    <sheet name="chirpParameters" sheetId="5" r:id="rId5"/>
  </sheets>
  <externalReferences>
    <externalReference r:id="rId6"/>
  </externalReferences>
  <definedNames>
    <definedName name="lambda" localSheetId="0">findCenter!$AL$5</definedName>
    <definedName name="lambda" localSheetId="1">rangeCalib!$AL$5</definedName>
    <definedName name="lambda" localSheetId="3">Rectilinear!$AM$5</definedName>
    <definedName name="lambda" localSheetId="2">Rotator!$AM$5</definedName>
    <definedName name="lambda">[1]initialData!$AH$5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7" l="1"/>
  <c r="U8" i="7" s="1"/>
  <c r="F8" i="7" s="1"/>
  <c r="S8" i="7"/>
  <c r="M8" i="7"/>
  <c r="N8" i="7" s="1"/>
  <c r="K8" i="7"/>
  <c r="C8" i="7"/>
  <c r="C6" i="7"/>
  <c r="C4" i="7"/>
  <c r="V8" i="7" l="1"/>
  <c r="W8" i="7"/>
  <c r="F6" i="7"/>
  <c r="V6" i="7" s="1"/>
  <c r="V4" i="7"/>
  <c r="W30" i="3"/>
  <c r="S6" i="7"/>
  <c r="T6" i="7"/>
  <c r="K6" i="7" s="1"/>
  <c r="M6" i="7"/>
  <c r="N6" i="7" s="1"/>
  <c r="W4" i="7"/>
  <c r="T4" i="7"/>
  <c r="S4" i="7"/>
  <c r="AO6" i="7"/>
  <c r="AM5" i="7"/>
  <c r="K4" i="7"/>
  <c r="M4" i="7"/>
  <c r="N4" i="7" s="1"/>
  <c r="W6" i="7" l="1"/>
  <c r="U6" i="7"/>
  <c r="U4" i="7"/>
  <c r="L28" i="3" l="1"/>
  <c r="U30" i="3"/>
  <c r="T30" i="3"/>
  <c r="M30" i="3"/>
  <c r="N30" i="3" s="1"/>
  <c r="C30" i="3"/>
  <c r="U28" i="3"/>
  <c r="K28" i="3" s="1"/>
  <c r="T28" i="3"/>
  <c r="M28" i="3"/>
  <c r="C28" i="3"/>
  <c r="U26" i="3"/>
  <c r="K26" i="3" s="1"/>
  <c r="T26" i="3"/>
  <c r="M26" i="3"/>
  <c r="N26" i="3" s="1"/>
  <c r="C26" i="3"/>
  <c r="U24" i="3"/>
  <c r="K24" i="3" s="1"/>
  <c r="T24" i="3"/>
  <c r="M24" i="3"/>
  <c r="N24" i="3" s="1"/>
  <c r="C24" i="3"/>
  <c r="U22" i="3"/>
  <c r="V22" i="3" s="1"/>
  <c r="F22" i="3" s="1"/>
  <c r="T22" i="3"/>
  <c r="N22" i="3"/>
  <c r="M22" i="3"/>
  <c r="C22" i="3"/>
  <c r="U20" i="3"/>
  <c r="K20" i="3" s="1"/>
  <c r="T20" i="3"/>
  <c r="N20" i="3"/>
  <c r="M20" i="3"/>
  <c r="C20" i="3"/>
  <c r="L18" i="3"/>
  <c r="U18" i="3"/>
  <c r="V18" i="3" s="1"/>
  <c r="F18" i="3" s="1"/>
  <c r="T18" i="3"/>
  <c r="M18" i="3"/>
  <c r="N18" i="3" s="1"/>
  <c r="K18" i="3"/>
  <c r="C18" i="3"/>
  <c r="U16" i="3"/>
  <c r="V16" i="3" s="1"/>
  <c r="F16" i="3" s="1"/>
  <c r="T16" i="3"/>
  <c r="M16" i="3"/>
  <c r="N16" i="3" s="1"/>
  <c r="K16" i="3"/>
  <c r="C16" i="3"/>
  <c r="U14" i="3"/>
  <c r="V14" i="3" s="1"/>
  <c r="F14" i="3" s="1"/>
  <c r="T14" i="3"/>
  <c r="M14" i="3"/>
  <c r="N14" i="3" s="1"/>
  <c r="K14" i="3"/>
  <c r="C14" i="3"/>
  <c r="U12" i="3"/>
  <c r="T12" i="3"/>
  <c r="M12" i="3"/>
  <c r="N12" i="3" s="1"/>
  <c r="K12" i="3"/>
  <c r="C12" i="3"/>
  <c r="U8" i="4"/>
  <c r="F8" i="4" s="1"/>
  <c r="T8" i="4"/>
  <c r="S8" i="4"/>
  <c r="M8" i="4"/>
  <c r="N8" i="4" s="1"/>
  <c r="K8" i="4"/>
  <c r="C8" i="4"/>
  <c r="U10" i="3"/>
  <c r="T10" i="3"/>
  <c r="M10" i="3"/>
  <c r="N10" i="3" s="1"/>
  <c r="C10" i="3"/>
  <c r="U6" i="4"/>
  <c r="F6" i="4" s="1"/>
  <c r="T6" i="4"/>
  <c r="K6" i="4" s="1"/>
  <c r="S6" i="4"/>
  <c r="M6" i="4"/>
  <c r="N6" i="4" s="1"/>
  <c r="C6" i="4"/>
  <c r="C8" i="3"/>
  <c r="C6" i="3"/>
  <c r="C4" i="3"/>
  <c r="E13" i="5"/>
  <c r="D13" i="5"/>
  <c r="C13" i="5"/>
  <c r="E12" i="5"/>
  <c r="D12" i="5"/>
  <c r="C12" i="5"/>
  <c r="C15" i="5" s="1"/>
  <c r="C16" i="5" s="1"/>
  <c r="C17" i="5" s="1"/>
  <c r="E11" i="5"/>
  <c r="E14" i="5" s="1"/>
  <c r="E15" i="5" s="1"/>
  <c r="E16" i="5" s="1"/>
  <c r="E17" i="5" s="1"/>
  <c r="D11" i="5"/>
  <c r="D14" i="5" s="1"/>
  <c r="C11" i="5"/>
  <c r="C14" i="5" s="1"/>
  <c r="U8" i="3"/>
  <c r="T8" i="3"/>
  <c r="M8" i="3"/>
  <c r="N8" i="3" s="1"/>
  <c r="U6" i="3"/>
  <c r="T6" i="3"/>
  <c r="M6" i="3"/>
  <c r="N6" i="3" s="1"/>
  <c r="AN6" i="4"/>
  <c r="AL5" i="4"/>
  <c r="T4" i="4"/>
  <c r="K4" i="4" s="1"/>
  <c r="S4" i="4"/>
  <c r="M4" i="4"/>
  <c r="N4" i="4" s="1"/>
  <c r="C4" i="4"/>
  <c r="U4" i="3"/>
  <c r="K4" i="3" s="1"/>
  <c r="T4" i="3"/>
  <c r="AO6" i="3"/>
  <c r="AM5" i="3"/>
  <c r="M4" i="3"/>
  <c r="N4" i="3" s="1"/>
  <c r="W16" i="2"/>
  <c r="V16" i="2"/>
  <c r="T16" i="2"/>
  <c r="U16" i="2" s="1"/>
  <c r="S16" i="2"/>
  <c r="N16" i="2"/>
  <c r="M16" i="2"/>
  <c r="S4" i="2"/>
  <c r="U4" i="2"/>
  <c r="W14" i="2"/>
  <c r="V14" i="2"/>
  <c r="T14" i="2"/>
  <c r="S14" i="2"/>
  <c r="M14" i="2"/>
  <c r="N14" i="2" s="1"/>
  <c r="W12" i="2"/>
  <c r="V12" i="2"/>
  <c r="T12" i="2"/>
  <c r="U12" i="2" s="1"/>
  <c r="S12" i="2"/>
  <c r="M12" i="2"/>
  <c r="N12" i="2" s="1"/>
  <c r="K12" i="2"/>
  <c r="W10" i="2"/>
  <c r="V10" i="2"/>
  <c r="T10" i="2"/>
  <c r="U10" i="2" s="1"/>
  <c r="S10" i="2"/>
  <c r="M10" i="2"/>
  <c r="N10" i="2" s="1"/>
  <c r="V4" i="2"/>
  <c r="W8" i="2"/>
  <c r="V8" i="2"/>
  <c r="T8" i="2"/>
  <c r="S8" i="2"/>
  <c r="M8" i="2"/>
  <c r="N8" i="2" s="1"/>
  <c r="W6" i="2"/>
  <c r="V6" i="2"/>
  <c r="T6" i="2"/>
  <c r="S6" i="2"/>
  <c r="M6" i="2"/>
  <c r="N6" i="2" s="1"/>
  <c r="W4" i="2"/>
  <c r="T4" i="2"/>
  <c r="K4" i="2" s="1"/>
  <c r="M4" i="2"/>
  <c r="N4" i="2" s="1"/>
  <c r="AN6" i="2"/>
  <c r="AL5" i="2"/>
  <c r="N28" i="3" l="1"/>
  <c r="V30" i="3"/>
  <c r="F30" i="3" s="1"/>
  <c r="K30" i="3"/>
  <c r="V28" i="3"/>
  <c r="F28" i="3" s="1"/>
  <c r="W28" i="3" s="1"/>
  <c r="V26" i="3"/>
  <c r="F26" i="3" s="1"/>
  <c r="V24" i="3"/>
  <c r="F24" i="3" s="1"/>
  <c r="X22" i="3"/>
  <c r="W22" i="3"/>
  <c r="K22" i="3"/>
  <c r="V20" i="3"/>
  <c r="F20" i="3" s="1"/>
  <c r="X18" i="3"/>
  <c r="W18" i="3"/>
  <c r="X16" i="3"/>
  <c r="W16" i="3"/>
  <c r="X14" i="3"/>
  <c r="W14" i="3"/>
  <c r="V10" i="3"/>
  <c r="F10" i="3" s="1"/>
  <c r="X10" i="3" s="1"/>
  <c r="V12" i="3"/>
  <c r="F12" i="3" s="1"/>
  <c r="V6" i="3"/>
  <c r="F6" i="3" s="1"/>
  <c r="X6" i="3" s="1"/>
  <c r="W12" i="3"/>
  <c r="X12" i="3"/>
  <c r="W8" i="4"/>
  <c r="V8" i="4"/>
  <c r="K10" i="3"/>
  <c r="W6" i="4"/>
  <c r="V6" i="4"/>
  <c r="D15" i="5"/>
  <c r="D16" i="5" s="1"/>
  <c r="D17" i="5" s="1"/>
  <c r="V8" i="3"/>
  <c r="F8" i="3" s="1"/>
  <c r="W8" i="3" s="1"/>
  <c r="K8" i="3"/>
  <c r="W6" i="3"/>
  <c r="K6" i="3"/>
  <c r="U4" i="4"/>
  <c r="F4" i="4" s="1"/>
  <c r="V4" i="3"/>
  <c r="F4" i="3" s="1"/>
  <c r="U14" i="2"/>
  <c r="U8" i="2"/>
  <c r="U6" i="2"/>
  <c r="X30" i="3" l="1"/>
  <c r="X28" i="3"/>
  <c r="X26" i="3"/>
  <c r="W26" i="3"/>
  <c r="X24" i="3"/>
  <c r="W24" i="3"/>
  <c r="X20" i="3"/>
  <c r="W20" i="3"/>
  <c r="W10" i="3"/>
  <c r="X8" i="3"/>
  <c r="V4" i="4"/>
  <c r="W4" i="4"/>
  <c r="X4" i="3"/>
  <c r="W4" i="3"/>
</calcChain>
</file>

<file path=xl/sharedStrings.xml><?xml version="1.0" encoding="utf-8"?>
<sst xmlns="http://schemas.openxmlformats.org/spreadsheetml/2006/main" count="178" uniqueCount="81">
  <si>
    <t>PRE</t>
  </si>
  <si>
    <t>POST</t>
  </si>
  <si>
    <t>Radar</t>
  </si>
  <si>
    <t>Notes</t>
  </si>
  <si>
    <t>Failure</t>
  </si>
  <si>
    <t>Vertical Scan Size (mm)</t>
  </si>
  <si>
    <t># Vertical Captures</t>
  </si>
  <si>
    <t>Horizontal Scan Size (mm)</t>
  </si>
  <si>
    <t># Horizontal Captures</t>
  </si>
  <si>
    <t>Frame Periodicity (ms/frame)</t>
  </si>
  <si>
    <t>Vertical Speed (mm/s)</t>
  </si>
  <si>
    <t>Horizontal Speed (mm/s)</t>
  </si>
  <si>
    <t>Wait Duration (s)</t>
  </si>
  <si>
    <t>Horizontal Sampling Rate (mm/frame)</t>
  </si>
  <si>
    <t>Vertical Sampling Rate (mm/scan)</t>
  </si>
  <si>
    <t>Horizontal Scan Time (s)</t>
  </si>
  <si>
    <t>Total Scan Time (min)</t>
  </si>
  <si>
    <t>x0</t>
  </si>
  <si>
    <t>y0</t>
  </si>
  <si>
    <t>Distance to Target (mm)</t>
  </si>
  <si>
    <t># Frames During Wait Duration</t>
  </si>
  <si>
    <t># Frames Horizontal Frames</t>
  </si>
  <si>
    <t># Total Required Frames</t>
  </si>
  <si>
    <t># HSDC Samples/1 Scan</t>
  </si>
  <si>
    <t># HSDC Samples</t>
  </si>
  <si>
    <t>L/R Scanning</t>
  </si>
  <si>
    <t>Odd Scans</t>
  </si>
  <si>
    <t>Even Scans</t>
  </si>
  <si>
    <t>nTx</t>
  </si>
  <si>
    <t>nRx</t>
  </si>
  <si>
    <t xml:space="preserve">Some Variables </t>
  </si>
  <si>
    <t>lambda:</t>
  </si>
  <si>
    <t>Noticed number of HSDC samples was wrong but used the given value. Phase is all wrong</t>
  </si>
  <si>
    <t>EXAMPLE LINE</t>
  </si>
  <si>
    <t>findCenter1</t>
  </si>
  <si>
    <t>findCenter2</t>
  </si>
  <si>
    <t>findCenter3</t>
  </si>
  <si>
    <t>findCenter4</t>
  </si>
  <si>
    <t>findCenter5</t>
  </si>
  <si>
    <t>findCenter6</t>
  </si>
  <si>
    <t>Rotation Scan Size (deg)</t>
  </si>
  <si>
    <t>Rotation Speed (deg/s)</t>
  </si>
  <si>
    <t>Angular Sampling Rate (deg/frame)</t>
  </si>
  <si>
    <t>rangeCalib1</t>
  </si>
  <si>
    <t>rotatorTest1</t>
  </si>
  <si>
    <t>rotatorTest2</t>
  </si>
  <si>
    <t>Muhammet</t>
  </si>
  <si>
    <t>Josiah v1</t>
  </si>
  <si>
    <t>Fast Simulation</t>
  </si>
  <si>
    <t>Idle Time (us)</t>
  </si>
  <si>
    <t>TX Start Time (us)</t>
  </si>
  <si>
    <t>ADC Start Time (us)</t>
  </si>
  <si>
    <t>ADC Samples</t>
  </si>
  <si>
    <t>Sample Rate (sps)</t>
  </si>
  <si>
    <t>Ramp End Time (us)</t>
  </si>
  <si>
    <t>Start Frequency (GHz)</t>
  </si>
  <si>
    <t>Frequency Slope (MHz/us)</t>
  </si>
  <si>
    <t>ADC Sample Time (us)</t>
  </si>
  <si>
    <t>Actual Start Freq (GHz)</t>
  </si>
  <si>
    <t>Chirp Cycle Time (us)</t>
  </si>
  <si>
    <t>Actual Useful Bandwidth (GHz)</t>
  </si>
  <si>
    <t>Center Frequency (GHz)</t>
  </si>
  <si>
    <t>Wavelength (mm)</t>
  </si>
  <si>
    <t>2 Wavelengths (mm)</t>
  </si>
  <si>
    <t>rotatorTest3</t>
  </si>
  <si>
    <t>rotatorTest4</t>
  </si>
  <si>
    <t>rangeCalib3, z0 = 250mm</t>
  </si>
  <si>
    <t>rotatorTest5</t>
  </si>
  <si>
    <t>rotatorTest6</t>
  </si>
  <si>
    <t>rotatorTest7</t>
  </si>
  <si>
    <t>rotatorTest8</t>
  </si>
  <si>
    <t>rotatorTest9</t>
  </si>
  <si>
    <t>rotatorTest10</t>
  </si>
  <si>
    <t>rotatorTest11</t>
  </si>
  <si>
    <t>rotatorTest13 - Single Channel</t>
  </si>
  <si>
    <t>rotatorTest12 - Knife at an angle - GOOD! - Slower</t>
  </si>
  <si>
    <t>rotatorTest14 - Knife at an angle - GOOD! - Same as 12 but fast again</t>
  </si>
  <si>
    <t>z0 (mm)</t>
  </si>
  <si>
    <t>rectilinearTest1</t>
  </si>
  <si>
    <t>rectilinearTest3  - knife perpendicular to scanning plane</t>
  </si>
  <si>
    <t>rectilinearTest2 - knife parallel to scanning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</si>
</sst>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s160130/Box/ISAR%20Rotation/SAR%20Scanner/SAR%20Scanner%20Codes/Algorithms/initialSc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geScanner"/>
      <sheetName val="initialData"/>
      <sheetName val="initialSlices"/>
      <sheetName val="realSlices"/>
      <sheetName val="calibration"/>
      <sheetName val="goodImages"/>
      <sheetName val="coeffCalibration"/>
      <sheetName val="Sheet3"/>
      <sheetName val="chirpParameters"/>
    </sheetNames>
    <sheetDataSet>
      <sheetData sheetId="0"/>
      <sheetData sheetId="1">
        <row r="5">
          <cell r="AH5">
            <v>3.794841240506329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0"/>
  <sheetViews>
    <sheetView zoomScale="90" zoomScaleNormal="90" workbookViewId="0">
      <selection activeCell="D17" sqref="D17"/>
    </sheetView>
  </sheetViews>
  <sheetFormatPr defaultRowHeight="15" x14ac:dyDescent="0.25"/>
  <cols>
    <col min="1" max="1" width="1.42578125" style="1" customWidth="1"/>
    <col min="2" max="2" width="9.140625" style="1"/>
    <col min="3" max="3" width="9" style="1" bestFit="1" customWidth="1"/>
    <col min="4" max="4" width="8.85546875" style="1" customWidth="1"/>
    <col min="5" max="5" width="10.140625" style="1" bestFit="1" customWidth="1"/>
    <col min="6" max="6" width="11.5703125" style="1" bestFit="1" customWidth="1"/>
    <col min="7" max="7" width="11.140625" style="1" bestFit="1" customWidth="1"/>
    <col min="8" max="8" width="7.85546875" style="1" bestFit="1" customWidth="1"/>
    <col min="9" max="9" width="10.140625" style="1" bestFit="1" customWidth="1"/>
    <col min="10" max="10" width="8.7109375" style="1" bestFit="1" customWidth="1"/>
    <col min="11" max="11" width="13.7109375" style="1" bestFit="1" customWidth="1"/>
    <col min="12" max="12" width="12.140625" style="1" customWidth="1"/>
    <col min="13" max="13" width="10.140625" style="1" bestFit="1" customWidth="1"/>
    <col min="14" max="14" width="9.85546875" style="1" bestFit="1" customWidth="1"/>
    <col min="15" max="15" width="4.42578125" style="1" bestFit="1" customWidth="1"/>
    <col min="16" max="16" width="4.42578125" style="1" customWidth="1"/>
    <col min="17" max="17" width="8.85546875" style="1" bestFit="1" customWidth="1"/>
    <col min="18" max="18" width="1.42578125" style="1" customWidth="1"/>
    <col min="19" max="19" width="11.42578125" style="1" bestFit="1" customWidth="1"/>
    <col min="20" max="20" width="10.140625" style="1" bestFit="1" customWidth="1"/>
    <col min="21" max="21" width="9.140625" style="1" bestFit="1" customWidth="1"/>
    <col min="22" max="22" width="9.140625" style="1" customWidth="1"/>
    <col min="23" max="23" width="10" style="1" bestFit="1" customWidth="1"/>
    <col min="24" max="24" width="1.42578125" style="1" customWidth="1"/>
    <col min="25" max="25" width="8.85546875" style="1" bestFit="1" customWidth="1"/>
    <col min="26" max="27" width="6.5703125" style="9" bestFit="1" customWidth="1"/>
    <col min="28" max="28" width="1.42578125" style="1" customWidth="1"/>
    <col min="29" max="29" width="4.140625" style="1" bestFit="1" customWidth="1"/>
    <col min="30" max="30" width="4.28515625" style="1" bestFit="1" customWidth="1"/>
    <col min="31" max="31" width="1.42578125" style="1" customWidth="1"/>
    <col min="32" max="32" width="57.28515625" style="4" customWidth="1"/>
    <col min="33" max="33" width="9.140625" style="1"/>
    <col min="34" max="34" width="88.85546875" style="1" bestFit="1" customWidth="1"/>
    <col min="35" max="37" width="9.140625" style="1"/>
    <col min="38" max="38" width="14.85546875" style="1" bestFit="1" customWidth="1"/>
    <col min="39" max="16384" width="9.140625" style="1"/>
  </cols>
  <sheetData>
    <row r="2" spans="2:40" x14ac:dyDescent="0.25">
      <c r="C2" s="2"/>
      <c r="D2" s="2"/>
      <c r="E2" s="2"/>
      <c r="F2" s="2"/>
      <c r="G2" s="2"/>
      <c r="H2" s="2"/>
      <c r="I2" s="2"/>
      <c r="J2" s="2"/>
      <c r="S2" s="16" t="s">
        <v>0</v>
      </c>
      <c r="T2" s="16"/>
      <c r="U2" s="16"/>
      <c r="V2" s="16"/>
      <c r="W2" s="16"/>
      <c r="Y2" s="17" t="s">
        <v>1</v>
      </c>
      <c r="Z2" s="17"/>
      <c r="AA2" s="17"/>
      <c r="AC2" s="16" t="s">
        <v>2</v>
      </c>
      <c r="AD2" s="16"/>
      <c r="AF2" s="4" t="s">
        <v>3</v>
      </c>
      <c r="AH2" s="1" t="s">
        <v>4</v>
      </c>
    </row>
    <row r="3" spans="2:40" s="5" customFormat="1" ht="69" customHeight="1" x14ac:dyDescent="0.25"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Y3" s="5" t="s">
        <v>25</v>
      </c>
      <c r="Z3" s="6" t="s">
        <v>26</v>
      </c>
      <c r="AA3" s="6" t="s">
        <v>27</v>
      </c>
      <c r="AC3" s="5" t="s">
        <v>28</v>
      </c>
      <c r="AD3" s="5" t="s">
        <v>29</v>
      </c>
      <c r="AF3" s="7"/>
    </row>
    <row r="4" spans="2:40" x14ac:dyDescent="0.25">
      <c r="B4" s="1">
        <v>1</v>
      </c>
      <c r="C4" s="1">
        <v>0</v>
      </c>
      <c r="D4" s="1">
        <v>1</v>
      </c>
      <c r="E4" s="1">
        <v>200</v>
      </c>
      <c r="F4" s="1">
        <v>1</v>
      </c>
      <c r="G4" s="1">
        <v>10</v>
      </c>
      <c r="H4" s="1">
        <v>50</v>
      </c>
      <c r="I4" s="1">
        <v>100</v>
      </c>
      <c r="J4" s="1">
        <v>0.5</v>
      </c>
      <c r="K4" s="1">
        <f>E4/T4</f>
        <v>1</v>
      </c>
      <c r="L4" s="1">
        <v>7.58968248101265</v>
      </c>
      <c r="M4" s="1">
        <f>J4+E4/I4+J4+2 + 1</f>
        <v>6</v>
      </c>
      <c r="N4" s="8">
        <f>IF(Y4,M4*D4/60 + (L4/H4 + 1)*D4/60,2*M4*D4/60+ (L4/H4 + 1)*D4/60)</f>
        <v>0.21919656082700423</v>
      </c>
      <c r="O4" s="1">
        <v>0</v>
      </c>
      <c r="P4" s="1">
        <v>0</v>
      </c>
      <c r="Q4" s="1">
        <v>500</v>
      </c>
      <c r="S4" s="1">
        <f>1/(G4*0.001)*J4</f>
        <v>50</v>
      </c>
      <c r="T4" s="1">
        <f>E4/(G4*0.001*I4)</f>
        <v>200</v>
      </c>
      <c r="U4" s="1">
        <f>T4+2*S4</f>
        <v>300</v>
      </c>
      <c r="V4" s="1">
        <f>64*AC4*F4</f>
        <v>128</v>
      </c>
      <c r="W4" s="1">
        <f>64*AC4*F4*D4</f>
        <v>128</v>
      </c>
      <c r="Y4" s="1" t="b">
        <v>0</v>
      </c>
      <c r="AC4" s="1">
        <v>2</v>
      </c>
      <c r="AD4" s="1">
        <v>4</v>
      </c>
      <c r="AF4" s="4" t="s">
        <v>33</v>
      </c>
    </row>
    <row r="5" spans="2:40" ht="3.75" customHeight="1" x14ac:dyDescent="0.25">
      <c r="N5" s="8"/>
      <c r="AL5" s="1">
        <f>299792458/(79000000000)*1000</f>
        <v>3.794841240506329</v>
      </c>
    </row>
    <row r="6" spans="2:40" x14ac:dyDescent="0.25">
      <c r="B6" s="1">
        <v>2</v>
      </c>
      <c r="C6" s="1">
        <v>0</v>
      </c>
      <c r="D6" s="1">
        <v>1</v>
      </c>
      <c r="E6" s="1">
        <v>256</v>
      </c>
      <c r="F6" s="1">
        <v>512</v>
      </c>
      <c r="G6" s="1">
        <v>10</v>
      </c>
      <c r="H6" s="1">
        <v>50</v>
      </c>
      <c r="I6" s="1">
        <v>100</v>
      </c>
      <c r="J6" s="1">
        <v>0.5</v>
      </c>
      <c r="K6" s="1">
        <v>0.5</v>
      </c>
      <c r="L6" s="1">
        <v>7.58968248101265</v>
      </c>
      <c r="M6" s="1">
        <f>J6+E6/I6+J6+2 + 1</f>
        <v>6.5600000000000005</v>
      </c>
      <c r="N6" s="8">
        <f>IF(Y6,M6*D6/60 + (L6/H6 + 1)*D6/60,2*M6*D6/60+ (L6/H6 + 1)*D6/60)</f>
        <v>0.23786322749367089</v>
      </c>
      <c r="O6" s="1">
        <v>0</v>
      </c>
      <c r="P6" s="1">
        <v>0</v>
      </c>
      <c r="Q6" s="1">
        <v>500</v>
      </c>
      <c r="S6" s="1">
        <f>1/(G6*0.001)*J6</f>
        <v>50</v>
      </c>
      <c r="T6" s="1">
        <f>E6/(G6*0.001*I6)</f>
        <v>256</v>
      </c>
      <c r="U6" s="1">
        <f>T6+2*S6</f>
        <v>356</v>
      </c>
      <c r="V6" s="1">
        <f>64*AC6*F6</f>
        <v>65536</v>
      </c>
      <c r="W6" s="1">
        <f>64*AC6*F6*D6</f>
        <v>65536</v>
      </c>
      <c r="Y6" s="1" t="b">
        <v>0</v>
      </c>
      <c r="AC6" s="1">
        <v>2</v>
      </c>
      <c r="AD6" s="1">
        <v>4</v>
      </c>
      <c r="AF6" s="4" t="s">
        <v>34</v>
      </c>
      <c r="AL6" s="1" t="s">
        <v>30</v>
      </c>
      <c r="AM6" s="1" t="s">
        <v>31</v>
      </c>
      <c r="AN6" s="1">
        <f>299792458/(79000000000)*1000</f>
        <v>3.794841240506329</v>
      </c>
    </row>
    <row r="7" spans="2:40" ht="3.75" customHeight="1" x14ac:dyDescent="0.25">
      <c r="N7" s="8"/>
    </row>
    <row r="8" spans="2:40" x14ac:dyDescent="0.25">
      <c r="B8" s="1">
        <v>3</v>
      </c>
      <c r="C8" s="1">
        <v>0</v>
      </c>
      <c r="D8" s="1">
        <v>2</v>
      </c>
      <c r="E8" s="1">
        <v>256</v>
      </c>
      <c r="F8" s="1">
        <v>512</v>
      </c>
      <c r="G8" s="1">
        <v>10</v>
      </c>
      <c r="H8" s="1">
        <v>50</v>
      </c>
      <c r="I8" s="1">
        <v>100</v>
      </c>
      <c r="J8" s="1">
        <v>0.5</v>
      </c>
      <c r="K8" s="1">
        <v>0.5</v>
      </c>
      <c r="L8" s="1">
        <v>7.58968248101265</v>
      </c>
      <c r="M8" s="1">
        <f>J8+E8/I8+J8+2 + 1</f>
        <v>6.5600000000000005</v>
      </c>
      <c r="N8" s="8">
        <f>IF(Y8,M8*D8/60 + (L8/H8 + 1)*D8/60,2*M8*D8/60+ (L8/H8 + 1)*D8/60)</f>
        <v>0.47572645498734178</v>
      </c>
      <c r="O8" s="1">
        <v>0</v>
      </c>
      <c r="P8" s="1">
        <v>0</v>
      </c>
      <c r="Q8" s="1">
        <v>500</v>
      </c>
      <c r="S8" s="1">
        <f>1/(G8*0.001)*J8</f>
        <v>50</v>
      </c>
      <c r="T8" s="1">
        <f>E8/(G8*0.001*I8)</f>
        <v>256</v>
      </c>
      <c r="U8" s="1">
        <f>T8+2*S8</f>
        <v>356</v>
      </c>
      <c r="V8" s="1">
        <f>64*AC8*F8</f>
        <v>65536</v>
      </c>
      <c r="W8" s="1">
        <f>64*AC8*F8*D8</f>
        <v>131072</v>
      </c>
      <c r="Y8" s="1" t="b">
        <v>0</v>
      </c>
      <c r="AC8" s="1">
        <v>2</v>
      </c>
      <c r="AD8" s="1">
        <v>4</v>
      </c>
      <c r="AF8" s="4" t="s">
        <v>35</v>
      </c>
    </row>
    <row r="9" spans="2:40" ht="3.75" customHeight="1" x14ac:dyDescent="0.25">
      <c r="N9" s="8"/>
    </row>
    <row r="10" spans="2:40" x14ac:dyDescent="0.25">
      <c r="B10" s="1">
        <v>4</v>
      </c>
      <c r="C10" s="1">
        <v>0</v>
      </c>
      <c r="D10" s="1">
        <v>5</v>
      </c>
      <c r="E10" s="1">
        <v>8</v>
      </c>
      <c r="F10" s="1">
        <v>32</v>
      </c>
      <c r="G10" s="1">
        <v>10</v>
      </c>
      <c r="H10" s="1">
        <v>50</v>
      </c>
      <c r="I10" s="1">
        <v>100</v>
      </c>
      <c r="J10" s="1">
        <v>0.5</v>
      </c>
      <c r="K10" s="1">
        <v>0.25</v>
      </c>
      <c r="L10" s="1">
        <v>7.58968248101265</v>
      </c>
      <c r="M10" s="1">
        <f>J10+E10/I10+J10+2 + 1</f>
        <v>4.08</v>
      </c>
      <c r="N10" s="8">
        <f>IF(Y10,M10*D10/60 + (L10/H10 + 1)*D10/60,2*M10*D10/60+ (L10/H10 + 1)*D10/60)</f>
        <v>0.77598280413502096</v>
      </c>
      <c r="O10" s="1">
        <v>210</v>
      </c>
      <c r="P10" s="1">
        <v>0</v>
      </c>
      <c r="Q10" s="1">
        <v>500</v>
      </c>
      <c r="S10" s="1">
        <f>1/(G10*0.001)*J10</f>
        <v>50</v>
      </c>
      <c r="T10" s="1">
        <f>E10/(G10*0.001*I10)</f>
        <v>8</v>
      </c>
      <c r="U10" s="1">
        <f>T10+2*S10</f>
        <v>108</v>
      </c>
      <c r="V10" s="1">
        <f>64*AC10*F10</f>
        <v>4096</v>
      </c>
      <c r="W10" s="1">
        <f>64*AC10*F10*D10</f>
        <v>20480</v>
      </c>
      <c r="Y10" s="1" t="b">
        <v>0</v>
      </c>
      <c r="AC10" s="1">
        <v>2</v>
      </c>
      <c r="AD10" s="1">
        <v>4</v>
      </c>
      <c r="AF10" s="4" t="s">
        <v>36</v>
      </c>
    </row>
    <row r="11" spans="2:40" ht="3.75" customHeight="1" x14ac:dyDescent="0.25">
      <c r="N11" s="8"/>
    </row>
    <row r="12" spans="2:40" x14ac:dyDescent="0.25">
      <c r="B12" s="1">
        <v>5</v>
      </c>
      <c r="C12" s="1">
        <v>0</v>
      </c>
      <c r="D12" s="1">
        <v>5</v>
      </c>
      <c r="E12" s="1">
        <v>32</v>
      </c>
      <c r="F12" s="1">
        <v>32</v>
      </c>
      <c r="G12" s="1">
        <v>10</v>
      </c>
      <c r="H12" s="1">
        <v>50</v>
      </c>
      <c r="I12" s="1">
        <v>100</v>
      </c>
      <c r="J12" s="1">
        <v>0.5</v>
      </c>
      <c r="K12" s="1">
        <f>E12/T12</f>
        <v>1</v>
      </c>
      <c r="L12" s="1">
        <v>7.58968248101265</v>
      </c>
      <c r="M12" s="1">
        <f>J12+E12/I12+J12+2 + 1</f>
        <v>4.32</v>
      </c>
      <c r="N12" s="8">
        <f>IF(Y12,M12*D12/60 + (L12/H12 + 1)*D12/60,2*M12*D12/60+ (L12/H12 + 1)*D12/60)</f>
        <v>0.81598280413502122</v>
      </c>
      <c r="O12" s="1">
        <v>210</v>
      </c>
      <c r="P12" s="1">
        <v>0</v>
      </c>
      <c r="Q12" s="1">
        <v>500</v>
      </c>
      <c r="S12" s="1">
        <f>1/(G12*0.001)*J12</f>
        <v>50</v>
      </c>
      <c r="T12" s="1">
        <f>E12/(G12*0.001*I12)</f>
        <v>32</v>
      </c>
      <c r="U12" s="1">
        <f>T12+2*S12</f>
        <v>132</v>
      </c>
      <c r="V12" s="1">
        <f>64*AC12*F12</f>
        <v>4096</v>
      </c>
      <c r="W12" s="1">
        <f>64*AC12*F12*D12</f>
        <v>20480</v>
      </c>
      <c r="Y12" s="1" t="b">
        <v>0</v>
      </c>
      <c r="AC12" s="1">
        <v>2</v>
      </c>
      <c r="AD12" s="1">
        <v>4</v>
      </c>
      <c r="AF12" s="4" t="s">
        <v>37</v>
      </c>
    </row>
    <row r="13" spans="2:40" ht="3.75" customHeight="1" x14ac:dyDescent="0.25">
      <c r="N13" s="8"/>
    </row>
    <row r="14" spans="2:40" x14ac:dyDescent="0.25">
      <c r="B14" s="1">
        <v>6</v>
      </c>
      <c r="C14" s="1">
        <v>0</v>
      </c>
      <c r="D14" s="1">
        <v>1</v>
      </c>
      <c r="E14" s="1">
        <v>128</v>
      </c>
      <c r="F14" s="1">
        <v>256</v>
      </c>
      <c r="G14" s="1">
        <v>10</v>
      </c>
      <c r="H14" s="1">
        <v>50</v>
      </c>
      <c r="I14" s="1">
        <v>100</v>
      </c>
      <c r="J14" s="1">
        <v>0.5</v>
      </c>
      <c r="K14" s="1">
        <v>0.5</v>
      </c>
      <c r="L14" s="1">
        <v>7.58968248101265</v>
      </c>
      <c r="M14" s="1">
        <f>J14+E14/I14+J14+2 + 1</f>
        <v>5.28</v>
      </c>
      <c r="N14" s="8">
        <f>IF(Y14,M14*D14/60 + (L14/H14 + 1)*D14/60,2*M14*D14/60+ (L14/H14 + 1)*D14/60)</f>
        <v>0.19519656082700423</v>
      </c>
      <c r="O14" s="1">
        <v>128</v>
      </c>
      <c r="P14" s="1">
        <v>30</v>
      </c>
      <c r="Q14" s="1">
        <v>500</v>
      </c>
      <c r="S14" s="1">
        <f>1/(G14*0.001)*J14</f>
        <v>50</v>
      </c>
      <c r="T14" s="1">
        <f>E14/(G14*0.001*I14)</f>
        <v>128</v>
      </c>
      <c r="U14" s="1">
        <f>T14+2*S14</f>
        <v>228</v>
      </c>
      <c r="V14" s="1">
        <f>64*AC14*F14</f>
        <v>32768</v>
      </c>
      <c r="W14" s="1">
        <f>64*AC14*F14*D14</f>
        <v>32768</v>
      </c>
      <c r="Y14" s="1" t="b">
        <v>0</v>
      </c>
      <c r="AC14" s="1">
        <v>2</v>
      </c>
      <c r="AD14" s="1">
        <v>4</v>
      </c>
      <c r="AF14" s="4" t="s">
        <v>38</v>
      </c>
      <c r="AH14" s="1" t="s">
        <v>32</v>
      </c>
    </row>
    <row r="15" spans="2:40" ht="3.75" customHeight="1" x14ac:dyDescent="0.25">
      <c r="N15" s="8"/>
    </row>
    <row r="16" spans="2:40" x14ac:dyDescent="0.25">
      <c r="B16" s="1">
        <v>7</v>
      </c>
      <c r="C16" s="1">
        <v>0</v>
      </c>
      <c r="D16" s="1">
        <v>10</v>
      </c>
      <c r="E16" s="1">
        <v>256</v>
      </c>
      <c r="F16" s="1">
        <v>512</v>
      </c>
      <c r="G16" s="1">
        <v>10</v>
      </c>
      <c r="H16" s="1">
        <v>50</v>
      </c>
      <c r="I16" s="1">
        <v>100</v>
      </c>
      <c r="J16" s="1">
        <v>0.5</v>
      </c>
      <c r="K16" s="1">
        <v>0.5</v>
      </c>
      <c r="L16" s="1">
        <v>7.58968248101265</v>
      </c>
      <c r="M16" s="1">
        <f>J16+E16/I16+J16+2 + 1</f>
        <v>6.5600000000000005</v>
      </c>
      <c r="N16" s="8">
        <f>IF(Y16,M16*D16/60 + (L16/H16 + 1)*D16/60,2*M16*D16/60+ (L16/H16 + 1)*D16/60)</f>
        <v>2.378632274936709</v>
      </c>
      <c r="O16" s="1">
        <v>0</v>
      </c>
      <c r="P16" s="1">
        <v>0</v>
      </c>
      <c r="Q16" s="1">
        <v>500</v>
      </c>
      <c r="S16" s="1">
        <f>1/(G16*0.001)*J16</f>
        <v>50</v>
      </c>
      <c r="T16" s="1">
        <f>E16/(G16*0.001*I16)</f>
        <v>256</v>
      </c>
      <c r="U16" s="1">
        <f>T16+2*S16</f>
        <v>356</v>
      </c>
      <c r="V16" s="1">
        <f>64*AC16*F16</f>
        <v>65536</v>
      </c>
      <c r="W16" s="1">
        <f>64*AC16*F16*D16</f>
        <v>655360</v>
      </c>
      <c r="Y16" s="1" t="b">
        <v>0</v>
      </c>
      <c r="AC16" s="1">
        <v>2</v>
      </c>
      <c r="AD16" s="1">
        <v>4</v>
      </c>
      <c r="AF16" s="4" t="s">
        <v>39</v>
      </c>
    </row>
    <row r="17" spans="2:32" ht="3.75" customHeight="1" x14ac:dyDescent="0.25">
      <c r="N17" s="8"/>
    </row>
    <row r="18" spans="2:32" x14ac:dyDescent="0.25">
      <c r="B18" s="1">
        <v>8</v>
      </c>
      <c r="N18" s="8"/>
      <c r="AF18" s="11"/>
    </row>
    <row r="19" spans="2:32" ht="3.75" customHeight="1" x14ac:dyDescent="0.25">
      <c r="N19" s="8"/>
    </row>
    <row r="20" spans="2:32" x14ac:dyDescent="0.25">
      <c r="B20" s="1">
        <v>9</v>
      </c>
      <c r="N20" s="8"/>
    </row>
    <row r="21" spans="2:32" ht="3.75" customHeight="1" x14ac:dyDescent="0.25">
      <c r="N21" s="8"/>
    </row>
    <row r="22" spans="2:32" x14ac:dyDescent="0.25">
      <c r="B22" s="1">
        <v>10</v>
      </c>
      <c r="N22" s="8"/>
    </row>
    <row r="23" spans="2:32" ht="3.75" customHeight="1" x14ac:dyDescent="0.25">
      <c r="N23" s="8"/>
    </row>
    <row r="24" spans="2:32" x14ac:dyDescent="0.25">
      <c r="B24" s="1">
        <v>11</v>
      </c>
      <c r="N24" s="8"/>
    </row>
    <row r="25" spans="2:32" ht="3.75" customHeight="1" x14ac:dyDescent="0.25">
      <c r="N25" s="8"/>
    </row>
    <row r="26" spans="2:32" x14ac:dyDescent="0.25">
      <c r="B26" s="1">
        <v>12</v>
      </c>
      <c r="N26" s="8"/>
    </row>
    <row r="27" spans="2:32" ht="3.75" customHeight="1" x14ac:dyDescent="0.25">
      <c r="N27" s="8"/>
    </row>
    <row r="28" spans="2:32" x14ac:dyDescent="0.25">
      <c r="B28" s="1">
        <v>13</v>
      </c>
      <c r="N28" s="8"/>
    </row>
    <row r="29" spans="2:32" ht="3.75" customHeight="1" x14ac:dyDescent="0.25">
      <c r="N29" s="8"/>
    </row>
    <row r="30" spans="2:32" x14ac:dyDescent="0.25">
      <c r="B30" s="1">
        <v>14</v>
      </c>
      <c r="N30" s="8"/>
    </row>
    <row r="31" spans="2:32" ht="3.75" customHeight="1" x14ac:dyDescent="0.25">
      <c r="N31" s="8"/>
    </row>
    <row r="32" spans="2:32" x14ac:dyDescent="0.25">
      <c r="B32" s="1">
        <v>15</v>
      </c>
      <c r="N32" s="8"/>
    </row>
    <row r="33" spans="2:14" ht="3.75" customHeight="1" x14ac:dyDescent="0.25">
      <c r="N33" s="8"/>
    </row>
    <row r="34" spans="2:14" x14ac:dyDescent="0.25">
      <c r="B34" s="1">
        <v>16</v>
      </c>
      <c r="N34" s="8"/>
    </row>
    <row r="35" spans="2:14" ht="3.75" customHeight="1" x14ac:dyDescent="0.25">
      <c r="N35" s="8"/>
    </row>
    <row r="36" spans="2:14" x14ac:dyDescent="0.25">
      <c r="B36" s="1">
        <v>17</v>
      </c>
      <c r="N36" s="8"/>
    </row>
    <row r="37" spans="2:14" ht="3.75" customHeight="1" x14ac:dyDescent="0.25">
      <c r="N37" s="8"/>
    </row>
    <row r="38" spans="2:14" x14ac:dyDescent="0.25">
      <c r="B38" s="1">
        <v>18</v>
      </c>
      <c r="N38" s="8"/>
    </row>
    <row r="39" spans="2:14" ht="3.75" customHeight="1" x14ac:dyDescent="0.25">
      <c r="N39" s="8"/>
    </row>
    <row r="40" spans="2:14" x14ac:dyDescent="0.25">
      <c r="B40" s="1">
        <v>19</v>
      </c>
      <c r="N40" s="8"/>
    </row>
    <row r="41" spans="2:14" ht="4.5" customHeight="1" x14ac:dyDescent="0.25">
      <c r="N41" s="8"/>
    </row>
    <row r="42" spans="2:14" x14ac:dyDescent="0.25">
      <c r="B42" s="1">
        <v>20</v>
      </c>
      <c r="N42" s="8"/>
    </row>
    <row r="43" spans="2:14" ht="3.75" customHeight="1" x14ac:dyDescent="0.25">
      <c r="N43" s="8"/>
    </row>
    <row r="44" spans="2:14" x14ac:dyDescent="0.25">
      <c r="B44" s="1">
        <v>21</v>
      </c>
      <c r="N44" s="8"/>
    </row>
    <row r="45" spans="2:14" ht="4.5" customHeight="1" x14ac:dyDescent="0.25"/>
    <row r="46" spans="2:14" x14ac:dyDescent="0.25">
      <c r="B46" s="1">
        <v>22</v>
      </c>
      <c r="N46" s="8"/>
    </row>
    <row r="47" spans="2:14" ht="4.5" customHeight="1" x14ac:dyDescent="0.25"/>
    <row r="48" spans="2:14" x14ac:dyDescent="0.25">
      <c r="B48" s="1">
        <v>23</v>
      </c>
      <c r="N48" s="8"/>
    </row>
    <row r="49" spans="2:2" ht="4.5" customHeight="1" x14ac:dyDescent="0.25"/>
    <row r="50" spans="2:2" x14ac:dyDescent="0.25">
      <c r="B50" s="1">
        <v>24</v>
      </c>
    </row>
    <row r="51" spans="2:2" ht="4.5" customHeight="1" x14ac:dyDescent="0.25"/>
    <row r="52" spans="2:2" x14ac:dyDescent="0.25">
      <c r="B52" s="1">
        <v>25</v>
      </c>
    </row>
    <row r="53" spans="2:2" ht="4.5" customHeight="1" x14ac:dyDescent="0.25"/>
    <row r="54" spans="2:2" x14ac:dyDescent="0.25">
      <c r="B54" s="1">
        <v>26</v>
      </c>
    </row>
    <row r="55" spans="2:2" ht="4.5" customHeight="1" x14ac:dyDescent="0.25"/>
    <row r="56" spans="2:2" x14ac:dyDescent="0.25">
      <c r="B56" s="1">
        <v>27</v>
      </c>
    </row>
    <row r="57" spans="2:2" ht="4.5" customHeight="1" x14ac:dyDescent="0.25"/>
    <row r="58" spans="2:2" x14ac:dyDescent="0.25">
      <c r="B58" s="1">
        <v>28</v>
      </c>
    </row>
    <row r="59" spans="2:2" ht="4.5" customHeight="1" x14ac:dyDescent="0.25"/>
    <row r="60" spans="2:2" x14ac:dyDescent="0.25">
      <c r="B60" s="1">
        <v>29</v>
      </c>
    </row>
    <row r="61" spans="2:2" ht="4.5" customHeight="1" x14ac:dyDescent="0.25"/>
    <row r="62" spans="2:2" x14ac:dyDescent="0.25">
      <c r="B62" s="1">
        <v>30</v>
      </c>
    </row>
    <row r="63" spans="2:2" ht="4.5" customHeight="1" x14ac:dyDescent="0.25"/>
    <row r="64" spans="2:2" x14ac:dyDescent="0.25">
      <c r="B64" s="1">
        <v>31</v>
      </c>
    </row>
    <row r="65" spans="2:2" ht="4.5" customHeight="1" x14ac:dyDescent="0.25"/>
    <row r="66" spans="2:2" x14ac:dyDescent="0.25">
      <c r="B66" s="1">
        <v>32</v>
      </c>
    </row>
    <row r="67" spans="2:2" ht="4.5" customHeight="1" x14ac:dyDescent="0.25"/>
    <row r="68" spans="2:2" x14ac:dyDescent="0.25">
      <c r="B68" s="1">
        <v>33</v>
      </c>
    </row>
    <row r="69" spans="2:2" ht="4.5" customHeight="1" x14ac:dyDescent="0.25"/>
    <row r="70" spans="2:2" x14ac:dyDescent="0.25">
      <c r="B70" s="1">
        <v>34</v>
      </c>
    </row>
  </sheetData>
  <mergeCells count="3">
    <mergeCell ref="S2:W2"/>
    <mergeCell ref="Y2:AA2"/>
    <mergeCell ref="AC2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0"/>
  <sheetViews>
    <sheetView zoomScale="90" zoomScaleNormal="90" workbookViewId="0">
      <selection activeCell="P9" sqref="P9"/>
    </sheetView>
  </sheetViews>
  <sheetFormatPr defaultRowHeight="15" x14ac:dyDescent="0.25"/>
  <cols>
    <col min="1" max="1" width="1.42578125" style="1" customWidth="1"/>
    <col min="2" max="2" width="9.140625" style="1"/>
    <col min="3" max="3" width="9" style="1" bestFit="1" customWidth="1"/>
    <col min="4" max="4" width="8.85546875" style="1" customWidth="1"/>
    <col min="5" max="5" width="10.140625" style="1" bestFit="1" customWidth="1"/>
    <col min="6" max="6" width="11.5703125" style="1" bestFit="1" customWidth="1"/>
    <col min="7" max="7" width="11.140625" style="1" bestFit="1" customWidth="1"/>
    <col min="8" max="8" width="7.85546875" style="1" bestFit="1" customWidth="1"/>
    <col min="9" max="9" width="10.140625" style="1" bestFit="1" customWidth="1"/>
    <col min="10" max="10" width="8.7109375" style="1" bestFit="1" customWidth="1"/>
    <col min="11" max="11" width="13.7109375" style="1" bestFit="1" customWidth="1"/>
    <col min="12" max="12" width="12.140625" style="1" customWidth="1"/>
    <col min="13" max="13" width="10.140625" style="1" bestFit="1" customWidth="1"/>
    <col min="14" max="14" width="9.85546875" style="1" bestFit="1" customWidth="1"/>
    <col min="15" max="15" width="4.42578125" style="1" bestFit="1" customWidth="1"/>
    <col min="16" max="16" width="4.42578125" style="1" customWidth="1"/>
    <col min="17" max="17" width="8.85546875" style="1" bestFit="1" customWidth="1"/>
    <col min="18" max="18" width="1.42578125" style="1" customWidth="1"/>
    <col min="19" max="19" width="11.42578125" style="1" bestFit="1" customWidth="1"/>
    <col min="20" max="20" width="10.140625" style="1" bestFit="1" customWidth="1"/>
    <col min="21" max="21" width="9.140625" style="1" bestFit="1" customWidth="1"/>
    <col min="22" max="22" width="9.140625" style="1" customWidth="1"/>
    <col min="23" max="23" width="10" style="1" bestFit="1" customWidth="1"/>
    <col min="24" max="24" width="1.42578125" style="1" customWidth="1"/>
    <col min="25" max="25" width="8.85546875" style="1" bestFit="1" customWidth="1"/>
    <col min="26" max="27" width="6.5703125" style="9" bestFit="1" customWidth="1"/>
    <col min="28" max="28" width="1.42578125" style="1" customWidth="1"/>
    <col min="29" max="29" width="4.140625" style="1" bestFit="1" customWidth="1"/>
    <col min="30" max="30" width="4.28515625" style="1" bestFit="1" customWidth="1"/>
    <col min="31" max="31" width="1.42578125" style="1" customWidth="1"/>
    <col min="32" max="32" width="57.28515625" style="4" customWidth="1"/>
    <col min="33" max="33" width="9.140625" style="1"/>
    <col min="34" max="34" width="88.85546875" style="1" bestFit="1" customWidth="1"/>
    <col min="35" max="37" width="9.140625" style="1"/>
    <col min="38" max="38" width="14.85546875" style="1" bestFit="1" customWidth="1"/>
    <col min="39" max="16384" width="9.140625" style="1"/>
  </cols>
  <sheetData>
    <row r="2" spans="2:40" x14ac:dyDescent="0.25">
      <c r="C2" s="2"/>
      <c r="D2" s="2"/>
      <c r="E2" s="2"/>
      <c r="F2" s="2"/>
      <c r="G2" s="2"/>
      <c r="H2" s="2"/>
      <c r="I2" s="2"/>
      <c r="J2" s="2"/>
      <c r="S2" s="16" t="s">
        <v>0</v>
      </c>
      <c r="T2" s="16"/>
      <c r="U2" s="16"/>
      <c r="V2" s="16"/>
      <c r="W2" s="16"/>
      <c r="Y2" s="17" t="s">
        <v>1</v>
      </c>
      <c r="Z2" s="17"/>
      <c r="AA2" s="17"/>
      <c r="AC2" s="16" t="s">
        <v>2</v>
      </c>
      <c r="AD2" s="16"/>
      <c r="AF2" s="4" t="s">
        <v>3</v>
      </c>
      <c r="AH2" s="1" t="s">
        <v>4</v>
      </c>
    </row>
    <row r="3" spans="2:40" s="5" customFormat="1" ht="69" customHeight="1" x14ac:dyDescent="0.25">
      <c r="C3" s="5" t="s">
        <v>5</v>
      </c>
      <c r="D3" s="5" t="s">
        <v>6</v>
      </c>
      <c r="E3" s="5" t="s">
        <v>40</v>
      </c>
      <c r="F3" s="5" t="s">
        <v>8</v>
      </c>
      <c r="G3" s="5" t="s">
        <v>9</v>
      </c>
      <c r="H3" s="5" t="s">
        <v>10</v>
      </c>
      <c r="I3" s="5" t="s">
        <v>41</v>
      </c>
      <c r="J3" s="5" t="s">
        <v>12</v>
      </c>
      <c r="K3" s="5" t="s">
        <v>42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Y3" s="5" t="s">
        <v>25</v>
      </c>
      <c r="Z3" s="6" t="s">
        <v>26</v>
      </c>
      <c r="AA3" s="6" t="s">
        <v>27</v>
      </c>
      <c r="AC3" s="5" t="s">
        <v>28</v>
      </c>
      <c r="AD3" s="5" t="s">
        <v>29</v>
      </c>
      <c r="AF3" s="7"/>
    </row>
    <row r="4" spans="2:40" x14ac:dyDescent="0.25">
      <c r="B4" s="1">
        <v>1</v>
      </c>
      <c r="C4" s="1">
        <f>L4*D4</f>
        <v>0</v>
      </c>
      <c r="D4" s="1">
        <v>2</v>
      </c>
      <c r="E4" s="1">
        <v>360</v>
      </c>
      <c r="F4" s="1">
        <f>U4</f>
        <v>1200</v>
      </c>
      <c r="G4" s="1">
        <v>10</v>
      </c>
      <c r="H4" s="1">
        <v>50</v>
      </c>
      <c r="I4" s="1">
        <v>36</v>
      </c>
      <c r="J4" s="1">
        <v>1</v>
      </c>
      <c r="K4" s="1">
        <f>E4/T4</f>
        <v>0.36</v>
      </c>
      <c r="L4" s="1">
        <v>0</v>
      </c>
      <c r="M4" s="1">
        <f>J4+E4/I4+J4+2 + 1</f>
        <v>15</v>
      </c>
      <c r="N4" s="8">
        <f>IF(Y4,M4*D4/60 + (L4/H4 + 1)*D4/60,M4*D4/60+ (L4/H4 + 1)*D4/60)</f>
        <v>0.53333333333333333</v>
      </c>
      <c r="O4" s="1">
        <v>225</v>
      </c>
      <c r="P4" s="1">
        <v>0</v>
      </c>
      <c r="Q4" s="1">
        <v>500</v>
      </c>
      <c r="S4" s="1">
        <f>1/(G4*0.001)*J4</f>
        <v>100</v>
      </c>
      <c r="T4" s="1">
        <f>E4/(G4*0.001*I4)</f>
        <v>1000</v>
      </c>
      <c r="U4" s="1">
        <f>T4+2*S4</f>
        <v>1200</v>
      </c>
      <c r="V4" s="1">
        <f>64*AC4*F4</f>
        <v>153600</v>
      </c>
      <c r="W4" s="1">
        <f>64*AC4*F4*D4</f>
        <v>307200</v>
      </c>
      <c r="Y4" s="1" t="b">
        <v>0</v>
      </c>
      <c r="AC4" s="1">
        <v>2</v>
      </c>
      <c r="AD4" s="1">
        <v>4</v>
      </c>
      <c r="AF4" s="4" t="s">
        <v>43</v>
      </c>
    </row>
    <row r="5" spans="2:40" ht="3.75" customHeight="1" x14ac:dyDescent="0.25">
      <c r="I5" s="1">
        <v>0</v>
      </c>
      <c r="N5" s="8"/>
      <c r="AL5" s="1">
        <f>299792458/(79000000000)*1000</f>
        <v>3.794841240506329</v>
      </c>
    </row>
    <row r="6" spans="2:40" x14ac:dyDescent="0.25">
      <c r="B6" s="1">
        <v>2</v>
      </c>
      <c r="C6" s="1">
        <f>L6*D6</f>
        <v>0</v>
      </c>
      <c r="D6" s="1">
        <v>2</v>
      </c>
      <c r="E6" s="1">
        <v>360</v>
      </c>
      <c r="F6" s="1">
        <f>U6</f>
        <v>1200</v>
      </c>
      <c r="G6" s="1">
        <v>10</v>
      </c>
      <c r="H6" s="1">
        <v>50</v>
      </c>
      <c r="I6" s="1">
        <v>36</v>
      </c>
      <c r="J6" s="1">
        <v>1</v>
      </c>
      <c r="K6" s="1">
        <f>E6/T6</f>
        <v>0.36</v>
      </c>
      <c r="L6" s="1">
        <v>0</v>
      </c>
      <c r="M6" s="1">
        <f>J6+E6/I6+J6+2 + 1</f>
        <v>15</v>
      </c>
      <c r="N6" s="8">
        <f>IF(Y6,M6*D6/60 + (L6/H6 + 1)*D6/60,M6*D6/60+ (L6/H6 + 1)*D6/60)</f>
        <v>0.53333333333333333</v>
      </c>
      <c r="O6" s="1">
        <v>225</v>
      </c>
      <c r="P6" s="1">
        <v>0</v>
      </c>
      <c r="Q6" s="1">
        <v>500</v>
      </c>
      <c r="S6" s="1">
        <f>1/(G6*0.001)*J6</f>
        <v>100</v>
      </c>
      <c r="T6" s="1">
        <f>E6/(G6*0.001*I6)</f>
        <v>1000</v>
      </c>
      <c r="U6" s="1">
        <f>T6+2*S6</f>
        <v>1200</v>
      </c>
      <c r="V6" s="1">
        <f>64*AC6*F6</f>
        <v>153600</v>
      </c>
      <c r="W6" s="1">
        <f>64*AC6*F6*D6</f>
        <v>307200</v>
      </c>
      <c r="Y6" s="1" t="b">
        <v>0</v>
      </c>
      <c r="AC6" s="1">
        <v>2</v>
      </c>
      <c r="AD6" s="1">
        <v>4</v>
      </c>
      <c r="AF6" s="4" t="s">
        <v>43</v>
      </c>
      <c r="AL6" s="1" t="s">
        <v>30</v>
      </c>
      <c r="AM6" s="1" t="s">
        <v>31</v>
      </c>
      <c r="AN6" s="1">
        <f>299792458/(79000000000)*1000</f>
        <v>3.794841240506329</v>
      </c>
    </row>
    <row r="7" spans="2:40" ht="3.75" customHeight="1" x14ac:dyDescent="0.25">
      <c r="I7" s="1">
        <v>0</v>
      </c>
      <c r="N7" s="8"/>
    </row>
    <row r="8" spans="2:40" x14ac:dyDescent="0.25">
      <c r="B8" s="1">
        <v>3</v>
      </c>
      <c r="C8" s="1">
        <f>L8*D8</f>
        <v>0</v>
      </c>
      <c r="D8" s="1">
        <v>2</v>
      </c>
      <c r="E8" s="1">
        <v>360</v>
      </c>
      <c r="F8" s="1">
        <f>U8</f>
        <v>1200</v>
      </c>
      <c r="G8" s="1">
        <v>10</v>
      </c>
      <c r="H8" s="1">
        <v>50</v>
      </c>
      <c r="I8" s="1">
        <v>36</v>
      </c>
      <c r="J8" s="1">
        <v>1</v>
      </c>
      <c r="K8" s="1">
        <f>E8/T8</f>
        <v>0.36</v>
      </c>
      <c r="L8" s="1">
        <v>0</v>
      </c>
      <c r="M8" s="1">
        <f>J8+E8/I8+J8+2 + 1</f>
        <v>15</v>
      </c>
      <c r="N8" s="8">
        <f>IF(Y8,M8*D8/60 + (L8/H8 + 1)*D8/60,M8*D8/60+ (L8/H8 + 1)*D8/60)</f>
        <v>0.53333333333333333</v>
      </c>
      <c r="O8" s="1">
        <v>225</v>
      </c>
      <c r="P8" s="1">
        <v>200</v>
      </c>
      <c r="Q8" s="1">
        <v>500</v>
      </c>
      <c r="S8" s="1">
        <f>1/(G8*0.001)*J8</f>
        <v>100</v>
      </c>
      <c r="T8" s="1">
        <f>E8/(G8*0.001*I8)</f>
        <v>1000</v>
      </c>
      <c r="U8" s="1">
        <f>T8+2*S8</f>
        <v>1200</v>
      </c>
      <c r="V8" s="1">
        <f>64*AC8*F8</f>
        <v>153600</v>
      </c>
      <c r="W8" s="1">
        <f>64*AC8*F8*D8</f>
        <v>307200</v>
      </c>
      <c r="Y8" s="1" t="b">
        <v>0</v>
      </c>
      <c r="AC8" s="1">
        <v>2</v>
      </c>
      <c r="AD8" s="1">
        <v>4</v>
      </c>
      <c r="AF8" s="4" t="s">
        <v>66</v>
      </c>
    </row>
    <row r="9" spans="2:40" ht="3.75" customHeight="1" x14ac:dyDescent="0.25">
      <c r="N9" s="8"/>
    </row>
    <row r="10" spans="2:40" x14ac:dyDescent="0.25">
      <c r="B10" s="1">
        <v>4</v>
      </c>
      <c r="N10" s="8"/>
    </row>
    <row r="11" spans="2:40" ht="3.75" customHeight="1" x14ac:dyDescent="0.25">
      <c r="N11" s="8"/>
    </row>
    <row r="12" spans="2:40" x14ac:dyDescent="0.25">
      <c r="B12" s="1">
        <v>5</v>
      </c>
      <c r="N12" s="8"/>
    </row>
    <row r="13" spans="2:40" ht="3.75" customHeight="1" x14ac:dyDescent="0.25">
      <c r="N13" s="8"/>
    </row>
    <row r="14" spans="2:40" x14ac:dyDescent="0.25">
      <c r="B14" s="1">
        <v>6</v>
      </c>
      <c r="N14" s="8"/>
      <c r="AH14" s="1" t="s">
        <v>32</v>
      </c>
    </row>
    <row r="15" spans="2:40" ht="3.75" customHeight="1" x14ac:dyDescent="0.25">
      <c r="N15" s="8"/>
    </row>
    <row r="16" spans="2:40" x14ac:dyDescent="0.25">
      <c r="B16" s="1">
        <v>7</v>
      </c>
      <c r="N16" s="8"/>
    </row>
    <row r="17" spans="2:32" ht="3.75" customHeight="1" x14ac:dyDescent="0.25">
      <c r="N17" s="8"/>
    </row>
    <row r="18" spans="2:32" x14ac:dyDescent="0.25">
      <c r="B18" s="1">
        <v>8</v>
      </c>
      <c r="N18" s="8"/>
      <c r="AF18" s="11"/>
    </row>
    <row r="19" spans="2:32" ht="3.75" customHeight="1" x14ac:dyDescent="0.25">
      <c r="N19" s="8"/>
    </row>
    <row r="20" spans="2:32" x14ac:dyDescent="0.25">
      <c r="B20" s="1">
        <v>9</v>
      </c>
      <c r="N20" s="8"/>
    </row>
    <row r="21" spans="2:32" ht="3.75" customHeight="1" x14ac:dyDescent="0.25">
      <c r="N21" s="8"/>
    </row>
    <row r="22" spans="2:32" x14ac:dyDescent="0.25">
      <c r="B22" s="1">
        <v>10</v>
      </c>
      <c r="N22" s="8"/>
    </row>
    <row r="23" spans="2:32" ht="3.75" customHeight="1" x14ac:dyDescent="0.25">
      <c r="N23" s="8"/>
    </row>
    <row r="24" spans="2:32" x14ac:dyDescent="0.25">
      <c r="B24" s="1">
        <v>11</v>
      </c>
      <c r="N24" s="8"/>
    </row>
    <row r="25" spans="2:32" ht="3.75" customHeight="1" x14ac:dyDescent="0.25">
      <c r="N25" s="8"/>
    </row>
    <row r="26" spans="2:32" x14ac:dyDescent="0.25">
      <c r="B26" s="1">
        <v>12</v>
      </c>
      <c r="N26" s="8"/>
    </row>
    <row r="27" spans="2:32" ht="3.75" customHeight="1" x14ac:dyDescent="0.25">
      <c r="N27" s="8"/>
    </row>
    <row r="28" spans="2:32" x14ac:dyDescent="0.25">
      <c r="B28" s="1">
        <v>13</v>
      </c>
      <c r="N28" s="8"/>
    </row>
    <row r="29" spans="2:32" ht="3.75" customHeight="1" x14ac:dyDescent="0.25">
      <c r="N29" s="8"/>
    </row>
    <row r="30" spans="2:32" x14ac:dyDescent="0.25">
      <c r="B30" s="1">
        <v>14</v>
      </c>
      <c r="N30" s="8"/>
    </row>
    <row r="31" spans="2:32" ht="3.75" customHeight="1" x14ac:dyDescent="0.25">
      <c r="N31" s="8"/>
    </row>
    <row r="32" spans="2:32" x14ac:dyDescent="0.25">
      <c r="B32" s="1">
        <v>15</v>
      </c>
      <c r="N32" s="8"/>
    </row>
    <row r="33" spans="2:14" ht="3.75" customHeight="1" x14ac:dyDescent="0.25">
      <c r="N33" s="8"/>
    </row>
    <row r="34" spans="2:14" x14ac:dyDescent="0.25">
      <c r="B34" s="1">
        <v>16</v>
      </c>
      <c r="N34" s="8"/>
    </row>
    <row r="35" spans="2:14" ht="3.75" customHeight="1" x14ac:dyDescent="0.25">
      <c r="N35" s="8"/>
    </row>
    <row r="36" spans="2:14" x14ac:dyDescent="0.25">
      <c r="B36" s="1">
        <v>17</v>
      </c>
      <c r="N36" s="8"/>
    </row>
    <row r="37" spans="2:14" ht="3.75" customHeight="1" x14ac:dyDescent="0.25">
      <c r="N37" s="8"/>
    </row>
    <row r="38" spans="2:14" x14ac:dyDescent="0.25">
      <c r="B38" s="1">
        <v>18</v>
      </c>
      <c r="N38" s="8"/>
    </row>
    <row r="39" spans="2:14" ht="3.75" customHeight="1" x14ac:dyDescent="0.25">
      <c r="N39" s="8"/>
    </row>
    <row r="40" spans="2:14" x14ac:dyDescent="0.25">
      <c r="B40" s="1">
        <v>19</v>
      </c>
      <c r="N40" s="8"/>
    </row>
    <row r="41" spans="2:14" ht="4.5" customHeight="1" x14ac:dyDescent="0.25">
      <c r="N41" s="8"/>
    </row>
    <row r="42" spans="2:14" x14ac:dyDescent="0.25">
      <c r="B42" s="1">
        <v>20</v>
      </c>
      <c r="N42" s="8"/>
    </row>
    <row r="43" spans="2:14" ht="3.75" customHeight="1" x14ac:dyDescent="0.25">
      <c r="N43" s="8"/>
    </row>
    <row r="44" spans="2:14" x14ac:dyDescent="0.25">
      <c r="B44" s="1">
        <v>21</v>
      </c>
      <c r="N44" s="8"/>
    </row>
    <row r="45" spans="2:14" ht="4.5" customHeight="1" x14ac:dyDescent="0.25"/>
    <row r="46" spans="2:14" x14ac:dyDescent="0.25">
      <c r="B46" s="1">
        <v>22</v>
      </c>
      <c r="N46" s="8"/>
    </row>
    <row r="47" spans="2:14" ht="4.5" customHeight="1" x14ac:dyDescent="0.25"/>
    <row r="48" spans="2:14" x14ac:dyDescent="0.25">
      <c r="B48" s="1">
        <v>23</v>
      </c>
      <c r="N48" s="8"/>
    </row>
    <row r="49" spans="2:2" ht="4.5" customHeight="1" x14ac:dyDescent="0.25"/>
    <row r="50" spans="2:2" x14ac:dyDescent="0.25">
      <c r="B50" s="1">
        <v>24</v>
      </c>
    </row>
    <row r="51" spans="2:2" ht="4.5" customHeight="1" x14ac:dyDescent="0.25"/>
    <row r="52" spans="2:2" x14ac:dyDescent="0.25">
      <c r="B52" s="1">
        <v>25</v>
      </c>
    </row>
    <row r="53" spans="2:2" ht="4.5" customHeight="1" x14ac:dyDescent="0.25"/>
    <row r="54" spans="2:2" x14ac:dyDescent="0.25">
      <c r="B54" s="1">
        <v>26</v>
      </c>
    </row>
    <row r="55" spans="2:2" ht="4.5" customHeight="1" x14ac:dyDescent="0.25"/>
    <row r="56" spans="2:2" x14ac:dyDescent="0.25">
      <c r="B56" s="1">
        <v>27</v>
      </c>
    </row>
    <row r="57" spans="2:2" ht="4.5" customHeight="1" x14ac:dyDescent="0.25"/>
    <row r="58" spans="2:2" x14ac:dyDescent="0.25">
      <c r="B58" s="1">
        <v>28</v>
      </c>
    </row>
    <row r="59" spans="2:2" ht="4.5" customHeight="1" x14ac:dyDescent="0.25"/>
    <row r="60" spans="2:2" x14ac:dyDescent="0.25">
      <c r="B60" s="1">
        <v>29</v>
      </c>
    </row>
    <row r="61" spans="2:2" ht="4.5" customHeight="1" x14ac:dyDescent="0.25"/>
    <row r="62" spans="2:2" x14ac:dyDescent="0.25">
      <c r="B62" s="1">
        <v>30</v>
      </c>
    </row>
    <row r="63" spans="2:2" ht="4.5" customHeight="1" x14ac:dyDescent="0.25"/>
    <row r="64" spans="2:2" x14ac:dyDescent="0.25">
      <c r="B64" s="1">
        <v>31</v>
      </c>
    </row>
    <row r="65" spans="2:2" ht="4.5" customHeight="1" x14ac:dyDescent="0.25"/>
    <row r="66" spans="2:2" x14ac:dyDescent="0.25">
      <c r="B66" s="1">
        <v>32</v>
      </c>
    </row>
    <row r="67" spans="2:2" ht="4.5" customHeight="1" x14ac:dyDescent="0.25"/>
    <row r="68" spans="2:2" x14ac:dyDescent="0.25">
      <c r="B68" s="1">
        <v>33</v>
      </c>
    </row>
    <row r="69" spans="2:2" ht="4.5" customHeight="1" x14ac:dyDescent="0.25"/>
    <row r="70" spans="2:2" x14ac:dyDescent="0.25">
      <c r="B70" s="1">
        <v>34</v>
      </c>
    </row>
  </sheetData>
  <mergeCells count="3">
    <mergeCell ref="S2:W2"/>
    <mergeCell ref="Y2:AA2"/>
    <mergeCell ref="AC2:A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70"/>
  <sheetViews>
    <sheetView tabSelected="1" zoomScale="90" zoomScaleNormal="90" workbookViewId="0">
      <selection activeCell="D28" sqref="D28"/>
    </sheetView>
  </sheetViews>
  <sheetFormatPr defaultRowHeight="15" x14ac:dyDescent="0.25"/>
  <cols>
    <col min="1" max="1" width="1.42578125" style="1" customWidth="1"/>
    <col min="2" max="2" width="9.140625" style="1"/>
    <col min="3" max="3" width="9" style="1" bestFit="1" customWidth="1"/>
    <col min="4" max="4" width="8.85546875" style="1" customWidth="1"/>
    <col min="5" max="5" width="10.140625" style="1" bestFit="1" customWidth="1"/>
    <col min="6" max="6" width="11.5703125" style="1" bestFit="1" customWidth="1"/>
    <col min="7" max="7" width="11.140625" style="1" bestFit="1" customWidth="1"/>
    <col min="8" max="8" width="7.85546875" style="1" bestFit="1" customWidth="1"/>
    <col min="9" max="9" width="10.140625" style="1" bestFit="1" customWidth="1"/>
    <col min="10" max="10" width="8.7109375" style="1" bestFit="1" customWidth="1"/>
    <col min="11" max="11" width="13.7109375" style="1" bestFit="1" customWidth="1"/>
    <col min="12" max="12" width="12.140625" style="1" customWidth="1"/>
    <col min="13" max="13" width="10.140625" style="1" bestFit="1" customWidth="1"/>
    <col min="14" max="14" width="9.85546875" style="1" bestFit="1" customWidth="1"/>
    <col min="15" max="15" width="4.42578125" style="1" bestFit="1" customWidth="1"/>
    <col min="16" max="17" width="4.42578125" style="1" customWidth="1"/>
    <col min="18" max="18" width="8.85546875" style="1" bestFit="1" customWidth="1"/>
    <col min="19" max="19" width="1.42578125" style="1" customWidth="1"/>
    <col min="20" max="20" width="11.42578125" style="1" bestFit="1" customWidth="1"/>
    <col min="21" max="21" width="10.140625" style="1" bestFit="1" customWidth="1"/>
    <col min="22" max="22" width="9.140625" style="1" bestFit="1" customWidth="1"/>
    <col min="23" max="23" width="9.140625" style="1" customWidth="1"/>
    <col min="24" max="24" width="10" style="1" bestFit="1" customWidth="1"/>
    <col min="25" max="25" width="1.42578125" style="1" customWidth="1"/>
    <col min="26" max="26" width="8.85546875" style="1" bestFit="1" customWidth="1"/>
    <col min="27" max="28" width="6.5703125" style="9" bestFit="1" customWidth="1"/>
    <col min="29" max="29" width="1.42578125" style="1" customWidth="1"/>
    <col min="30" max="30" width="4.140625" style="1" bestFit="1" customWidth="1"/>
    <col min="31" max="31" width="4.28515625" style="1" bestFit="1" customWidth="1"/>
    <col min="32" max="32" width="1.42578125" style="1" customWidth="1"/>
    <col min="33" max="33" width="57.28515625" style="4" customWidth="1"/>
    <col min="34" max="34" width="9.140625" style="1"/>
    <col min="35" max="35" width="88.85546875" style="1" bestFit="1" customWidth="1"/>
    <col min="36" max="38" width="9.140625" style="1"/>
    <col min="39" max="39" width="14.85546875" style="1" bestFit="1" customWidth="1"/>
    <col min="40" max="16384" width="9.140625" style="1"/>
  </cols>
  <sheetData>
    <row r="2" spans="2:41" x14ac:dyDescent="0.25">
      <c r="C2" s="2"/>
      <c r="D2" s="2"/>
      <c r="E2" s="2"/>
      <c r="F2" s="2"/>
      <c r="G2" s="2"/>
      <c r="H2" s="2"/>
      <c r="I2" s="2"/>
      <c r="J2" s="2"/>
      <c r="T2" s="16" t="s">
        <v>0</v>
      </c>
      <c r="U2" s="16"/>
      <c r="V2" s="16"/>
      <c r="W2" s="16"/>
      <c r="X2" s="16"/>
      <c r="Z2" s="17" t="s">
        <v>1</v>
      </c>
      <c r="AA2" s="17"/>
      <c r="AB2" s="17"/>
      <c r="AD2" s="16" t="s">
        <v>2</v>
      </c>
      <c r="AE2" s="16"/>
      <c r="AG2" s="4" t="s">
        <v>3</v>
      </c>
      <c r="AI2" s="1" t="s">
        <v>4</v>
      </c>
    </row>
    <row r="3" spans="2:41" s="5" customFormat="1" ht="69" customHeight="1" x14ac:dyDescent="0.25">
      <c r="C3" s="5" t="s">
        <v>5</v>
      </c>
      <c r="D3" s="5" t="s">
        <v>6</v>
      </c>
      <c r="E3" s="5" t="s">
        <v>40</v>
      </c>
      <c r="F3" s="5" t="s">
        <v>8</v>
      </c>
      <c r="G3" s="5" t="s">
        <v>9</v>
      </c>
      <c r="H3" s="5" t="s">
        <v>10</v>
      </c>
      <c r="I3" s="5" t="s">
        <v>41</v>
      </c>
      <c r="J3" s="5" t="s">
        <v>12</v>
      </c>
      <c r="K3" s="5" t="s">
        <v>42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R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Z3" s="5" t="s">
        <v>25</v>
      </c>
      <c r="AA3" s="6" t="s">
        <v>26</v>
      </c>
      <c r="AB3" s="6" t="s">
        <v>27</v>
      </c>
      <c r="AD3" s="5" t="s">
        <v>28</v>
      </c>
      <c r="AE3" s="5" t="s">
        <v>29</v>
      </c>
      <c r="AG3" s="7"/>
    </row>
    <row r="4" spans="2:41" x14ac:dyDescent="0.25">
      <c r="B4" s="1">
        <v>1</v>
      </c>
      <c r="C4" s="1">
        <f>L4*(D4-1)</f>
        <v>447.79126637974633</v>
      </c>
      <c r="D4" s="1">
        <v>60</v>
      </c>
      <c r="E4" s="1">
        <v>360</v>
      </c>
      <c r="F4" s="1">
        <f>V4</f>
        <v>1200</v>
      </c>
      <c r="G4" s="1">
        <v>10</v>
      </c>
      <c r="H4" s="1">
        <v>50</v>
      </c>
      <c r="I4" s="1">
        <v>36</v>
      </c>
      <c r="J4" s="1">
        <v>1</v>
      </c>
      <c r="K4" s="1">
        <f>E4/U4</f>
        <v>0.36</v>
      </c>
      <c r="L4" s="1">
        <v>7.58968248101265</v>
      </c>
      <c r="M4" s="1">
        <f>J4+E4/I4+J4+2 + 1</f>
        <v>15</v>
      </c>
      <c r="N4" s="8">
        <f>IF(Z4,M4*D4/60 + (L4/H4 + 1)*D4/60,M4*D4/60+ (L4/H4 + 1)*D4/60)</f>
        <v>16.151793649620252</v>
      </c>
      <c r="O4" s="1">
        <v>225</v>
      </c>
      <c r="P4" s="1">
        <v>0</v>
      </c>
      <c r="Q4" s="1">
        <v>500</v>
      </c>
      <c r="R4" s="1">
        <v>500</v>
      </c>
      <c r="T4" s="1">
        <f>1/(G4*0.001)*J4</f>
        <v>100</v>
      </c>
      <c r="U4" s="1">
        <f>E4/(G4*0.001*I4)</f>
        <v>1000</v>
      </c>
      <c r="V4" s="1">
        <f>U4+2*T4</f>
        <v>1200</v>
      </c>
      <c r="W4" s="1">
        <f>64*AD4*F4</f>
        <v>153600</v>
      </c>
      <c r="X4" s="1">
        <f>64*AD4*F4*D4</f>
        <v>9216000</v>
      </c>
      <c r="Z4" s="1" t="b">
        <v>0</v>
      </c>
      <c r="AD4" s="1">
        <v>2</v>
      </c>
      <c r="AE4" s="1">
        <v>4</v>
      </c>
      <c r="AG4" s="4" t="s">
        <v>44</v>
      </c>
    </row>
    <row r="5" spans="2:41" ht="3.75" customHeight="1" x14ac:dyDescent="0.25">
      <c r="I5" s="1">
        <v>0</v>
      </c>
      <c r="N5" s="8"/>
      <c r="AM5" s="1">
        <f>299792458/(79000000000)*1000</f>
        <v>3.794841240506329</v>
      </c>
    </row>
    <row r="6" spans="2:41" x14ac:dyDescent="0.25">
      <c r="B6" s="1">
        <v>2</v>
      </c>
      <c r="C6" s="1">
        <f>L6*(D6-1)</f>
        <v>447.79126637974633</v>
      </c>
      <c r="D6" s="1">
        <v>60</v>
      </c>
      <c r="E6" s="1">
        <v>360</v>
      </c>
      <c r="F6" s="1">
        <f>V6</f>
        <v>1200</v>
      </c>
      <c r="G6" s="1">
        <v>10</v>
      </c>
      <c r="H6" s="1">
        <v>50</v>
      </c>
      <c r="I6" s="1">
        <v>36</v>
      </c>
      <c r="J6" s="1">
        <v>1</v>
      </c>
      <c r="K6" s="1">
        <f>E6/U6</f>
        <v>0.36</v>
      </c>
      <c r="L6" s="1">
        <v>7.58968248101265</v>
      </c>
      <c r="M6" s="1">
        <f>J6+E6/I6+J6+2 + 1</f>
        <v>15</v>
      </c>
      <c r="N6" s="8">
        <f>IF(Z6,M6*D6/60 + (L6/H6 + 1)*D6/60,M6*D6/60+ (L6/H6 + 1)*D6/60)</f>
        <v>16.151793649620252</v>
      </c>
      <c r="O6" s="1">
        <v>225</v>
      </c>
      <c r="P6" s="1">
        <v>0</v>
      </c>
      <c r="Q6" s="1">
        <v>500</v>
      </c>
      <c r="R6" s="1">
        <v>500</v>
      </c>
      <c r="T6" s="1">
        <f>1/(G6*0.001)*J6</f>
        <v>100</v>
      </c>
      <c r="U6" s="1">
        <f>E6/(G6*0.001*I6)</f>
        <v>1000</v>
      </c>
      <c r="V6" s="1">
        <f>U6+2*T6</f>
        <v>1200</v>
      </c>
      <c r="W6" s="1">
        <f>64*AD6*F6</f>
        <v>153600</v>
      </c>
      <c r="X6" s="1">
        <f>64*AD6*F6*D6</f>
        <v>9216000</v>
      </c>
      <c r="Z6" s="1" t="b">
        <v>0</v>
      </c>
      <c r="AD6" s="1">
        <v>2</v>
      </c>
      <c r="AE6" s="1">
        <v>4</v>
      </c>
      <c r="AG6" s="4" t="s">
        <v>45</v>
      </c>
      <c r="AM6" s="1" t="s">
        <v>30</v>
      </c>
      <c r="AN6" s="1" t="s">
        <v>31</v>
      </c>
      <c r="AO6" s="1">
        <f>299792458/(79000000000)*1000</f>
        <v>3.794841240506329</v>
      </c>
    </row>
    <row r="7" spans="2:41" ht="3.75" customHeight="1" x14ac:dyDescent="0.25">
      <c r="N7" s="8"/>
    </row>
    <row r="8" spans="2:41" x14ac:dyDescent="0.25">
      <c r="B8" s="1">
        <v>3</v>
      </c>
      <c r="C8" s="1">
        <f>L8*(D8-1)</f>
        <v>478.14999630379697</v>
      </c>
      <c r="D8" s="1">
        <v>64</v>
      </c>
      <c r="E8" s="1">
        <v>360</v>
      </c>
      <c r="F8" s="1">
        <f>V8</f>
        <v>1200</v>
      </c>
      <c r="G8" s="1">
        <v>10</v>
      </c>
      <c r="H8" s="1">
        <v>50</v>
      </c>
      <c r="I8" s="1">
        <v>36</v>
      </c>
      <c r="J8" s="1">
        <v>1</v>
      </c>
      <c r="K8" s="1">
        <f>E8/U8</f>
        <v>0.36</v>
      </c>
      <c r="L8" s="1">
        <v>7.58968248101265</v>
      </c>
      <c r="M8" s="1">
        <f>J8+E8/I8+J8+2 + 1</f>
        <v>15</v>
      </c>
      <c r="N8" s="8">
        <f>IF(Z8,M8*D8/60 + (L8/H8 + 1)*D8/60,M8*D8/60+ (L8/H8 + 1)*D8/60)</f>
        <v>17.22857989292827</v>
      </c>
      <c r="O8" s="1">
        <v>225</v>
      </c>
      <c r="P8" s="1">
        <v>0</v>
      </c>
      <c r="Q8" s="1">
        <v>500</v>
      </c>
      <c r="R8" s="1">
        <v>500</v>
      </c>
      <c r="T8" s="1">
        <f>1/(G8*0.001)*J8</f>
        <v>100</v>
      </c>
      <c r="U8" s="1">
        <f>E8/(G8*0.001*I8)</f>
        <v>1000</v>
      </c>
      <c r="V8" s="1">
        <f>U8+2*T8</f>
        <v>1200</v>
      </c>
      <c r="W8" s="1">
        <f>64*AD8*F8</f>
        <v>153600</v>
      </c>
      <c r="X8" s="1">
        <f>64*AD8*F8*D8</f>
        <v>9830400</v>
      </c>
      <c r="Z8" s="1" t="b">
        <v>0</v>
      </c>
      <c r="AD8" s="1">
        <v>2</v>
      </c>
      <c r="AE8" s="1">
        <v>4</v>
      </c>
      <c r="AG8" s="4" t="s">
        <v>64</v>
      </c>
    </row>
    <row r="9" spans="2:41" ht="3.75" customHeight="1" x14ac:dyDescent="0.25">
      <c r="N9" s="8"/>
    </row>
    <row r="10" spans="2:41" x14ac:dyDescent="0.25">
      <c r="B10" s="1">
        <v>4</v>
      </c>
      <c r="C10" s="1">
        <f>L10*(D10-1)</f>
        <v>447.79126637974633</v>
      </c>
      <c r="D10" s="1">
        <v>60</v>
      </c>
      <c r="E10" s="1">
        <v>360</v>
      </c>
      <c r="F10" s="1">
        <f>V10</f>
        <v>1200</v>
      </c>
      <c r="G10" s="1">
        <v>10</v>
      </c>
      <c r="H10" s="1">
        <v>50</v>
      </c>
      <c r="I10" s="1">
        <v>36</v>
      </c>
      <c r="J10" s="1">
        <v>1</v>
      </c>
      <c r="K10" s="1">
        <f>E10/U10</f>
        <v>0.36</v>
      </c>
      <c r="L10" s="1">
        <v>7.58968248101265</v>
      </c>
      <c r="M10" s="1">
        <f>J10+E10/I10+J10+2 + 1</f>
        <v>15</v>
      </c>
      <c r="N10" s="8">
        <f>IF(Z10,M10*D10/60 + (L10/H10 + 1)*D10/60,M10*D10/60+ (L10/H10 + 1)*D10/60)</f>
        <v>16.151793649620252</v>
      </c>
      <c r="O10" s="1">
        <v>225</v>
      </c>
      <c r="P10" s="1">
        <v>0</v>
      </c>
      <c r="Q10" s="1">
        <v>500</v>
      </c>
      <c r="R10" s="1">
        <v>500</v>
      </c>
      <c r="T10" s="1">
        <f>1/(G10*0.001)*J10</f>
        <v>100</v>
      </c>
      <c r="U10" s="1">
        <f>E10/(G10*0.001*I10)</f>
        <v>1000</v>
      </c>
      <c r="V10" s="1">
        <f>U10+2*T10</f>
        <v>1200</v>
      </c>
      <c r="W10" s="1">
        <f>64*AD10*F10</f>
        <v>153600</v>
      </c>
      <c r="X10" s="1">
        <f>64*AD10*F10*D10</f>
        <v>9216000</v>
      </c>
      <c r="Z10" s="1" t="b">
        <v>0</v>
      </c>
      <c r="AD10" s="1">
        <v>2</v>
      </c>
      <c r="AE10" s="1">
        <v>4</v>
      </c>
      <c r="AG10" s="4" t="s">
        <v>65</v>
      </c>
    </row>
    <row r="11" spans="2:41" ht="3.75" customHeight="1" x14ac:dyDescent="0.25">
      <c r="N11" s="8"/>
    </row>
    <row r="12" spans="2:41" x14ac:dyDescent="0.25">
      <c r="B12" s="1">
        <v>5</v>
      </c>
      <c r="C12" s="1">
        <f>L12*(D12-1)</f>
        <v>478.14999630379697</v>
      </c>
      <c r="D12" s="1">
        <v>64</v>
      </c>
      <c r="E12" s="1">
        <v>360</v>
      </c>
      <c r="F12" s="1">
        <f>V12</f>
        <v>1200</v>
      </c>
      <c r="G12" s="1">
        <v>10</v>
      </c>
      <c r="H12" s="1">
        <v>50</v>
      </c>
      <c r="I12" s="1">
        <v>36</v>
      </c>
      <c r="J12" s="1">
        <v>1</v>
      </c>
      <c r="K12" s="1">
        <f>E12/U12</f>
        <v>0.36</v>
      </c>
      <c r="L12" s="1">
        <v>7.58968248101265</v>
      </c>
      <c r="M12" s="1">
        <f>J12+E12/I12+J12+2 + 1</f>
        <v>15</v>
      </c>
      <c r="N12" s="8">
        <f>IF(Z12,M12*D12/60 + (L12/H12 + 1)*D12/60,M12*D12/60+ (L12/H12 + 1)*D12/60)</f>
        <v>17.22857989292827</v>
      </c>
      <c r="O12" s="1">
        <v>225</v>
      </c>
      <c r="P12" s="1">
        <v>0</v>
      </c>
      <c r="Q12" s="1">
        <v>250</v>
      </c>
      <c r="R12" s="1">
        <v>500</v>
      </c>
      <c r="T12" s="1">
        <f>1/(G12*0.001)*J12</f>
        <v>100</v>
      </c>
      <c r="U12" s="1">
        <f>E12/(G12*0.001*I12)</f>
        <v>1000</v>
      </c>
      <c r="V12" s="1">
        <f>U12+2*T12</f>
        <v>1200</v>
      </c>
      <c r="W12" s="1">
        <f>64*AD12*F12</f>
        <v>153600</v>
      </c>
      <c r="X12" s="1">
        <f>64*AD12*F12*D12</f>
        <v>9830400</v>
      </c>
      <c r="Z12" s="1" t="b">
        <v>0</v>
      </c>
      <c r="AD12" s="1">
        <v>2</v>
      </c>
      <c r="AE12" s="1">
        <v>4</v>
      </c>
      <c r="AG12" s="4" t="s">
        <v>67</v>
      </c>
    </row>
    <row r="13" spans="2:41" ht="3.75" customHeight="1" x14ac:dyDescent="0.25">
      <c r="N13" s="8"/>
    </row>
    <row r="14" spans="2:41" x14ac:dyDescent="0.25">
      <c r="B14" s="1">
        <v>6</v>
      </c>
      <c r="C14" s="1">
        <f>L14*(D14-1)</f>
        <v>478.14999630379697</v>
      </c>
      <c r="D14" s="1">
        <v>64</v>
      </c>
      <c r="E14" s="1">
        <v>360</v>
      </c>
      <c r="F14" s="1">
        <f>V14</f>
        <v>1200</v>
      </c>
      <c r="G14" s="1">
        <v>10</v>
      </c>
      <c r="H14" s="1">
        <v>50</v>
      </c>
      <c r="I14" s="1">
        <v>36</v>
      </c>
      <c r="J14" s="1">
        <v>1</v>
      </c>
      <c r="K14" s="1">
        <f>E14/U14</f>
        <v>0.36</v>
      </c>
      <c r="L14" s="1">
        <v>7.58968248101265</v>
      </c>
      <c r="M14" s="1">
        <f>J14+E14/I14+J14+2 + 1</f>
        <v>15</v>
      </c>
      <c r="N14" s="8">
        <f>IF(Z14,M14*D14/60 + (L14/H14 + 1)*D14/60,M14*D14/60+ (L14/H14 + 1)*D14/60)</f>
        <v>17.22857989292827</v>
      </c>
      <c r="O14" s="1">
        <v>225</v>
      </c>
      <c r="P14" s="1">
        <v>0</v>
      </c>
      <c r="Q14" s="1">
        <v>250</v>
      </c>
      <c r="R14" s="1">
        <v>500</v>
      </c>
      <c r="T14" s="1">
        <f>1/(G14*0.001)*J14</f>
        <v>100</v>
      </c>
      <c r="U14" s="1">
        <f>E14/(G14*0.001*I14)</f>
        <v>1000</v>
      </c>
      <c r="V14" s="1">
        <f>U14+2*T14</f>
        <v>1200</v>
      </c>
      <c r="W14" s="1">
        <f>64*AD14*F14</f>
        <v>153600</v>
      </c>
      <c r="X14" s="1">
        <f>64*AD14*F14*D14</f>
        <v>9830400</v>
      </c>
      <c r="Z14" s="1" t="b">
        <v>0</v>
      </c>
      <c r="AD14" s="1">
        <v>2</v>
      </c>
      <c r="AE14" s="1">
        <v>4</v>
      </c>
      <c r="AG14" s="4" t="s">
        <v>68</v>
      </c>
      <c r="AI14" s="1" t="s">
        <v>32</v>
      </c>
    </row>
    <row r="15" spans="2:41" ht="3.75" customHeight="1" x14ac:dyDescent="0.25">
      <c r="N15" s="8"/>
    </row>
    <row r="16" spans="2:41" x14ac:dyDescent="0.25">
      <c r="B16" s="1">
        <v>7</v>
      </c>
      <c r="C16" s="1">
        <f>L16*(D16-1)</f>
        <v>478.14999630379697</v>
      </c>
      <c r="D16" s="1">
        <v>64</v>
      </c>
      <c r="E16" s="1">
        <v>360</v>
      </c>
      <c r="F16" s="1">
        <f>V16</f>
        <v>1200</v>
      </c>
      <c r="G16" s="1">
        <v>10</v>
      </c>
      <c r="H16" s="1">
        <v>50</v>
      </c>
      <c r="I16" s="1">
        <v>36</v>
      </c>
      <c r="J16" s="1">
        <v>1</v>
      </c>
      <c r="K16" s="1">
        <f>E16/U16</f>
        <v>0.36</v>
      </c>
      <c r="L16" s="1">
        <v>7.58968248101265</v>
      </c>
      <c r="M16" s="1">
        <f>J16+E16/I16+J16+2 + 1</f>
        <v>15</v>
      </c>
      <c r="N16" s="8">
        <f>IF(Z16,M16*D16/60 + (L16/H16 + 1)*D16/60,M16*D16/60+ (L16/H16 + 1)*D16/60)</f>
        <v>17.22857989292827</v>
      </c>
      <c r="O16" s="1">
        <v>225</v>
      </c>
      <c r="P16" s="1">
        <v>0</v>
      </c>
      <c r="Q16" s="1">
        <v>250</v>
      </c>
      <c r="R16" s="1">
        <v>500</v>
      </c>
      <c r="T16" s="1">
        <f>1/(G16*0.001)*J16</f>
        <v>100</v>
      </c>
      <c r="U16" s="1">
        <f>E16/(G16*0.001*I16)</f>
        <v>1000</v>
      </c>
      <c r="V16" s="1">
        <f>U16+2*T16</f>
        <v>1200</v>
      </c>
      <c r="W16" s="1">
        <f>64*AD16*F16</f>
        <v>153600</v>
      </c>
      <c r="X16" s="1">
        <f>64*AD16*F16*D16</f>
        <v>9830400</v>
      </c>
      <c r="Z16" s="1" t="b">
        <v>0</v>
      </c>
      <c r="AD16" s="1">
        <v>2</v>
      </c>
      <c r="AE16" s="1">
        <v>4</v>
      </c>
      <c r="AG16" s="4" t="s">
        <v>69</v>
      </c>
    </row>
    <row r="17" spans="2:33" ht="3.75" customHeight="1" x14ac:dyDescent="0.25">
      <c r="N17" s="8"/>
    </row>
    <row r="18" spans="2:33" x14ac:dyDescent="0.25">
      <c r="B18" s="1">
        <v>8</v>
      </c>
      <c r="C18" s="1">
        <f>L18*(D18-1)</f>
        <v>484.79096847468304</v>
      </c>
      <c r="D18" s="1">
        <v>512</v>
      </c>
      <c r="E18" s="1">
        <v>360</v>
      </c>
      <c r="F18" s="1">
        <f>V18</f>
        <v>1200</v>
      </c>
      <c r="G18" s="1">
        <v>10</v>
      </c>
      <c r="H18" s="1">
        <v>50</v>
      </c>
      <c r="I18" s="1">
        <v>36</v>
      </c>
      <c r="J18" s="1">
        <v>1</v>
      </c>
      <c r="K18" s="1">
        <f>E18/U18</f>
        <v>0.36</v>
      </c>
      <c r="L18" s="1">
        <f>7.58968248101265/8</f>
        <v>0.94871031012658125</v>
      </c>
      <c r="M18" s="1">
        <f>J18+E18/I18+J18+2 + 1</f>
        <v>15</v>
      </c>
      <c r="N18" s="8">
        <f>IF(Z18,M18*D18/60 + (L18/H18 + 1)*D18/60,M18*D18/60+ (L18/H18 + 1)*D18/60)</f>
        <v>136.69524655959495</v>
      </c>
      <c r="O18" s="1">
        <v>225</v>
      </c>
      <c r="P18" s="1">
        <v>0</v>
      </c>
      <c r="Q18" s="1">
        <v>250</v>
      </c>
      <c r="R18" s="1">
        <v>500</v>
      </c>
      <c r="T18" s="1">
        <f>1/(G18*0.001)*J18</f>
        <v>100</v>
      </c>
      <c r="U18" s="1">
        <f>E18/(G18*0.001*I18)</f>
        <v>1000</v>
      </c>
      <c r="V18" s="1">
        <f>U18+2*T18</f>
        <v>1200</v>
      </c>
      <c r="W18" s="1">
        <f>64*AD18*F18</f>
        <v>76800</v>
      </c>
      <c r="X18" s="1">
        <f>64*AD18*F18*D18</f>
        <v>39321600</v>
      </c>
      <c r="Z18" s="1" t="b">
        <v>0</v>
      </c>
      <c r="AD18" s="1">
        <v>1</v>
      </c>
      <c r="AE18" s="1">
        <v>4</v>
      </c>
      <c r="AG18" s="4" t="s">
        <v>70</v>
      </c>
    </row>
    <row r="19" spans="2:33" ht="3.75" customHeight="1" x14ac:dyDescent="0.25">
      <c r="N19" s="8"/>
    </row>
    <row r="20" spans="2:33" x14ac:dyDescent="0.25">
      <c r="B20" s="1">
        <v>9</v>
      </c>
      <c r="C20" s="1">
        <f>L20*(D20-1)</f>
        <v>478.14999630379697</v>
      </c>
      <c r="D20" s="1">
        <v>64</v>
      </c>
      <c r="E20" s="1">
        <v>360</v>
      </c>
      <c r="F20" s="1">
        <f>V20</f>
        <v>1200</v>
      </c>
      <c r="G20" s="1">
        <v>10</v>
      </c>
      <c r="H20" s="1">
        <v>50</v>
      </c>
      <c r="I20" s="1">
        <v>36</v>
      </c>
      <c r="J20" s="1">
        <v>1</v>
      </c>
      <c r="K20" s="1">
        <f>E20/U20</f>
        <v>0.36</v>
      </c>
      <c r="L20" s="1">
        <v>7.58968248101265</v>
      </c>
      <c r="M20" s="1">
        <f>J20+E20/I20+J20+2 + 1</f>
        <v>15</v>
      </c>
      <c r="N20" s="8">
        <f>IF(Z20,M20*D20/60 + (L20/H20 + 1)*D20/60,M20*D20/60+ (L20/H20 + 1)*D20/60)</f>
        <v>17.22857989292827</v>
      </c>
      <c r="O20" s="1">
        <v>225</v>
      </c>
      <c r="P20" s="1">
        <v>0</v>
      </c>
      <c r="Q20" s="1">
        <v>250</v>
      </c>
      <c r="R20" s="1">
        <v>500</v>
      </c>
      <c r="T20" s="1">
        <f>1/(G20*0.001)*J20</f>
        <v>100</v>
      </c>
      <c r="U20" s="1">
        <f>E20/(G20*0.001*I20)</f>
        <v>1000</v>
      </c>
      <c r="V20" s="1">
        <f>U20+2*T20</f>
        <v>1200</v>
      </c>
      <c r="W20" s="1">
        <f>64*AD20*F20</f>
        <v>153600</v>
      </c>
      <c r="X20" s="1">
        <f>64*AD20*F20*D20</f>
        <v>9830400</v>
      </c>
      <c r="Z20" s="1" t="b">
        <v>0</v>
      </c>
      <c r="AD20" s="1">
        <v>2</v>
      </c>
      <c r="AE20" s="1">
        <v>4</v>
      </c>
      <c r="AG20" s="4" t="s">
        <v>71</v>
      </c>
    </row>
    <row r="21" spans="2:33" ht="3.75" customHeight="1" x14ac:dyDescent="0.25">
      <c r="N21" s="8"/>
    </row>
    <row r="22" spans="2:33" x14ac:dyDescent="0.25">
      <c r="B22" s="1">
        <v>10</v>
      </c>
      <c r="C22" s="1">
        <f>L22*(D22-1)</f>
        <v>478.14999630379697</v>
      </c>
      <c r="D22" s="1">
        <v>64</v>
      </c>
      <c r="E22" s="1">
        <v>360</v>
      </c>
      <c r="F22" s="1">
        <f>V22</f>
        <v>1200</v>
      </c>
      <c r="G22" s="1">
        <v>10</v>
      </c>
      <c r="H22" s="1">
        <v>50</v>
      </c>
      <c r="I22" s="1">
        <v>36</v>
      </c>
      <c r="J22" s="1">
        <v>1</v>
      </c>
      <c r="K22" s="1">
        <f>E22/U22</f>
        <v>0.36</v>
      </c>
      <c r="L22" s="1">
        <v>7.58968248101265</v>
      </c>
      <c r="M22" s="1">
        <f>J22+E22/I22+J22+2 + 1</f>
        <v>15</v>
      </c>
      <c r="N22" s="8">
        <f>IF(Z22,M22*D22/60 + (L22/H22 + 1)*D22/60,M22*D22/60+ (L22/H22 + 1)*D22/60)</f>
        <v>17.22857989292827</v>
      </c>
      <c r="O22" s="1">
        <v>225</v>
      </c>
      <c r="P22" s="1">
        <v>0</v>
      </c>
      <c r="Q22" s="1">
        <v>250</v>
      </c>
      <c r="R22" s="1">
        <v>500</v>
      </c>
      <c r="T22" s="1">
        <f>1/(G22*0.001)*J22</f>
        <v>100</v>
      </c>
      <c r="U22" s="1">
        <f>E22/(G22*0.001*I22)</f>
        <v>1000</v>
      </c>
      <c r="V22" s="1">
        <f>U22+2*T22</f>
        <v>1200</v>
      </c>
      <c r="W22" s="1">
        <f>64*AD22*F22</f>
        <v>153600</v>
      </c>
      <c r="X22" s="1">
        <f>64*AD22*F22*D22</f>
        <v>9830400</v>
      </c>
      <c r="Z22" s="1" t="b">
        <v>0</v>
      </c>
      <c r="AD22" s="1">
        <v>2</v>
      </c>
      <c r="AE22" s="1">
        <v>4</v>
      </c>
      <c r="AG22" s="4" t="s">
        <v>72</v>
      </c>
    </row>
    <row r="23" spans="2:33" ht="3.75" customHeight="1" x14ac:dyDescent="0.25">
      <c r="N23" s="8"/>
    </row>
    <row r="24" spans="2:33" x14ac:dyDescent="0.25">
      <c r="B24" s="1">
        <v>11</v>
      </c>
      <c r="C24" s="1">
        <f>L24*(D24-1)</f>
        <v>478.14999630379697</v>
      </c>
      <c r="D24" s="1">
        <v>64</v>
      </c>
      <c r="E24" s="1">
        <v>360</v>
      </c>
      <c r="F24" s="1">
        <f>V24</f>
        <v>1200</v>
      </c>
      <c r="G24" s="1">
        <v>10</v>
      </c>
      <c r="H24" s="1">
        <v>50</v>
      </c>
      <c r="I24" s="1">
        <v>36</v>
      </c>
      <c r="J24" s="1">
        <v>1</v>
      </c>
      <c r="K24" s="1">
        <f>E24/U24</f>
        <v>0.36</v>
      </c>
      <c r="L24" s="1">
        <v>7.58968248101265</v>
      </c>
      <c r="M24" s="1">
        <f>J24+E24/I24+J24+2 + 1</f>
        <v>15</v>
      </c>
      <c r="N24" s="8">
        <f>IF(Z24,M24*D24/60 + (L24/H24 + 1)*D24/60,M24*D24/60+ (L24/H24 + 1)*D24/60)</f>
        <v>17.22857989292827</v>
      </c>
      <c r="O24" s="1">
        <v>225</v>
      </c>
      <c r="P24" s="1">
        <v>0</v>
      </c>
      <c r="Q24" s="1">
        <v>250</v>
      </c>
      <c r="R24" s="1">
        <v>500</v>
      </c>
      <c r="T24" s="1">
        <f>1/(G24*0.001)*J24</f>
        <v>100</v>
      </c>
      <c r="U24" s="1">
        <f>E24/(G24*0.001*I24)</f>
        <v>1000</v>
      </c>
      <c r="V24" s="1">
        <f>U24+2*T24</f>
        <v>1200</v>
      </c>
      <c r="W24" s="1">
        <f>64*AD24*F24</f>
        <v>153600</v>
      </c>
      <c r="X24" s="1">
        <f>64*AD24*F24*D24</f>
        <v>9830400</v>
      </c>
      <c r="Z24" s="1" t="b">
        <v>0</v>
      </c>
      <c r="AD24" s="1">
        <v>2</v>
      </c>
      <c r="AE24" s="1">
        <v>4</v>
      </c>
      <c r="AG24" s="4" t="s">
        <v>73</v>
      </c>
    </row>
    <row r="25" spans="2:33" ht="3.75" customHeight="1" x14ac:dyDescent="0.25">
      <c r="N25" s="8"/>
    </row>
    <row r="26" spans="2:33" x14ac:dyDescent="0.25">
      <c r="B26" s="1">
        <v>12</v>
      </c>
      <c r="C26" s="1">
        <f>L26*(D26-1)</f>
        <v>478.14999630379697</v>
      </c>
      <c r="D26" s="1">
        <v>64</v>
      </c>
      <c r="E26" s="1">
        <v>360</v>
      </c>
      <c r="F26" s="1">
        <f>V26</f>
        <v>1200</v>
      </c>
      <c r="G26" s="1">
        <v>20</v>
      </c>
      <c r="H26" s="1">
        <v>50</v>
      </c>
      <c r="I26" s="1">
        <v>18</v>
      </c>
      <c r="J26" s="1">
        <v>2</v>
      </c>
      <c r="K26" s="1">
        <f>E26/U26</f>
        <v>0.36</v>
      </c>
      <c r="L26" s="1">
        <v>7.58968248101265</v>
      </c>
      <c r="M26" s="1">
        <f>J26+E26/I26+J26+2 + 1</f>
        <v>27</v>
      </c>
      <c r="N26" s="8">
        <f>IF(Z26,M26*D26/60 + (L26/H26 + 1)*D26/60,M26*D26/60+ (L26/H26 + 1)*D26/60)</f>
        <v>30.028579892928271</v>
      </c>
      <c r="O26" s="1">
        <v>225</v>
      </c>
      <c r="P26" s="1">
        <v>0</v>
      </c>
      <c r="Q26" s="1">
        <v>250</v>
      </c>
      <c r="R26" s="1">
        <v>500</v>
      </c>
      <c r="T26" s="1">
        <f>1/(G26*0.001)*J26</f>
        <v>100</v>
      </c>
      <c r="U26" s="1">
        <f>E26/(G26*0.001*I26)</f>
        <v>1000</v>
      </c>
      <c r="V26" s="1">
        <f>U26+2*T26</f>
        <v>1200</v>
      </c>
      <c r="W26" s="1">
        <f>64*AD26*F26</f>
        <v>153600</v>
      </c>
      <c r="X26" s="1">
        <f>64*AD26*F26*D26</f>
        <v>9830400</v>
      </c>
      <c r="Z26" s="1" t="b">
        <v>0</v>
      </c>
      <c r="AD26" s="1">
        <v>2</v>
      </c>
      <c r="AE26" s="1">
        <v>4</v>
      </c>
      <c r="AG26" s="4" t="s">
        <v>75</v>
      </c>
    </row>
    <row r="27" spans="2:33" ht="3.75" customHeight="1" x14ac:dyDescent="0.25">
      <c r="N27" s="8"/>
    </row>
    <row r="28" spans="2:33" x14ac:dyDescent="0.25">
      <c r="B28" s="1">
        <v>13</v>
      </c>
      <c r="C28" s="1">
        <f>L28*(D28-1)</f>
        <v>484.79096847468304</v>
      </c>
      <c r="D28" s="1">
        <v>512</v>
      </c>
      <c r="E28" s="1">
        <v>360</v>
      </c>
      <c r="F28" s="1">
        <f>V28</f>
        <v>1200</v>
      </c>
      <c r="G28" s="1">
        <v>10</v>
      </c>
      <c r="H28" s="1">
        <v>50</v>
      </c>
      <c r="I28" s="1">
        <v>36</v>
      </c>
      <c r="J28" s="1">
        <v>1</v>
      </c>
      <c r="K28" s="1">
        <f>E28/U28</f>
        <v>0.36</v>
      </c>
      <c r="L28" s="1">
        <f>7.58968248101265/8</f>
        <v>0.94871031012658125</v>
      </c>
      <c r="M28" s="1">
        <f>J28+E28/I28+J28+2 + 1</f>
        <v>15</v>
      </c>
      <c r="N28" s="8">
        <f>IF(Z28,M28*D28/60 + (L28/H28 + 1)*D28/60,M28*D28/60+ (L28/H28 + 1)*D28/60)</f>
        <v>136.69524655959495</v>
      </c>
      <c r="O28" s="1">
        <v>225</v>
      </c>
      <c r="P28" s="1">
        <v>0</v>
      </c>
      <c r="Q28" s="1">
        <v>250</v>
      </c>
      <c r="R28" s="1">
        <v>500</v>
      </c>
      <c r="T28" s="1">
        <f>1/(G28*0.001)*J28</f>
        <v>100</v>
      </c>
      <c r="U28" s="1">
        <f>E28/(G28*0.001*I28)</f>
        <v>1000</v>
      </c>
      <c r="V28" s="1">
        <f>U28+2*T28</f>
        <v>1200</v>
      </c>
      <c r="W28" s="1">
        <f>64*AD28*F28</f>
        <v>76800</v>
      </c>
      <c r="X28" s="1">
        <f>64*AD28*F28*D28</f>
        <v>39321600</v>
      </c>
      <c r="Z28" s="1" t="b">
        <v>0</v>
      </c>
      <c r="AD28" s="1">
        <v>1</v>
      </c>
      <c r="AE28" s="1">
        <v>4</v>
      </c>
      <c r="AG28" s="4" t="s">
        <v>74</v>
      </c>
    </row>
    <row r="29" spans="2:33" ht="3.75" customHeight="1" x14ac:dyDescent="0.25">
      <c r="N29" s="8"/>
    </row>
    <row r="30" spans="2:33" x14ac:dyDescent="0.25">
      <c r="B30" s="1">
        <v>14</v>
      </c>
      <c r="C30" s="1">
        <f>L30*(D30-1)</f>
        <v>478.14999630379697</v>
      </c>
      <c r="D30" s="1">
        <v>64</v>
      </c>
      <c r="E30" s="1">
        <v>360</v>
      </c>
      <c r="F30" s="1">
        <f>V30</f>
        <v>1200</v>
      </c>
      <c r="G30" s="1">
        <v>10</v>
      </c>
      <c r="H30" s="1">
        <v>50</v>
      </c>
      <c r="I30" s="1">
        <v>36</v>
      </c>
      <c r="J30" s="1">
        <v>1</v>
      </c>
      <c r="K30" s="1">
        <f>E30/U30</f>
        <v>0.36</v>
      </c>
      <c r="L30" s="1">
        <v>7.58968248101265</v>
      </c>
      <c r="M30" s="1">
        <f>J30+E30/I30+J30+2 + 1</f>
        <v>15</v>
      </c>
      <c r="N30" s="8">
        <f>IF(Z30,M30*D30/60 + (L30/H30 + 1)*D30/60,M30*D30/60+ (L30/H30 + 1)*D30/60)</f>
        <v>17.22857989292827</v>
      </c>
      <c r="O30" s="1">
        <v>225</v>
      </c>
      <c r="P30" s="1">
        <v>0</v>
      </c>
      <c r="Q30" s="1">
        <v>250</v>
      </c>
      <c r="R30" s="1">
        <v>500</v>
      </c>
      <c r="T30" s="1">
        <f>1/(G30*0.001)*J30</f>
        <v>100</v>
      </c>
      <c r="U30" s="1">
        <f>E30/(G30*0.001*I30)</f>
        <v>1000</v>
      </c>
      <c r="V30" s="1">
        <f>U30+2*T30</f>
        <v>1200</v>
      </c>
      <c r="W30" s="1">
        <f>64*AD30*F30</f>
        <v>153600</v>
      </c>
      <c r="X30" s="1">
        <f>64*AD30*F30*D30</f>
        <v>9830400</v>
      </c>
      <c r="Z30" s="1" t="b">
        <v>0</v>
      </c>
      <c r="AD30" s="1">
        <v>2</v>
      </c>
      <c r="AE30" s="1">
        <v>4</v>
      </c>
      <c r="AG30" s="4" t="s">
        <v>76</v>
      </c>
    </row>
    <row r="31" spans="2:33" ht="3.75" customHeight="1" x14ac:dyDescent="0.25">
      <c r="N31" s="8"/>
    </row>
    <row r="32" spans="2:33" x14ac:dyDescent="0.25">
      <c r="B32" s="1">
        <v>15</v>
      </c>
      <c r="N32" s="8"/>
    </row>
    <row r="33" spans="2:14" ht="3.75" customHeight="1" x14ac:dyDescent="0.25">
      <c r="N33" s="8"/>
    </row>
    <row r="34" spans="2:14" x14ac:dyDescent="0.25">
      <c r="B34" s="1">
        <v>16</v>
      </c>
      <c r="N34" s="8"/>
    </row>
    <row r="35" spans="2:14" ht="3.75" customHeight="1" x14ac:dyDescent="0.25">
      <c r="N35" s="8"/>
    </row>
    <row r="36" spans="2:14" x14ac:dyDescent="0.25">
      <c r="B36" s="1">
        <v>17</v>
      </c>
      <c r="N36" s="8"/>
    </row>
    <row r="37" spans="2:14" ht="3.75" customHeight="1" x14ac:dyDescent="0.25">
      <c r="N37" s="8"/>
    </row>
    <row r="38" spans="2:14" x14ac:dyDescent="0.25">
      <c r="B38" s="1">
        <v>18</v>
      </c>
      <c r="N38" s="8"/>
    </row>
    <row r="39" spans="2:14" ht="3.75" customHeight="1" x14ac:dyDescent="0.25">
      <c r="N39" s="8"/>
    </row>
    <row r="40" spans="2:14" x14ac:dyDescent="0.25">
      <c r="B40" s="1">
        <v>19</v>
      </c>
      <c r="N40" s="8"/>
    </row>
    <row r="41" spans="2:14" ht="4.5" customHeight="1" x14ac:dyDescent="0.25">
      <c r="N41" s="8"/>
    </row>
    <row r="42" spans="2:14" x14ac:dyDescent="0.25">
      <c r="B42" s="1">
        <v>20</v>
      </c>
      <c r="N42" s="8"/>
    </row>
    <row r="43" spans="2:14" ht="3.75" customHeight="1" x14ac:dyDescent="0.25">
      <c r="N43" s="8"/>
    </row>
    <row r="44" spans="2:14" x14ac:dyDescent="0.25">
      <c r="B44" s="1">
        <v>21</v>
      </c>
      <c r="N44" s="8"/>
    </row>
    <row r="45" spans="2:14" ht="4.5" customHeight="1" x14ac:dyDescent="0.25"/>
    <row r="46" spans="2:14" x14ac:dyDescent="0.25">
      <c r="B46" s="1">
        <v>22</v>
      </c>
      <c r="N46" s="8"/>
    </row>
    <row r="47" spans="2:14" ht="4.5" customHeight="1" x14ac:dyDescent="0.25"/>
    <row r="48" spans="2:14" x14ac:dyDescent="0.25">
      <c r="B48" s="1">
        <v>23</v>
      </c>
      <c r="N48" s="8"/>
    </row>
    <row r="49" spans="2:2" ht="4.5" customHeight="1" x14ac:dyDescent="0.25"/>
    <row r="50" spans="2:2" x14ac:dyDescent="0.25">
      <c r="B50" s="1">
        <v>24</v>
      </c>
    </row>
    <row r="51" spans="2:2" ht="4.5" customHeight="1" x14ac:dyDescent="0.25"/>
    <row r="52" spans="2:2" x14ac:dyDescent="0.25">
      <c r="B52" s="1">
        <v>25</v>
      </c>
    </row>
    <row r="53" spans="2:2" ht="4.5" customHeight="1" x14ac:dyDescent="0.25"/>
    <row r="54" spans="2:2" x14ac:dyDescent="0.25">
      <c r="B54" s="1">
        <v>26</v>
      </c>
    </row>
    <row r="55" spans="2:2" ht="4.5" customHeight="1" x14ac:dyDescent="0.25"/>
    <row r="56" spans="2:2" x14ac:dyDescent="0.25">
      <c r="B56" s="1">
        <v>27</v>
      </c>
    </row>
    <row r="57" spans="2:2" ht="4.5" customHeight="1" x14ac:dyDescent="0.25"/>
    <row r="58" spans="2:2" x14ac:dyDescent="0.25">
      <c r="B58" s="1">
        <v>28</v>
      </c>
    </row>
    <row r="59" spans="2:2" ht="4.5" customHeight="1" x14ac:dyDescent="0.25"/>
    <row r="60" spans="2:2" x14ac:dyDescent="0.25">
      <c r="B60" s="1">
        <v>29</v>
      </c>
    </row>
    <row r="61" spans="2:2" ht="4.5" customHeight="1" x14ac:dyDescent="0.25"/>
    <row r="62" spans="2:2" x14ac:dyDescent="0.25">
      <c r="B62" s="1">
        <v>30</v>
      </c>
    </row>
    <row r="63" spans="2:2" ht="4.5" customHeight="1" x14ac:dyDescent="0.25"/>
    <row r="64" spans="2:2" x14ac:dyDescent="0.25">
      <c r="B64" s="1">
        <v>31</v>
      </c>
    </row>
    <row r="65" spans="2:2" ht="4.5" customHeight="1" x14ac:dyDescent="0.25"/>
    <row r="66" spans="2:2" x14ac:dyDescent="0.25">
      <c r="B66" s="1">
        <v>32</v>
      </c>
    </row>
    <row r="67" spans="2:2" ht="4.5" customHeight="1" x14ac:dyDescent="0.25"/>
    <row r="68" spans="2:2" x14ac:dyDescent="0.25">
      <c r="B68" s="1">
        <v>33</v>
      </c>
    </row>
    <row r="69" spans="2:2" ht="4.5" customHeight="1" x14ac:dyDescent="0.25"/>
    <row r="70" spans="2:2" x14ac:dyDescent="0.25">
      <c r="B70" s="1">
        <v>34</v>
      </c>
    </row>
  </sheetData>
  <mergeCells count="3">
    <mergeCell ref="T2:X2"/>
    <mergeCell ref="Z2:AB2"/>
    <mergeCell ref="AD2:A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70"/>
  <sheetViews>
    <sheetView topLeftCell="C1" zoomScale="90" zoomScaleNormal="90" workbookViewId="0">
      <selection activeCell="N6" sqref="N6"/>
    </sheetView>
  </sheetViews>
  <sheetFormatPr defaultRowHeight="15" x14ac:dyDescent="0.25"/>
  <cols>
    <col min="1" max="1" width="1.42578125" style="3" customWidth="1"/>
    <col min="2" max="2" width="9.140625" style="3"/>
    <col min="3" max="3" width="9" style="3" bestFit="1" customWidth="1"/>
    <col min="4" max="4" width="8.85546875" style="3" customWidth="1"/>
    <col min="5" max="5" width="10.140625" style="3" bestFit="1" customWidth="1"/>
    <col min="6" max="6" width="11.5703125" style="3" bestFit="1" customWidth="1"/>
    <col min="7" max="7" width="11.140625" style="3" bestFit="1" customWidth="1"/>
    <col min="8" max="8" width="7.85546875" style="3" bestFit="1" customWidth="1"/>
    <col min="9" max="9" width="10.140625" style="3" bestFit="1" customWidth="1"/>
    <col min="10" max="10" width="8.7109375" style="3" bestFit="1" customWidth="1"/>
    <col min="11" max="11" width="13.7109375" style="3" bestFit="1" customWidth="1"/>
    <col min="12" max="12" width="12.140625" style="3" customWidth="1"/>
    <col min="13" max="13" width="10.140625" style="3" bestFit="1" customWidth="1"/>
    <col min="14" max="14" width="9.85546875" style="3" bestFit="1" customWidth="1"/>
    <col min="15" max="16" width="4.42578125" style="3" bestFit="1" customWidth="1"/>
    <col min="17" max="17" width="8.85546875" style="3" bestFit="1" customWidth="1"/>
    <col min="18" max="18" width="1.42578125" style="3" customWidth="1"/>
    <col min="19" max="19" width="11.42578125" style="3" bestFit="1" customWidth="1"/>
    <col min="20" max="20" width="10.140625" style="3" bestFit="1" customWidth="1"/>
    <col min="21" max="21" width="9.140625" style="3" bestFit="1" customWidth="1"/>
    <col min="22" max="22" width="9.140625" style="3" customWidth="1"/>
    <col min="23" max="23" width="10" style="3" bestFit="1" customWidth="1"/>
    <col min="24" max="24" width="1.42578125" style="3" customWidth="1"/>
    <col min="25" max="25" width="8.85546875" style="3" bestFit="1" customWidth="1"/>
    <col min="26" max="27" width="6.5703125" style="9" bestFit="1" customWidth="1"/>
    <col min="28" max="28" width="6.5703125" style="10" customWidth="1"/>
    <col min="29" max="29" width="1.42578125" style="3" customWidth="1"/>
    <col min="30" max="30" width="4.140625" style="3" bestFit="1" customWidth="1"/>
    <col min="31" max="31" width="4.28515625" style="3" bestFit="1" customWidth="1"/>
    <col min="32" max="32" width="1.42578125" style="3" customWidth="1"/>
    <col min="33" max="33" width="57.28515625" style="4" customWidth="1"/>
    <col min="34" max="34" width="9.140625" style="3"/>
    <col min="35" max="35" width="88.85546875" style="3" bestFit="1" customWidth="1"/>
    <col min="36" max="38" width="9.140625" style="3"/>
    <col min="39" max="39" width="14.85546875" style="3" bestFit="1" customWidth="1"/>
    <col min="40" max="16384" width="9.140625" style="3"/>
  </cols>
  <sheetData>
    <row r="2" spans="2:41" x14ac:dyDescent="0.25">
      <c r="C2" s="2"/>
      <c r="D2" s="2"/>
      <c r="E2" s="2"/>
      <c r="F2" s="2"/>
      <c r="G2" s="2"/>
      <c r="H2" s="2"/>
      <c r="I2" s="2"/>
      <c r="J2" s="2"/>
      <c r="S2" s="16" t="s">
        <v>0</v>
      </c>
      <c r="T2" s="16"/>
      <c r="U2" s="16"/>
      <c r="V2" s="16"/>
      <c r="W2" s="16"/>
      <c r="Y2" s="17" t="s">
        <v>1</v>
      </c>
      <c r="Z2" s="17"/>
      <c r="AA2" s="17"/>
      <c r="AB2" s="17"/>
      <c r="AD2" s="16" t="s">
        <v>2</v>
      </c>
      <c r="AE2" s="16"/>
      <c r="AG2" s="4" t="s">
        <v>3</v>
      </c>
      <c r="AI2" s="3" t="s">
        <v>4</v>
      </c>
    </row>
    <row r="3" spans="2:41" s="5" customFormat="1" ht="69" customHeight="1" x14ac:dyDescent="0.25"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Y3" s="5" t="s">
        <v>25</v>
      </c>
      <c r="Z3" s="6" t="s">
        <v>26</v>
      </c>
      <c r="AA3" s="6" t="s">
        <v>27</v>
      </c>
      <c r="AB3" s="14" t="s">
        <v>77</v>
      </c>
      <c r="AD3" s="5" t="s">
        <v>28</v>
      </c>
      <c r="AE3" s="5" t="s">
        <v>29</v>
      </c>
      <c r="AG3" s="7"/>
    </row>
    <row r="4" spans="2:41" x14ac:dyDescent="0.25">
      <c r="B4" s="3">
        <v>1</v>
      </c>
      <c r="C4" s="3">
        <f>L4*(D4-1)</f>
        <v>478.14999630379697</v>
      </c>
      <c r="D4" s="3">
        <v>64</v>
      </c>
      <c r="E4" s="3">
        <v>200</v>
      </c>
      <c r="F4" s="3">
        <v>1200</v>
      </c>
      <c r="G4" s="3">
        <v>10</v>
      </c>
      <c r="H4" s="3">
        <v>50</v>
      </c>
      <c r="I4" s="3">
        <v>20</v>
      </c>
      <c r="J4" s="3">
        <v>1</v>
      </c>
      <c r="K4" s="3">
        <f>E4/T4</f>
        <v>0.2</v>
      </c>
      <c r="L4" s="3">
        <v>7.58968248101265</v>
      </c>
      <c r="M4" s="3">
        <f>J4+E4/I4+J4+2 + 1</f>
        <v>15</v>
      </c>
      <c r="N4" s="8">
        <f>IF(Y4,M4*D4/60 + (L4/H4 + 1)*D4/60,2*M4*D4/60+ (L4/H4 + 1)*D4/60)</f>
        <v>33.228579892928266</v>
      </c>
      <c r="O4" s="3">
        <v>125</v>
      </c>
      <c r="P4" s="3">
        <v>0</v>
      </c>
      <c r="Q4" s="3">
        <v>350</v>
      </c>
      <c r="S4" s="3">
        <f>1/(G4*0.001)*J4</f>
        <v>100</v>
      </c>
      <c r="T4" s="3">
        <f>E4/(G4*0.001*I4)</f>
        <v>1000</v>
      </c>
      <c r="U4" s="3">
        <f>T4+2*S4</f>
        <v>1200</v>
      </c>
      <c r="V4" s="3">
        <f>64*AD4*F4</f>
        <v>153600</v>
      </c>
      <c r="W4" s="3">
        <f>64*AD4*F4*D4</f>
        <v>9830400</v>
      </c>
      <c r="Y4" s="3" t="b">
        <v>0</v>
      </c>
      <c r="AB4" s="10">
        <v>400</v>
      </c>
      <c r="AD4" s="3">
        <v>2</v>
      </c>
      <c r="AE4" s="3">
        <v>4</v>
      </c>
      <c r="AG4" s="4" t="s">
        <v>78</v>
      </c>
    </row>
    <row r="5" spans="2:41" ht="3.75" customHeight="1" x14ac:dyDescent="0.25">
      <c r="N5" s="8"/>
      <c r="AM5" s="3">
        <f>299792458/(79000000000)*1000</f>
        <v>3.794841240506329</v>
      </c>
    </row>
    <row r="6" spans="2:41" x14ac:dyDescent="0.25">
      <c r="B6" s="3">
        <v>2</v>
      </c>
      <c r="C6" s="12">
        <f>L6*(D6-1)</f>
        <v>478.14999630379697</v>
      </c>
      <c r="D6" s="12">
        <v>64</v>
      </c>
      <c r="E6" s="3">
        <v>450</v>
      </c>
      <c r="F6" s="3">
        <f>U6</f>
        <v>1000</v>
      </c>
      <c r="G6" s="3">
        <v>10</v>
      </c>
      <c r="H6" s="3">
        <v>50</v>
      </c>
      <c r="I6" s="3">
        <v>50</v>
      </c>
      <c r="J6" s="3">
        <v>0.5</v>
      </c>
      <c r="K6" s="3">
        <f>E6/T6</f>
        <v>0.5</v>
      </c>
      <c r="L6" s="3">
        <v>7.58968248101265</v>
      </c>
      <c r="M6" s="3">
        <f>J6+E6/I6+J6+2 + 1</f>
        <v>13</v>
      </c>
      <c r="N6" s="8">
        <f>IF(Y6,M6*D6/60 + (L6/H6 + 1)*D6/60,2*M6*D6/60+ (L6/H6 + 1)*D6/60)</f>
        <v>28.961913226261604</v>
      </c>
      <c r="O6" s="3">
        <v>0</v>
      </c>
      <c r="P6" s="3">
        <v>0</v>
      </c>
      <c r="Q6" s="3">
        <v>350</v>
      </c>
      <c r="S6" s="3">
        <f>1/(G6*0.001)*J6</f>
        <v>50</v>
      </c>
      <c r="T6" s="3">
        <f>E6/(G6*0.001*I6)</f>
        <v>900</v>
      </c>
      <c r="U6" s="3">
        <f>T6+2*S6</f>
        <v>1000</v>
      </c>
      <c r="V6" s="3">
        <f>64*AD6*F6</f>
        <v>128000</v>
      </c>
      <c r="W6" s="3">
        <f>64*AD6*F6*D6</f>
        <v>8192000</v>
      </c>
      <c r="Y6" s="3" t="b">
        <v>0</v>
      </c>
      <c r="AB6" s="10">
        <v>400</v>
      </c>
      <c r="AD6" s="3">
        <v>2</v>
      </c>
      <c r="AE6" s="3">
        <v>4</v>
      </c>
      <c r="AG6" s="4" t="s">
        <v>80</v>
      </c>
      <c r="AM6" s="3" t="s">
        <v>30</v>
      </c>
      <c r="AN6" s="3" t="s">
        <v>31</v>
      </c>
      <c r="AO6" s="3">
        <f>299792458/(79000000000)*1000</f>
        <v>3.794841240506329</v>
      </c>
    </row>
    <row r="7" spans="2:41" ht="3.75" customHeight="1" x14ac:dyDescent="0.25">
      <c r="N7" s="8"/>
    </row>
    <row r="8" spans="2:41" x14ac:dyDescent="0.25">
      <c r="B8" s="3">
        <v>3</v>
      </c>
      <c r="C8" s="12">
        <f>L8*(D8-1)</f>
        <v>478.14999630379697</v>
      </c>
      <c r="D8" s="12">
        <v>64</v>
      </c>
      <c r="E8" s="12">
        <v>450</v>
      </c>
      <c r="F8" s="12">
        <f>U8</f>
        <v>1000</v>
      </c>
      <c r="G8" s="12">
        <v>10</v>
      </c>
      <c r="H8" s="12">
        <v>50</v>
      </c>
      <c r="I8" s="12">
        <v>50</v>
      </c>
      <c r="J8" s="12">
        <v>0.5</v>
      </c>
      <c r="K8" s="12">
        <f>E8/T8</f>
        <v>0.5</v>
      </c>
      <c r="L8" s="12">
        <v>7.58968248101265</v>
      </c>
      <c r="M8" s="12">
        <f>J8+E8/I8+J8+2 + 1</f>
        <v>13</v>
      </c>
      <c r="N8" s="8">
        <f>IF(Y8,M8*D8/60 + (L8/H8 + 1)*D8/60,2*M8*D8/60+ (L8/H8 + 1)*D8/60)</f>
        <v>28.961913226261604</v>
      </c>
      <c r="O8" s="12">
        <v>0</v>
      </c>
      <c r="P8" s="12">
        <v>0</v>
      </c>
      <c r="Q8" s="12">
        <v>350</v>
      </c>
      <c r="R8" s="12"/>
      <c r="S8" s="12">
        <f>1/(G8*0.001)*J8</f>
        <v>50</v>
      </c>
      <c r="T8" s="12">
        <f>E8/(G8*0.001*I8)</f>
        <v>900</v>
      </c>
      <c r="U8" s="12">
        <f>T8+2*S8</f>
        <v>1000</v>
      </c>
      <c r="V8" s="12">
        <f>64*AD8*F8</f>
        <v>128000</v>
      </c>
      <c r="W8" s="12">
        <f>64*AD8*F8*D8</f>
        <v>8192000</v>
      </c>
      <c r="X8" s="12"/>
      <c r="Y8" s="12" t="b">
        <v>0</v>
      </c>
      <c r="Z8" s="13"/>
      <c r="AA8" s="13"/>
      <c r="AB8" s="10">
        <v>400</v>
      </c>
      <c r="AC8" s="12"/>
      <c r="AD8" s="12">
        <v>2</v>
      </c>
      <c r="AE8" s="12">
        <v>4</v>
      </c>
      <c r="AF8" s="12"/>
      <c r="AG8" s="4" t="s">
        <v>79</v>
      </c>
    </row>
    <row r="9" spans="2:41" ht="3.75" customHeight="1" x14ac:dyDescent="0.25">
      <c r="N9" s="8"/>
    </row>
    <row r="10" spans="2:41" x14ac:dyDescent="0.25">
      <c r="B10" s="3">
        <v>4</v>
      </c>
      <c r="C10" s="15"/>
      <c r="D10" s="15"/>
      <c r="L10" s="15"/>
      <c r="N10" s="8"/>
    </row>
    <row r="11" spans="2:41" ht="3.75" customHeight="1" x14ac:dyDescent="0.25">
      <c r="N11" s="8"/>
    </row>
    <row r="12" spans="2:41" x14ac:dyDescent="0.25">
      <c r="B12" s="3">
        <v>5</v>
      </c>
      <c r="N12" s="8"/>
    </row>
    <row r="13" spans="2:41" ht="3.75" customHeight="1" x14ac:dyDescent="0.25">
      <c r="N13" s="8"/>
    </row>
    <row r="14" spans="2:41" x14ac:dyDescent="0.25">
      <c r="B14" s="3">
        <v>6</v>
      </c>
      <c r="N14" s="8"/>
      <c r="AI14" s="3" t="s">
        <v>32</v>
      </c>
    </row>
    <row r="15" spans="2:41" ht="3.75" customHeight="1" x14ac:dyDescent="0.25">
      <c r="N15" s="8"/>
    </row>
    <row r="16" spans="2:41" x14ac:dyDescent="0.25">
      <c r="B16" s="3">
        <v>7</v>
      </c>
      <c r="N16" s="8"/>
    </row>
    <row r="17" spans="2:33" ht="3.75" customHeight="1" x14ac:dyDescent="0.25">
      <c r="N17" s="8"/>
    </row>
    <row r="18" spans="2:33" x14ac:dyDescent="0.25">
      <c r="B18" s="3">
        <v>8</v>
      </c>
      <c r="N18" s="8"/>
      <c r="AG18" s="11"/>
    </row>
    <row r="19" spans="2:33" ht="3.75" customHeight="1" x14ac:dyDescent="0.25">
      <c r="N19" s="8"/>
    </row>
    <row r="20" spans="2:33" x14ac:dyDescent="0.25">
      <c r="B20" s="3">
        <v>9</v>
      </c>
      <c r="N20" s="8"/>
    </row>
    <row r="21" spans="2:33" ht="3.75" customHeight="1" x14ac:dyDescent="0.25">
      <c r="N21" s="8"/>
    </row>
    <row r="22" spans="2:33" x14ac:dyDescent="0.25">
      <c r="B22" s="3">
        <v>10</v>
      </c>
      <c r="N22" s="8"/>
    </row>
    <row r="23" spans="2:33" ht="3.75" customHeight="1" x14ac:dyDescent="0.25">
      <c r="N23" s="8"/>
    </row>
    <row r="24" spans="2:33" x14ac:dyDescent="0.25">
      <c r="B24" s="3">
        <v>11</v>
      </c>
      <c r="N24" s="8"/>
    </row>
    <row r="25" spans="2:33" ht="3.75" customHeight="1" x14ac:dyDescent="0.25">
      <c r="N25" s="8"/>
    </row>
    <row r="26" spans="2:33" x14ac:dyDescent="0.25">
      <c r="B26" s="3">
        <v>12</v>
      </c>
      <c r="N26" s="8"/>
    </row>
    <row r="27" spans="2:33" ht="3.75" customHeight="1" x14ac:dyDescent="0.25">
      <c r="N27" s="8"/>
    </row>
    <row r="28" spans="2:33" x14ac:dyDescent="0.25">
      <c r="B28" s="3">
        <v>13</v>
      </c>
      <c r="N28" s="8"/>
    </row>
    <row r="29" spans="2:33" ht="3.75" customHeight="1" x14ac:dyDescent="0.25">
      <c r="N29" s="8"/>
    </row>
    <row r="30" spans="2:33" x14ac:dyDescent="0.25">
      <c r="B30" s="3">
        <v>14</v>
      </c>
      <c r="N30" s="8"/>
    </row>
    <row r="31" spans="2:33" ht="3.75" customHeight="1" x14ac:dyDescent="0.25">
      <c r="N31" s="8"/>
    </row>
    <row r="32" spans="2:33" x14ac:dyDescent="0.25">
      <c r="B32" s="3">
        <v>15</v>
      </c>
      <c r="N32" s="8"/>
    </row>
    <row r="33" spans="2:14" ht="3.75" customHeight="1" x14ac:dyDescent="0.25">
      <c r="N33" s="8"/>
    </row>
    <row r="34" spans="2:14" x14ac:dyDescent="0.25">
      <c r="B34" s="3">
        <v>16</v>
      </c>
      <c r="N34" s="8"/>
    </row>
    <row r="35" spans="2:14" ht="3.75" customHeight="1" x14ac:dyDescent="0.25">
      <c r="N35" s="8"/>
    </row>
    <row r="36" spans="2:14" x14ac:dyDescent="0.25">
      <c r="B36" s="3">
        <v>17</v>
      </c>
      <c r="N36" s="8"/>
    </row>
    <row r="37" spans="2:14" ht="3.75" customHeight="1" x14ac:dyDescent="0.25">
      <c r="N37" s="8"/>
    </row>
    <row r="38" spans="2:14" x14ac:dyDescent="0.25">
      <c r="B38" s="3">
        <v>18</v>
      </c>
      <c r="N38" s="8"/>
    </row>
    <row r="39" spans="2:14" ht="3.75" customHeight="1" x14ac:dyDescent="0.25">
      <c r="N39" s="8"/>
    </row>
    <row r="40" spans="2:14" x14ac:dyDescent="0.25">
      <c r="B40" s="3">
        <v>19</v>
      </c>
      <c r="N40" s="8"/>
    </row>
    <row r="41" spans="2:14" ht="4.5" customHeight="1" x14ac:dyDescent="0.25">
      <c r="N41" s="8"/>
    </row>
    <row r="42" spans="2:14" x14ac:dyDescent="0.25">
      <c r="B42" s="3">
        <v>20</v>
      </c>
      <c r="N42" s="8"/>
    </row>
    <row r="43" spans="2:14" ht="3.75" customHeight="1" x14ac:dyDescent="0.25">
      <c r="N43" s="8"/>
    </row>
    <row r="44" spans="2:14" x14ac:dyDescent="0.25">
      <c r="B44" s="3">
        <v>21</v>
      </c>
      <c r="N44" s="8"/>
    </row>
    <row r="45" spans="2:14" ht="4.5" customHeight="1" x14ac:dyDescent="0.25"/>
    <row r="46" spans="2:14" x14ac:dyDescent="0.25">
      <c r="B46" s="3">
        <v>22</v>
      </c>
      <c r="N46" s="8"/>
    </row>
    <row r="47" spans="2:14" ht="4.5" customHeight="1" x14ac:dyDescent="0.25"/>
    <row r="48" spans="2:14" x14ac:dyDescent="0.25">
      <c r="B48" s="3">
        <v>23</v>
      </c>
      <c r="N48" s="8"/>
    </row>
    <row r="49" spans="2:14" ht="4.5" customHeight="1" x14ac:dyDescent="0.25"/>
    <row r="50" spans="2:14" x14ac:dyDescent="0.25">
      <c r="B50" s="3">
        <v>24</v>
      </c>
    </row>
    <row r="51" spans="2:14" ht="4.5" customHeight="1" x14ac:dyDescent="0.25"/>
    <row r="52" spans="2:14" x14ac:dyDescent="0.25">
      <c r="B52" s="3">
        <v>25</v>
      </c>
    </row>
    <row r="53" spans="2:14" ht="4.5" customHeight="1" x14ac:dyDescent="0.25"/>
    <row r="54" spans="2:14" x14ac:dyDescent="0.25">
      <c r="B54" s="3">
        <v>26</v>
      </c>
    </row>
    <row r="55" spans="2:14" ht="4.5" customHeight="1" x14ac:dyDescent="0.25"/>
    <row r="56" spans="2:14" x14ac:dyDescent="0.25">
      <c r="B56" s="3">
        <v>27</v>
      </c>
      <c r="N56" s="8"/>
    </row>
    <row r="57" spans="2:14" ht="4.5" customHeight="1" x14ac:dyDescent="0.25"/>
    <row r="58" spans="2:14" x14ac:dyDescent="0.25">
      <c r="B58" s="3">
        <v>28</v>
      </c>
    </row>
    <row r="59" spans="2:14" ht="4.5" customHeight="1" x14ac:dyDescent="0.25"/>
    <row r="60" spans="2:14" x14ac:dyDescent="0.25">
      <c r="B60" s="3">
        <v>29</v>
      </c>
    </row>
    <row r="61" spans="2:14" ht="4.5" customHeight="1" x14ac:dyDescent="0.25"/>
    <row r="62" spans="2:14" x14ac:dyDescent="0.25">
      <c r="B62" s="3">
        <v>30</v>
      </c>
    </row>
    <row r="63" spans="2:14" ht="4.5" customHeight="1" x14ac:dyDescent="0.25"/>
    <row r="64" spans="2:14" x14ac:dyDescent="0.25">
      <c r="B64" s="3">
        <v>31</v>
      </c>
    </row>
    <row r="65" spans="2:2" ht="4.5" customHeight="1" x14ac:dyDescent="0.25"/>
    <row r="66" spans="2:2" x14ac:dyDescent="0.25">
      <c r="B66" s="3">
        <v>32</v>
      </c>
    </row>
    <row r="67" spans="2:2" ht="4.5" customHeight="1" x14ac:dyDescent="0.25"/>
    <row r="68" spans="2:2" x14ac:dyDescent="0.25">
      <c r="B68" s="3">
        <v>33</v>
      </c>
    </row>
    <row r="69" spans="2:2" ht="4.5" customHeight="1" x14ac:dyDescent="0.25"/>
    <row r="70" spans="2:2" x14ac:dyDescent="0.25">
      <c r="B70" s="3">
        <v>34</v>
      </c>
    </row>
  </sheetData>
  <mergeCells count="3">
    <mergeCell ref="S2:W2"/>
    <mergeCell ref="Y2:AB2"/>
    <mergeCell ref="AD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E6" sqref="E6"/>
    </sheetView>
  </sheetViews>
  <sheetFormatPr defaultRowHeight="15" x14ac:dyDescent="0.25"/>
  <cols>
    <col min="2" max="2" width="28.5703125" bestFit="1" customWidth="1"/>
    <col min="3" max="3" width="12" style="10" bestFit="1" customWidth="1"/>
    <col min="4" max="4" width="12" bestFit="1" customWidth="1"/>
    <col min="5" max="5" width="14.7109375" bestFit="1" customWidth="1"/>
  </cols>
  <sheetData>
    <row r="1" spans="2:5" x14ac:dyDescent="0.25">
      <c r="C1" s="10" t="s">
        <v>46</v>
      </c>
      <c r="D1" s="10" t="s">
        <v>47</v>
      </c>
      <c r="E1" t="s">
        <v>48</v>
      </c>
    </row>
    <row r="2" spans="2:5" x14ac:dyDescent="0.25">
      <c r="B2" t="s">
        <v>49</v>
      </c>
      <c r="C2" s="10">
        <v>10</v>
      </c>
      <c r="D2" s="10">
        <v>10</v>
      </c>
      <c r="E2" s="10">
        <v>10</v>
      </c>
    </row>
    <row r="3" spans="2:5" x14ac:dyDescent="0.25">
      <c r="B3" t="s">
        <v>50</v>
      </c>
      <c r="C3" s="10">
        <v>1</v>
      </c>
      <c r="D3" s="10">
        <v>1</v>
      </c>
      <c r="E3" s="10">
        <v>1</v>
      </c>
    </row>
    <row r="4" spans="2:5" x14ac:dyDescent="0.25">
      <c r="B4" t="s">
        <v>51</v>
      </c>
      <c r="C4" s="10">
        <v>6</v>
      </c>
      <c r="D4" s="10">
        <v>0</v>
      </c>
      <c r="E4" s="10">
        <v>6</v>
      </c>
    </row>
    <row r="5" spans="2:5" x14ac:dyDescent="0.25">
      <c r="B5" t="s">
        <v>52</v>
      </c>
      <c r="C5" s="10">
        <v>512</v>
      </c>
      <c r="D5" s="10">
        <v>512</v>
      </c>
      <c r="E5" s="10">
        <v>64</v>
      </c>
    </row>
    <row r="6" spans="2:5" x14ac:dyDescent="0.25">
      <c r="B6" t="s">
        <v>53</v>
      </c>
      <c r="C6" s="10">
        <v>9121</v>
      </c>
      <c r="D6" s="10">
        <v>9121</v>
      </c>
      <c r="E6" s="10">
        <v>9121</v>
      </c>
    </row>
    <row r="7" spans="2:5" x14ac:dyDescent="0.25">
      <c r="B7" t="s">
        <v>54</v>
      </c>
      <c r="C7" s="10">
        <v>63.14</v>
      </c>
      <c r="D7" s="10">
        <v>63.14</v>
      </c>
      <c r="E7" s="10">
        <v>63.14</v>
      </c>
    </row>
    <row r="8" spans="2:5" x14ac:dyDescent="0.25">
      <c r="B8" t="s">
        <v>55</v>
      </c>
      <c r="C8" s="10">
        <v>77</v>
      </c>
      <c r="D8" s="10">
        <v>77</v>
      </c>
      <c r="E8" s="10">
        <v>77</v>
      </c>
    </row>
    <row r="9" spans="2:5" x14ac:dyDescent="0.25">
      <c r="B9" t="s">
        <v>56</v>
      </c>
      <c r="C9" s="10">
        <v>63.343000000000004</v>
      </c>
      <c r="D9" s="10">
        <v>63.343000000000004</v>
      </c>
      <c r="E9" s="10">
        <v>63.343000000000004</v>
      </c>
    </row>
    <row r="10" spans="2:5" x14ac:dyDescent="0.25">
      <c r="D10" s="10"/>
      <c r="E10" s="10"/>
    </row>
    <row r="11" spans="2:5" x14ac:dyDescent="0.25">
      <c r="B11" t="s">
        <v>57</v>
      </c>
      <c r="C11" s="10">
        <f>C5/(C6*1000)*1000000</f>
        <v>56.134195811862732</v>
      </c>
      <c r="D11" s="10">
        <f>D5/(D6*1000)*1000000</f>
        <v>56.134195811862732</v>
      </c>
      <c r="E11" s="10">
        <f>E5/(E6*1000)*1000000</f>
        <v>7.0167744764828415</v>
      </c>
    </row>
    <row r="12" spans="2:5" x14ac:dyDescent="0.25">
      <c r="B12" t="s">
        <v>58</v>
      </c>
      <c r="C12" s="10">
        <f>C8+C4*C9*0.001</f>
        <v>77.380058000000005</v>
      </c>
      <c r="D12" s="10">
        <f>D8+D4*D9*0.001</f>
        <v>77</v>
      </c>
      <c r="E12" s="10">
        <f>E8+E4*E9*0.001</f>
        <v>77.380058000000005</v>
      </c>
    </row>
    <row r="13" spans="2:5" x14ac:dyDescent="0.25">
      <c r="B13" t="s">
        <v>59</v>
      </c>
      <c r="C13" s="10">
        <f>C2-C3+C9</f>
        <v>72.343000000000004</v>
      </c>
      <c r="D13" s="10">
        <f>D2-D3+D9</f>
        <v>72.343000000000004</v>
      </c>
      <c r="E13" s="10">
        <f>E2-E3+E9</f>
        <v>72.343000000000004</v>
      </c>
    </row>
    <row r="14" spans="2:5" x14ac:dyDescent="0.25">
      <c r="B14" t="s">
        <v>60</v>
      </c>
      <c r="C14" s="10">
        <f>C11*C9*0.001</f>
        <v>3.5557083653108212</v>
      </c>
      <c r="D14" s="10">
        <f>D11*D9*0.001</f>
        <v>3.5557083653108212</v>
      </c>
      <c r="E14" s="10">
        <f>E11*E9*0.001</f>
        <v>0.44446354566385265</v>
      </c>
    </row>
    <row r="15" spans="2:5" x14ac:dyDescent="0.25">
      <c r="B15" t="s">
        <v>61</v>
      </c>
      <c r="C15" s="10">
        <f>C12+C14/2</f>
        <v>79.157912182655423</v>
      </c>
      <c r="D15" s="10">
        <f>D12+D14/2</f>
        <v>78.777854182655418</v>
      </c>
      <c r="E15" s="10">
        <f>E12+E14/2</f>
        <v>77.602289772831938</v>
      </c>
    </row>
    <row r="16" spans="2:5" x14ac:dyDescent="0.25">
      <c r="B16" t="s">
        <v>62</v>
      </c>
      <c r="C16" s="10">
        <f>299.792458/C15</f>
        <v>3.7872709086646252</v>
      </c>
      <c r="D16" s="10">
        <f>299.792458/D15</f>
        <v>3.8055423203695939</v>
      </c>
      <c r="E16" s="10">
        <f>299.792458/E15</f>
        <v>3.8631908784855908</v>
      </c>
    </row>
    <row r="17" spans="2:5" x14ac:dyDescent="0.25">
      <c r="B17" t="s">
        <v>63</v>
      </c>
      <c r="C17" s="10">
        <f>C16*2</f>
        <v>7.5745418173292505</v>
      </c>
      <c r="D17" s="10">
        <f>D16*2</f>
        <v>7.6110846407391879</v>
      </c>
      <c r="E17" s="10">
        <f>E16*2</f>
        <v>7.7263817569711817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findCenter</vt:lpstr>
      <vt:lpstr>rangeCalib</vt:lpstr>
      <vt:lpstr>Rotator</vt:lpstr>
      <vt:lpstr>Rectilinear</vt:lpstr>
      <vt:lpstr>chirpParameters</vt:lpstr>
      <vt:lpstr>findCenter!lambda</vt:lpstr>
      <vt:lpstr>rangeCalib!lambda</vt:lpstr>
      <vt:lpstr>Rectilinear!lambda</vt:lpstr>
      <vt:lpstr>Rotator!lambda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Josiah Wayland</dc:creator>
  <cp:lastModifiedBy>Smith, Josiah Wayland</cp:lastModifiedBy>
  <dcterms:created xsi:type="dcterms:W3CDTF">2020-04-14T03:26:49Z</dcterms:created>
  <dcterms:modified xsi:type="dcterms:W3CDTF">2020-04-19T19:23:49Z</dcterms:modified>
</cp:coreProperties>
</file>