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q81wUiYzcT5Tp741pBebaL9BjX2S+P/QmN3WbzQygw="/>
    </ext>
  </extLst>
</workbook>
</file>

<file path=xl/sharedStrings.xml><?xml version="1.0" encoding="utf-8"?>
<sst xmlns="http://schemas.openxmlformats.org/spreadsheetml/2006/main" count="93" uniqueCount="52">
  <si>
    <t>Facility</t>
  </si>
  <si>
    <t>Authors</t>
  </si>
  <si>
    <t>Title</t>
  </si>
  <si>
    <t>Publication Date</t>
  </si>
  <si>
    <t>Journal</t>
  </si>
  <si>
    <t>DOI</t>
  </si>
  <si>
    <t>Mean Dose Rate (Gy/s)</t>
  </si>
  <si>
    <t>Pulse Dose Rate (Gy/s)</t>
  </si>
  <si>
    <t>Pulse Width (µs)</t>
  </si>
  <si>
    <t>Pulse Dose (Gy)</t>
  </si>
  <si>
    <t>Repetition Frequency (Hz)</t>
  </si>
  <si>
    <t>Number of Pulses</t>
  </si>
  <si>
    <t>Total Dose (Gy)</t>
  </si>
  <si>
    <t>Total Duration (s)</t>
  </si>
  <si>
    <t>Energy (MeV)</t>
  </si>
  <si>
    <t>One month survival %</t>
  </si>
  <si>
    <t>Two month survival %</t>
  </si>
  <si>
    <t>Three month survival %</t>
  </si>
  <si>
    <t>Six month survival %</t>
  </si>
  <si>
    <t>Laboratory of Radiation Oncology/DO/Radio-Oncology/CHUV, Lausanne Uni-versity  Hospital  and  University  of  Lausanne,  Switzerland.</t>
  </si>
  <si>
    <t>Montay-Gruel, Pierre and Acharya, Munjal M. and Gonçalves Jorge, Patrik and Petit, Benoît and Petridis, Ioannis G. and Fuchs, Philippe and Leavitt, Ron and Petersson, Kristoffer and Gondré, Maude and Ollivier, Jonathan and et al.</t>
  </si>
  <si>
    <t>Hypofractionated FLASH-RT as an Effective Treatment against Glioblastoma that Reduces Neurocognitive Side Effects in Mice</t>
  </si>
  <si>
    <t>Clinical Cancer Research</t>
  </si>
  <si>
    <t>10.1158/1078-0432.ccr-20-0894</t>
  </si>
  <si>
    <t>4 x 3.50E+00</t>
  </si>
  <si>
    <t>2 x 7.00E+00</t>
  </si>
  <si>
    <t>3 x 1.00E+01</t>
  </si>
  <si>
    <t>conv 3 months</t>
  </si>
  <si>
    <t>Medical Radiation Physics, Department of Clinical Sciences, Lund University, Lund, Sweden; Rausing Laboratory, Division of Neurosurgery, Department of Clinical Sciences, Lund University, Lund, Sweden; Division of Oncology and Pathology,vDepartment of Clinical Sciences, Skane University Hospital, Lund University, Lund, Sweden; Department of Hematology, Oncology and Radiation Physics, Skane University Hospital, Lund, Sweden; MRC Oxford Institute for Radiation Oncology, Department of Oncology, University of Oxford, Oxford, United Kingdom; and Department of Neurosurgery, Skane University Hospital, Lund, Sweden</t>
  </si>
  <si>
    <t>Elise Konradsson, Emma Liljedahl, Emma Gustafsson, Gabriel Adrian, Sarah Beyer, Suhayb Ehsaan Ilaahi, Kristoffer Petersson, Crister Ceberg, Henrietta Nittby Redebrandt</t>
  </si>
  <si>
    <t>Comparable Long-Term Tumor Control for Hypofractionated FLASH Versus Conventional Radiation Therapy in an Immunocompetent Rat Glioma Model</t>
  </si>
  <si>
    <t>Advances in Radiation Oncology</t>
  </si>
  <si>
    <t>10.1016/j.adro.2022.101011</t>
  </si>
  <si>
    <t>4 x 3.00E+00</t>
  </si>
  <si>
    <t>8 x 3.00E+00</t>
  </si>
  <si>
    <t>6 x 3.00E+00</t>
  </si>
  <si>
    <t>12.5 x 3.00E+00</t>
  </si>
  <si>
    <t>15 x 3.00E+00</t>
  </si>
  <si>
    <t>The Rausing Laboratory, Division of Neurosurgery, Department of Clinical Sciences, Lund University, Lund, Sweden; Medical Radiation Physics, Department of Clinical Sciences, Lund University, Lund, Sweden;  Department for Geosciences and Natural Resource Management, University of Copenhagen, Copenhagen, Denmark; Department of Neurosurgery, Skåne University Hospital, Rausing Laboratory, Lund University, BMC D10, 221 84, Lund, Sweden</t>
  </si>
  <si>
    <t>Emma Liljedahl, Elise Konradsson, Emma Gustafsson, Karolina Förnvik Jonsson, Jill K. Olofsson, Crister Ceberg &amp; Henrietta Nittby Redebrandt</t>
  </si>
  <si>
    <t>Long-term anti-tumor effects following both conventional radiotherapy and FLASH in fully immunocompetent animals with glioblastoma</t>
  </si>
  <si>
    <t>Scientific Reports</t>
  </si>
  <si>
    <t>10.1038/s41598-022-16612-6</t>
  </si>
  <si>
    <t>2 x 4.00E+00</t>
  </si>
  <si>
    <t>2 x 8.00E+00</t>
  </si>
  <si>
    <t>2 x 1.20E-01</t>
  </si>
  <si>
    <t>2 x 1.25E+01</t>
  </si>
  <si>
    <t>2 x 1.70E-01</t>
  </si>
  <si>
    <t>Average</t>
  </si>
  <si>
    <t>Standard Deviation</t>
  </si>
  <si>
    <t>Sample Size</t>
  </si>
  <si>
    <t>Error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</si>
</sst>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font>
    <font>
      <sz val="10.0"/>
      <color rgb="FF000000"/>
      <name val="Arial"/>
    </font>
    <font>
      <sz val="10.0"/>
      <color rgb="FFFF0000"/>
      <name val="Arial"/>
    </font>
  </fonts>
  <fills count="5">
    <fill>
      <patternFill patternType="none"/>
    </fill>
    <fill>
      <patternFill patternType="lightGray"/>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vertical="bottom"/>
    </xf>
    <xf borderId="0" fillId="0" fontId="1" numFmtId="11" xfId="0" applyAlignment="1" applyFont="1" applyNumberFormat="1">
      <alignment vertical="bottom"/>
    </xf>
    <xf borderId="0" fillId="0" fontId="2" numFmtId="0" xfId="0" applyAlignment="1" applyFont="1">
      <alignment horizontal="right" shrinkToFit="0" vertical="bottom" wrapText="0"/>
    </xf>
    <xf borderId="0" fillId="0" fontId="1" numFmtId="0" xfId="0" applyFont="1"/>
    <xf borderId="0" fillId="2" fontId="1" numFmtId="0" xfId="0" applyAlignment="1" applyFill="1" applyFont="1">
      <alignment vertical="bottom"/>
    </xf>
    <xf borderId="0" fillId="2" fontId="1" numFmtId="0" xfId="0" applyAlignment="1" applyFont="1">
      <alignment horizontal="right" vertical="bottom"/>
    </xf>
    <xf borderId="0" fillId="2" fontId="1" numFmtId="11" xfId="0" applyAlignment="1" applyFont="1" applyNumberFormat="1">
      <alignment horizontal="right" vertical="bottom"/>
    </xf>
    <xf borderId="0" fillId="2" fontId="3" numFmtId="11" xfId="0" applyAlignment="1" applyFont="1" applyNumberFormat="1">
      <alignment horizontal="right" vertical="bottom"/>
    </xf>
    <xf borderId="0" fillId="2" fontId="2" numFmtId="11" xfId="0" applyAlignment="1" applyFont="1" applyNumberFormat="1">
      <alignment shrinkToFit="0" vertical="bottom" wrapText="0"/>
    </xf>
    <xf borderId="0" fillId="2" fontId="1" numFmtId="0" xfId="0" applyFont="1"/>
    <xf borderId="0" fillId="2" fontId="2" numFmtId="11" xfId="0" applyAlignment="1" applyFont="1" applyNumberFormat="1">
      <alignment readingOrder="0" shrinkToFit="0" vertical="bottom" wrapText="0"/>
    </xf>
    <xf borderId="0" fillId="2" fontId="1" numFmtId="0" xfId="0" applyAlignment="1" applyFont="1">
      <alignment readingOrder="0"/>
    </xf>
    <xf borderId="0" fillId="2" fontId="1" numFmtId="11" xfId="0" applyAlignment="1" applyFont="1" applyNumberFormat="1">
      <alignment readingOrder="0"/>
    </xf>
    <xf borderId="0" fillId="3" fontId="1" numFmtId="0" xfId="0" applyAlignment="1" applyFill="1" applyFont="1">
      <alignment vertical="bottom"/>
    </xf>
    <xf borderId="0" fillId="3" fontId="1" numFmtId="0" xfId="0" applyAlignment="1" applyFont="1">
      <alignment horizontal="right" vertical="bottom"/>
    </xf>
    <xf borderId="0" fillId="3" fontId="3" numFmtId="11" xfId="0" applyAlignment="1" applyFont="1" applyNumberFormat="1">
      <alignment horizontal="right" vertical="bottom"/>
    </xf>
    <xf borderId="0" fillId="3" fontId="1" numFmtId="11" xfId="0" applyAlignment="1" applyFont="1" applyNumberFormat="1">
      <alignment horizontal="right" vertical="bottom"/>
    </xf>
    <xf borderId="0" fillId="3" fontId="2" numFmtId="11" xfId="0" applyAlignment="1" applyFont="1" applyNumberFormat="1">
      <alignment horizontal="right" shrinkToFit="0" vertical="bottom" wrapText="0"/>
    </xf>
    <xf borderId="0" fillId="3" fontId="1" numFmtId="11" xfId="0" applyFont="1" applyNumberFormat="1"/>
    <xf borderId="0" fillId="3" fontId="1" numFmtId="0" xfId="0" applyFont="1"/>
    <xf borderId="0" fillId="3" fontId="1" numFmtId="11" xfId="0" applyAlignment="1" applyFont="1" applyNumberFormat="1">
      <alignment readingOrder="0"/>
    </xf>
    <xf borderId="0" fillId="4" fontId="1" numFmtId="0" xfId="0" applyAlignment="1" applyFill="1" applyFont="1">
      <alignment vertical="bottom"/>
    </xf>
    <xf borderId="0" fillId="4" fontId="1" numFmtId="0" xfId="0" applyAlignment="1" applyFont="1">
      <alignment horizontal="right" vertical="bottom"/>
    </xf>
    <xf borderId="0" fillId="4" fontId="1" numFmtId="11" xfId="0" applyAlignment="1" applyFont="1" applyNumberFormat="1">
      <alignment horizontal="right" vertical="bottom"/>
    </xf>
    <xf borderId="0" fillId="4" fontId="3" numFmtId="11" xfId="0" applyAlignment="1" applyFont="1" applyNumberFormat="1">
      <alignment horizontal="right" vertical="bottom"/>
    </xf>
    <xf borderId="0" fillId="4" fontId="1" numFmtId="0" xfId="0" applyAlignment="1" applyFont="1">
      <alignment vertical="bottom"/>
    </xf>
    <xf borderId="0" fillId="4" fontId="1" numFmtId="11" xfId="0" applyFont="1" applyNumberFormat="1"/>
    <xf borderId="0" fillId="4" fontId="2" numFmtId="11" xfId="0" applyAlignment="1" applyFont="1" applyNumberFormat="1">
      <alignment horizontal="right" shrinkToFit="0" vertical="bottom" wrapText="0"/>
    </xf>
    <xf borderId="0" fillId="4" fontId="1" numFmtId="0" xfId="0" applyFont="1"/>
    <xf borderId="0" fillId="4" fontId="1" numFmtId="11" xfId="0" applyAlignment="1" applyFont="1" applyNumberFormat="1">
      <alignment readingOrder="0"/>
    </xf>
    <xf borderId="0" fillId="4" fontId="2" numFmtId="11" xfId="0" applyAlignment="1" applyFont="1" applyNumberFormat="1">
      <alignment shrinkToFit="0" vertical="bottom" wrapText="0"/>
    </xf>
    <xf borderId="0" fillId="0" fontId="3" numFmtId="11" xfId="0" applyAlignment="1" applyFont="1" applyNumberFormat="1">
      <alignment horizontal="right" vertical="bottom"/>
    </xf>
    <xf borderId="0" fillId="0" fontId="1" numFmtId="0" xfId="0" applyAlignment="1" applyFont="1">
      <alignment readingOrder="0"/>
    </xf>
    <xf borderId="0" fillId="0" fontId="1" numFmtId="11" xfId="0" applyFont="1" applyNumberFormat="1"/>
    <xf borderId="0" fillId="0" fontId="1" numFmtId="0" xfId="0" applyAlignment="1" applyFont="1">
      <alignment vertical="bottom"/>
    </xf>
    <xf borderId="0" fillId="0" fontId="1" numFmtId="2" xfId="0" applyFont="1" applyNumberFormat="1"/>
    <xf borderId="0" fillId="0" fontId="2" numFmtId="2" xfId="0" applyAlignment="1" applyFont="1" applyNumberFormat="1">
      <alignment readingOrder="0" shrinkToFit="0" vertical="bottom" wrapText="0"/>
    </xf>
    <xf borderId="0" fillId="0" fontId="1" numFmtId="2" xfId="0" applyAlignment="1" applyFont="1" applyNumberFormat="1">
      <alignment readingOrder="0"/>
    </xf>
    <xf borderId="0" fillId="0" fontId="2" numFmtId="2" xfId="0" applyAlignment="1" applyFont="1" applyNumberFormat="1">
      <alignment horizontal="right" shrinkToFit="0" vertical="bottom" wrapText="0"/>
    </xf>
    <xf borderId="0" fillId="0" fontId="1"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7" max="8" width="18.5"/>
    <col customWidth="1" min="11" max="11" width="20.5"/>
    <col customWidth="1" min="12" max="12" width="14.25"/>
    <col customWidth="1" min="14" max="14" width="13.63"/>
    <col customWidth="1" min="16" max="17" width="18.88"/>
    <col customWidth="1" min="18" max="18" width="20.25"/>
    <col customWidth="1" min="19" max="19" width="18.0"/>
  </cols>
  <sheetData>
    <row r="1" ht="15.75" customHeight="1">
      <c r="A1" s="1" t="s">
        <v>0</v>
      </c>
      <c r="B1" s="1" t="s">
        <v>1</v>
      </c>
      <c r="C1" s="1" t="s">
        <v>2</v>
      </c>
      <c r="D1" s="1" t="s">
        <v>3</v>
      </c>
      <c r="E1" s="1" t="s">
        <v>4</v>
      </c>
      <c r="F1" s="1" t="s">
        <v>5</v>
      </c>
      <c r="G1" s="2" t="s">
        <v>6</v>
      </c>
      <c r="H1" s="2" t="s">
        <v>7</v>
      </c>
      <c r="I1" s="2" t="s">
        <v>8</v>
      </c>
      <c r="J1" s="2" t="s">
        <v>9</v>
      </c>
      <c r="K1" s="2" t="s">
        <v>10</v>
      </c>
      <c r="L1" s="1" t="s">
        <v>11</v>
      </c>
      <c r="M1" s="1" t="s">
        <v>12</v>
      </c>
      <c r="N1" s="1" t="s">
        <v>13</v>
      </c>
      <c r="O1" s="1" t="s">
        <v>14</v>
      </c>
      <c r="P1" s="3" t="s">
        <v>15</v>
      </c>
      <c r="Q1" s="3" t="s">
        <v>16</v>
      </c>
      <c r="R1" s="3" t="s">
        <v>17</v>
      </c>
      <c r="S1" s="3" t="s">
        <v>18</v>
      </c>
      <c r="T1" s="4"/>
      <c r="U1" s="4"/>
      <c r="V1" s="4"/>
      <c r="W1" s="4"/>
      <c r="X1" s="4"/>
      <c r="Y1" s="4"/>
      <c r="Z1" s="4"/>
    </row>
    <row r="2" ht="15.75" customHeight="1">
      <c r="A2" s="5" t="s">
        <v>19</v>
      </c>
      <c r="B2" s="5" t="s">
        <v>20</v>
      </c>
      <c r="C2" s="5" t="s">
        <v>21</v>
      </c>
      <c r="D2" s="6">
        <v>2021.0</v>
      </c>
      <c r="E2" s="5" t="s">
        <v>22</v>
      </c>
      <c r="F2" s="5" t="s">
        <v>23</v>
      </c>
      <c r="G2" s="7">
        <v>5600000.0</v>
      </c>
      <c r="H2" s="8">
        <f t="shared" ref="H2:H6" si="1">J2/(I2*0.000001)</f>
        <v>5555555.556</v>
      </c>
      <c r="I2" s="7">
        <v>1.8</v>
      </c>
      <c r="J2" s="8">
        <f t="shared" ref="J2:J3" si="2">M2/L2</f>
        <v>10</v>
      </c>
      <c r="K2" s="7">
        <v>100.0</v>
      </c>
      <c r="L2" s="7">
        <v>1.0</v>
      </c>
      <c r="M2" s="7">
        <v>10.0</v>
      </c>
      <c r="N2" s="7">
        <v>1.8E-6</v>
      </c>
      <c r="O2" s="7">
        <v>6.0</v>
      </c>
      <c r="P2" s="9">
        <v>100.0</v>
      </c>
      <c r="Q2" s="9">
        <v>0.0</v>
      </c>
      <c r="R2" s="9">
        <v>0.0</v>
      </c>
      <c r="S2" s="9">
        <v>0.0</v>
      </c>
      <c r="T2" s="10"/>
      <c r="U2" s="10"/>
      <c r="V2" s="10"/>
      <c r="W2" s="10"/>
      <c r="X2" s="10"/>
      <c r="Y2" s="10"/>
      <c r="Z2" s="10"/>
    </row>
    <row r="3" ht="15.75" customHeight="1">
      <c r="A3" s="5" t="s">
        <v>19</v>
      </c>
      <c r="B3" s="5" t="s">
        <v>20</v>
      </c>
      <c r="C3" s="5" t="s">
        <v>21</v>
      </c>
      <c r="D3" s="6">
        <v>2021.0</v>
      </c>
      <c r="E3" s="5" t="s">
        <v>22</v>
      </c>
      <c r="F3" s="5" t="s">
        <v>23</v>
      </c>
      <c r="G3" s="7">
        <v>7800000.0</v>
      </c>
      <c r="H3" s="8">
        <f t="shared" si="1"/>
        <v>7777777.778</v>
      </c>
      <c r="I3" s="7">
        <v>1.8</v>
      </c>
      <c r="J3" s="8">
        <f t="shared" si="2"/>
        <v>14</v>
      </c>
      <c r="K3" s="7">
        <v>100.0</v>
      </c>
      <c r="L3" s="7">
        <v>1.0</v>
      </c>
      <c r="M3" s="7">
        <v>14.0</v>
      </c>
      <c r="N3" s="7">
        <v>1.8E-6</v>
      </c>
      <c r="O3" s="7">
        <v>6.0</v>
      </c>
      <c r="P3" s="9">
        <v>100.0</v>
      </c>
      <c r="Q3" s="9">
        <v>0.0</v>
      </c>
      <c r="R3" s="9">
        <v>0.0</v>
      </c>
      <c r="S3" s="9">
        <v>0.0</v>
      </c>
      <c r="T3" s="10"/>
      <c r="U3" s="10"/>
      <c r="V3" s="10"/>
      <c r="W3" s="10"/>
      <c r="X3" s="10"/>
      <c r="Y3" s="10"/>
      <c r="Z3" s="10"/>
    </row>
    <row r="4" ht="15.75" customHeight="1">
      <c r="A4" s="5" t="s">
        <v>19</v>
      </c>
      <c r="B4" s="5" t="s">
        <v>20</v>
      </c>
      <c r="C4" s="5" t="s">
        <v>21</v>
      </c>
      <c r="D4" s="6">
        <v>2021.0</v>
      </c>
      <c r="E4" s="5" t="s">
        <v>22</v>
      </c>
      <c r="F4" s="5" t="s">
        <v>23</v>
      </c>
      <c r="G4" s="7">
        <v>1900000.0</v>
      </c>
      <c r="H4" s="8">
        <f t="shared" si="1"/>
        <v>1944444.444</v>
      </c>
      <c r="I4" s="7">
        <v>1.8</v>
      </c>
      <c r="J4" s="8">
        <v>3.5</v>
      </c>
      <c r="K4" s="7">
        <v>100.0</v>
      </c>
      <c r="L4" s="7">
        <v>1.0</v>
      </c>
      <c r="M4" s="5" t="s">
        <v>24</v>
      </c>
      <c r="N4" s="7">
        <v>1.8E-6</v>
      </c>
      <c r="O4" s="7">
        <v>6.0</v>
      </c>
      <c r="P4" s="9">
        <v>83.0</v>
      </c>
      <c r="Q4" s="9">
        <v>8.0</v>
      </c>
      <c r="R4" s="9">
        <v>0.0</v>
      </c>
      <c r="S4" s="9">
        <v>0.0</v>
      </c>
      <c r="T4" s="10"/>
      <c r="U4" s="10"/>
      <c r="V4" s="10"/>
      <c r="W4" s="10"/>
      <c r="X4" s="10"/>
      <c r="Y4" s="10"/>
      <c r="Z4" s="10"/>
    </row>
    <row r="5" ht="15.75" customHeight="1">
      <c r="A5" s="5" t="s">
        <v>19</v>
      </c>
      <c r="B5" s="5" t="s">
        <v>20</v>
      </c>
      <c r="C5" s="5" t="s">
        <v>21</v>
      </c>
      <c r="D5" s="6">
        <v>2021.0</v>
      </c>
      <c r="E5" s="5" t="s">
        <v>22</v>
      </c>
      <c r="F5" s="5" t="s">
        <v>23</v>
      </c>
      <c r="G5" s="7">
        <v>3900000.0</v>
      </c>
      <c r="H5" s="8">
        <f t="shared" si="1"/>
        <v>3888888.889</v>
      </c>
      <c r="I5" s="7">
        <v>1.8</v>
      </c>
      <c r="J5" s="8">
        <v>7.0</v>
      </c>
      <c r="K5" s="7">
        <v>100.0</v>
      </c>
      <c r="L5" s="7">
        <v>1.0</v>
      </c>
      <c r="M5" s="5" t="s">
        <v>25</v>
      </c>
      <c r="N5" s="7">
        <v>1.8E-6</v>
      </c>
      <c r="O5" s="7">
        <v>6.0</v>
      </c>
      <c r="P5" s="9">
        <v>100.0</v>
      </c>
      <c r="Q5" s="9">
        <v>0.0</v>
      </c>
      <c r="R5" s="9">
        <v>0.0</v>
      </c>
      <c r="S5" s="9">
        <v>0.0</v>
      </c>
      <c r="T5" s="10"/>
      <c r="U5" s="10"/>
      <c r="V5" s="10"/>
      <c r="W5" s="10"/>
      <c r="X5" s="10"/>
      <c r="Y5" s="10"/>
      <c r="Z5" s="10"/>
    </row>
    <row r="6" ht="15.75" customHeight="1">
      <c r="A6" s="5" t="s">
        <v>19</v>
      </c>
      <c r="B6" s="5" t="s">
        <v>20</v>
      </c>
      <c r="C6" s="5" t="s">
        <v>21</v>
      </c>
      <c r="D6" s="6">
        <v>2021.0</v>
      </c>
      <c r="E6" s="5" t="s">
        <v>22</v>
      </c>
      <c r="F6" s="5" t="s">
        <v>23</v>
      </c>
      <c r="G6" s="7">
        <v>5600000.0</v>
      </c>
      <c r="H6" s="8">
        <f t="shared" si="1"/>
        <v>5555555.556</v>
      </c>
      <c r="I6" s="7">
        <v>1.8</v>
      </c>
      <c r="J6" s="8">
        <v>10.0</v>
      </c>
      <c r="K6" s="7">
        <v>100.0</v>
      </c>
      <c r="L6" s="7">
        <v>1.0</v>
      </c>
      <c r="M6" s="5" t="s">
        <v>26</v>
      </c>
      <c r="N6" s="7">
        <v>1.8E-6</v>
      </c>
      <c r="O6" s="7">
        <v>6.0</v>
      </c>
      <c r="P6" s="9">
        <v>100.0</v>
      </c>
      <c r="Q6" s="9">
        <v>80.0</v>
      </c>
      <c r="R6" s="11">
        <v>0.0</v>
      </c>
      <c r="S6" s="9">
        <v>0.0</v>
      </c>
      <c r="T6" s="12" t="s">
        <v>27</v>
      </c>
      <c r="U6" s="13">
        <v>0.0</v>
      </c>
      <c r="V6" s="10"/>
      <c r="W6" s="10"/>
      <c r="X6" s="10"/>
      <c r="Y6" s="10"/>
      <c r="Z6" s="10"/>
    </row>
    <row r="7" ht="15.75" customHeight="1">
      <c r="A7" s="14" t="s">
        <v>28</v>
      </c>
      <c r="B7" s="14" t="s">
        <v>29</v>
      </c>
      <c r="C7" s="14" t="s">
        <v>30</v>
      </c>
      <c r="D7" s="15">
        <v>2022.0</v>
      </c>
      <c r="E7" s="14" t="s">
        <v>31</v>
      </c>
      <c r="F7" s="14" t="s">
        <v>32</v>
      </c>
      <c r="G7" s="16">
        <f>(8*3)/N7</f>
        <v>571428.5714</v>
      </c>
      <c r="H7" s="16">
        <f t="shared" ref="H7:H9" si="3">J7/(I7*0.000002)</f>
        <v>285714.2857</v>
      </c>
      <c r="I7" s="17">
        <v>3.5</v>
      </c>
      <c r="J7" s="16">
        <f>8/4</f>
        <v>2</v>
      </c>
      <c r="K7" s="16">
        <f>(4*3)/N7</f>
        <v>285714.2857</v>
      </c>
      <c r="L7" s="14" t="s">
        <v>33</v>
      </c>
      <c r="M7" s="14" t="s">
        <v>34</v>
      </c>
      <c r="N7" s="16">
        <f>(4*3*I7)*0.000001</f>
        <v>0.000042</v>
      </c>
      <c r="O7" s="17">
        <v>10.0</v>
      </c>
      <c r="P7" s="18">
        <v>100.0</v>
      </c>
      <c r="Q7" s="18">
        <v>100.0</v>
      </c>
      <c r="R7" s="18">
        <v>50.0</v>
      </c>
      <c r="S7" s="19"/>
      <c r="T7" s="20"/>
      <c r="U7" s="21">
        <v>48.0</v>
      </c>
      <c r="V7" s="20"/>
      <c r="W7" s="20"/>
      <c r="X7" s="20"/>
      <c r="Y7" s="20"/>
      <c r="Z7" s="20"/>
    </row>
    <row r="8" ht="15.75" customHeight="1">
      <c r="A8" s="14" t="s">
        <v>28</v>
      </c>
      <c r="B8" s="14" t="s">
        <v>29</v>
      </c>
      <c r="C8" s="14" t="s">
        <v>30</v>
      </c>
      <c r="D8" s="15">
        <v>2022.0</v>
      </c>
      <c r="E8" s="14" t="s">
        <v>31</v>
      </c>
      <c r="F8" s="14" t="s">
        <v>32</v>
      </c>
      <c r="G8" s="16">
        <f>(12.5*3)/N8</f>
        <v>595238.0952</v>
      </c>
      <c r="H8" s="16">
        <f t="shared" si="3"/>
        <v>297619.0476</v>
      </c>
      <c r="I8" s="17">
        <v>3.5</v>
      </c>
      <c r="J8" s="16">
        <f>12.5/6</f>
        <v>2.083333333</v>
      </c>
      <c r="K8" s="16">
        <f>(6*3)/N8</f>
        <v>285714.2857</v>
      </c>
      <c r="L8" s="14" t="s">
        <v>35</v>
      </c>
      <c r="M8" s="14" t="s">
        <v>36</v>
      </c>
      <c r="N8" s="16">
        <f>0.000001*6*3*I8</f>
        <v>0.000063</v>
      </c>
      <c r="O8" s="17">
        <v>10.0</v>
      </c>
      <c r="P8" s="18">
        <v>100.0</v>
      </c>
      <c r="Q8" s="18">
        <v>90.0</v>
      </c>
      <c r="R8" s="18">
        <v>78.8</v>
      </c>
      <c r="S8" s="19"/>
      <c r="T8" s="20"/>
      <c r="U8" s="21">
        <v>100.0</v>
      </c>
      <c r="V8" s="20"/>
      <c r="W8" s="20"/>
      <c r="X8" s="20"/>
      <c r="Y8" s="20"/>
      <c r="Z8" s="20"/>
    </row>
    <row r="9" ht="15.75" customHeight="1">
      <c r="A9" s="14" t="s">
        <v>28</v>
      </c>
      <c r="B9" s="14" t="s">
        <v>29</v>
      </c>
      <c r="C9" s="14" t="s">
        <v>30</v>
      </c>
      <c r="D9" s="15">
        <v>2022.0</v>
      </c>
      <c r="E9" s="14" t="s">
        <v>31</v>
      </c>
      <c r="F9" s="14" t="s">
        <v>32</v>
      </c>
      <c r="G9" s="16">
        <f>(15*3)/N9</f>
        <v>535714.2857</v>
      </c>
      <c r="H9" s="16">
        <f t="shared" si="3"/>
        <v>267857.1429</v>
      </c>
      <c r="I9" s="17">
        <v>3.5</v>
      </c>
      <c r="J9" s="16">
        <f>15/8</f>
        <v>1.875</v>
      </c>
      <c r="K9" s="16">
        <f>(8*3)/N9</f>
        <v>285714.2857</v>
      </c>
      <c r="L9" s="14" t="s">
        <v>34</v>
      </c>
      <c r="M9" s="14" t="s">
        <v>37</v>
      </c>
      <c r="N9" s="16">
        <f>8*3*I9*0.000001</f>
        <v>0.000084</v>
      </c>
      <c r="O9" s="17">
        <v>10.0</v>
      </c>
      <c r="P9" s="18">
        <v>100.0</v>
      </c>
      <c r="Q9" s="18">
        <v>100.0</v>
      </c>
      <c r="R9" s="18">
        <v>100.0</v>
      </c>
      <c r="S9" s="19"/>
      <c r="T9" s="20"/>
      <c r="U9" s="21">
        <v>93.0</v>
      </c>
      <c r="V9" s="20"/>
      <c r="W9" s="20"/>
      <c r="X9" s="20"/>
      <c r="Y9" s="20"/>
      <c r="Z9" s="20"/>
    </row>
    <row r="10" ht="15.75" customHeight="1">
      <c r="A10" s="22" t="s">
        <v>38</v>
      </c>
      <c r="B10" s="22" t="s">
        <v>39</v>
      </c>
      <c r="C10" s="22" t="s">
        <v>40</v>
      </c>
      <c r="D10" s="23">
        <v>2022.0</v>
      </c>
      <c r="E10" s="22" t="s">
        <v>41</v>
      </c>
      <c r="F10" s="22" t="s">
        <v>42</v>
      </c>
      <c r="G10" s="24">
        <v>66.0</v>
      </c>
      <c r="H10" s="25">
        <f t="shared" ref="H10:H11" si="4">J10/(I10*0.000001)</f>
        <v>133.3333333</v>
      </c>
      <c r="I10" s="25">
        <f>(0.12/4)*1000000</f>
        <v>30000</v>
      </c>
      <c r="J10" s="25">
        <f>8/2</f>
        <v>4</v>
      </c>
      <c r="K10" s="25">
        <f t="shared" ref="K10:K11" si="5">4/0.12</f>
        <v>33.33333333</v>
      </c>
      <c r="L10" s="22" t="s">
        <v>43</v>
      </c>
      <c r="M10" s="22" t="s">
        <v>44</v>
      </c>
      <c r="N10" s="26" t="s">
        <v>45</v>
      </c>
      <c r="O10" s="27"/>
      <c r="P10" s="28">
        <v>100.0</v>
      </c>
      <c r="Q10" s="28">
        <v>100.0</v>
      </c>
      <c r="R10" s="28">
        <v>100.0</v>
      </c>
      <c r="S10" s="27"/>
      <c r="T10" s="29"/>
      <c r="U10" s="30">
        <v>85.0</v>
      </c>
      <c r="V10" s="29"/>
      <c r="W10" s="29"/>
      <c r="X10" s="29"/>
      <c r="Y10" s="29"/>
      <c r="Z10" s="29"/>
    </row>
    <row r="11" ht="15.75" customHeight="1">
      <c r="A11" s="22" t="s">
        <v>38</v>
      </c>
      <c r="B11" s="22" t="s">
        <v>39</v>
      </c>
      <c r="C11" s="22" t="s">
        <v>40</v>
      </c>
      <c r="D11" s="23">
        <v>2022.0</v>
      </c>
      <c r="E11" s="22" t="s">
        <v>41</v>
      </c>
      <c r="F11" s="22" t="s">
        <v>42</v>
      </c>
      <c r="G11" s="24">
        <v>74.0</v>
      </c>
      <c r="H11" s="25">
        <f t="shared" si="4"/>
        <v>73.52941176</v>
      </c>
      <c r="I11" s="25">
        <f>(0.17/7)*1000000</f>
        <v>24285.71429</v>
      </c>
      <c r="J11" s="25">
        <f>12.5/7</f>
        <v>1.785714286</v>
      </c>
      <c r="K11" s="25">
        <f t="shared" si="5"/>
        <v>33.33333333</v>
      </c>
      <c r="L11" s="22" t="s">
        <v>25</v>
      </c>
      <c r="M11" s="22" t="s">
        <v>46</v>
      </c>
      <c r="N11" s="26" t="s">
        <v>47</v>
      </c>
      <c r="O11" s="27"/>
      <c r="P11" s="28">
        <v>64.0</v>
      </c>
      <c r="Q11" s="28">
        <v>0.0</v>
      </c>
      <c r="R11" s="28">
        <v>0.0</v>
      </c>
      <c r="S11" s="31">
        <v>0.0</v>
      </c>
      <c r="T11" s="29"/>
      <c r="U11" s="30">
        <v>0.0</v>
      </c>
      <c r="V11" s="29"/>
      <c r="W11" s="29"/>
      <c r="X11" s="29"/>
      <c r="Y11" s="29"/>
      <c r="Z11" s="29"/>
    </row>
    <row r="12" ht="15.75" customHeight="1">
      <c r="A12" s="4"/>
      <c r="B12" s="4"/>
      <c r="C12" s="4"/>
      <c r="D12" s="4"/>
      <c r="E12" s="4"/>
      <c r="F12" s="4"/>
      <c r="G12" s="4"/>
      <c r="H12" s="4"/>
      <c r="I12" s="4"/>
      <c r="J12" s="4"/>
      <c r="K12" s="4"/>
      <c r="L12" s="4"/>
      <c r="M12" s="4"/>
      <c r="N12" s="32"/>
      <c r="O12" s="4"/>
      <c r="P12" s="4"/>
      <c r="Q12" s="33" t="s">
        <v>48</v>
      </c>
      <c r="R12" s="34">
        <f>AVERAGE(R6:R11)</f>
        <v>54.8</v>
      </c>
      <c r="S12" s="4"/>
      <c r="T12" s="33" t="s">
        <v>48</v>
      </c>
      <c r="U12" s="34">
        <f>AVERAGE(U6:U11)</f>
        <v>54.33333333</v>
      </c>
      <c r="V12" s="4"/>
      <c r="W12" s="4"/>
      <c r="X12" s="4"/>
      <c r="Y12" s="4"/>
      <c r="Z12" s="4"/>
    </row>
    <row r="13" ht="15.75" customHeight="1">
      <c r="A13" s="4"/>
      <c r="B13" s="4"/>
      <c r="C13" s="4"/>
      <c r="D13" s="4"/>
      <c r="E13" s="4"/>
      <c r="F13" s="4"/>
      <c r="G13" s="4"/>
      <c r="H13" s="4"/>
      <c r="I13" s="4"/>
      <c r="J13" s="4"/>
      <c r="K13" s="4"/>
      <c r="L13" s="4"/>
      <c r="M13" s="4"/>
      <c r="N13" s="35"/>
      <c r="O13" s="4"/>
      <c r="P13" s="4"/>
      <c r="Q13" s="33" t="s">
        <v>49</v>
      </c>
      <c r="R13" s="34">
        <f>STDEV(R6:R11)</f>
        <v>46.24110725</v>
      </c>
      <c r="S13" s="4"/>
      <c r="T13" s="33" t="s">
        <v>49</v>
      </c>
      <c r="U13" s="34">
        <f>STDEV(U6:U11)</f>
        <v>45.75004554</v>
      </c>
      <c r="V13" s="4"/>
      <c r="W13" s="4"/>
      <c r="X13" s="4"/>
      <c r="Y13" s="4"/>
      <c r="Z13" s="4"/>
    </row>
    <row r="14" ht="15.75" customHeight="1">
      <c r="A14" s="4"/>
      <c r="B14" s="4"/>
      <c r="C14" s="4"/>
      <c r="D14" s="4"/>
      <c r="E14" s="4"/>
      <c r="F14" s="4"/>
      <c r="G14" s="36"/>
      <c r="H14" s="36"/>
      <c r="I14" s="37"/>
      <c r="J14" s="38"/>
      <c r="K14" s="4"/>
      <c r="L14" s="4"/>
      <c r="M14" s="4"/>
      <c r="N14" s="35"/>
      <c r="O14" s="4"/>
      <c r="P14" s="4"/>
      <c r="Q14" s="33" t="s">
        <v>50</v>
      </c>
      <c r="R14" s="34">
        <f>ROWS(R6:R11)</f>
        <v>6</v>
      </c>
      <c r="S14" s="4"/>
      <c r="T14" s="33" t="s">
        <v>50</v>
      </c>
      <c r="U14" s="34">
        <f>ROWS(U6:U11)</f>
        <v>6</v>
      </c>
      <c r="V14" s="4"/>
      <c r="W14" s="4"/>
      <c r="X14" s="4"/>
      <c r="Y14" s="4"/>
      <c r="Z14" s="4"/>
    </row>
    <row r="15" ht="15.75" customHeight="1">
      <c r="A15" s="4"/>
      <c r="B15" s="4"/>
      <c r="C15" s="4"/>
      <c r="D15" s="4"/>
      <c r="E15" s="4"/>
      <c r="F15" s="4"/>
      <c r="G15" s="36"/>
      <c r="H15" s="36"/>
      <c r="I15" s="39"/>
      <c r="J15" s="38"/>
      <c r="K15" s="4"/>
      <c r="L15" s="4"/>
      <c r="M15" s="4"/>
      <c r="N15" s="4"/>
      <c r="O15" s="4"/>
      <c r="P15" s="4"/>
      <c r="Q15" s="33" t="s">
        <v>51</v>
      </c>
      <c r="R15" s="34">
        <f>R13/R14</f>
        <v>7.706851209</v>
      </c>
      <c r="S15" s="4"/>
      <c r="T15" s="33" t="s">
        <v>51</v>
      </c>
      <c r="U15" s="34">
        <f>U13/U14</f>
        <v>7.62500759</v>
      </c>
      <c r="V15" s="4"/>
      <c r="W15" s="4"/>
      <c r="X15" s="4"/>
      <c r="Y15" s="4"/>
      <c r="Z15" s="4"/>
    </row>
    <row r="16" ht="15.75" customHeight="1">
      <c r="A16" s="4"/>
      <c r="B16" s="4"/>
      <c r="C16" s="4"/>
      <c r="D16" s="4"/>
      <c r="E16" s="4"/>
      <c r="F16" s="4"/>
      <c r="G16" s="36"/>
      <c r="H16" s="36"/>
      <c r="I16" s="39"/>
      <c r="J16" s="38"/>
      <c r="K16" s="4"/>
      <c r="L16" s="4"/>
      <c r="M16" s="4"/>
      <c r="N16" s="4"/>
      <c r="O16" s="4"/>
      <c r="P16" s="4"/>
      <c r="Q16" s="4"/>
      <c r="R16" s="4"/>
      <c r="S16" s="4"/>
      <c r="T16" s="4"/>
      <c r="U16" s="4"/>
      <c r="V16" s="4"/>
      <c r="W16" s="4"/>
      <c r="X16" s="4"/>
      <c r="Y16" s="4"/>
      <c r="Z16" s="4"/>
    </row>
    <row r="17" ht="15.75" customHeight="1">
      <c r="A17" s="4"/>
      <c r="B17" s="4"/>
      <c r="C17" s="4"/>
      <c r="D17" s="4"/>
      <c r="E17" s="4"/>
      <c r="F17" s="4"/>
      <c r="G17" s="36"/>
      <c r="H17" s="36"/>
      <c r="I17" s="39"/>
      <c r="J17" s="38"/>
      <c r="K17" s="4"/>
      <c r="L17" s="4"/>
      <c r="M17" s="4"/>
      <c r="N17" s="4"/>
      <c r="O17" s="4"/>
      <c r="P17" s="4"/>
      <c r="Q17" s="4"/>
      <c r="R17" s="4"/>
      <c r="S17" s="4"/>
      <c r="T17" s="4"/>
      <c r="U17" s="4"/>
      <c r="V17" s="4"/>
      <c r="W17" s="4"/>
      <c r="X17" s="4"/>
      <c r="Y17" s="4"/>
      <c r="Z17" s="4"/>
    </row>
    <row r="18" ht="15.75" customHeight="1">
      <c r="A18" s="4"/>
      <c r="B18" s="4"/>
      <c r="C18" s="4"/>
      <c r="D18" s="4"/>
      <c r="E18" s="4"/>
      <c r="F18" s="4"/>
      <c r="G18" s="36"/>
      <c r="H18" s="36"/>
      <c r="I18" s="39"/>
      <c r="J18" s="38"/>
      <c r="K18" s="4"/>
      <c r="L18" s="4"/>
      <c r="M18" s="4"/>
      <c r="N18" s="4"/>
      <c r="O18" s="4"/>
      <c r="P18" s="4"/>
      <c r="Q18" s="4"/>
      <c r="R18" s="4"/>
      <c r="S18" s="4"/>
      <c r="T18" s="4"/>
      <c r="U18" s="4"/>
      <c r="V18" s="4"/>
      <c r="W18" s="4"/>
      <c r="X18" s="4"/>
      <c r="Y18" s="4"/>
      <c r="Z18" s="4"/>
    </row>
    <row r="19" ht="15.75" customHeight="1">
      <c r="A19" s="4"/>
      <c r="B19" s="4"/>
      <c r="C19" s="4"/>
      <c r="D19" s="4"/>
      <c r="E19" s="4"/>
      <c r="F19" s="4"/>
      <c r="G19" s="36"/>
      <c r="H19" s="36"/>
      <c r="I19" s="39"/>
      <c r="J19" s="38"/>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0"/>
      <c r="I21" s="4"/>
      <c r="J21" s="4"/>
      <c r="K21" s="40"/>
      <c r="L21" s="4"/>
      <c r="M21" s="4"/>
      <c r="N21" s="4"/>
      <c r="O21" s="4"/>
      <c r="P21" s="4"/>
      <c r="Q21" s="4"/>
      <c r="R21" s="4"/>
      <c r="S21" s="4"/>
      <c r="T21" s="4"/>
      <c r="U21" s="4"/>
      <c r="V21" s="4"/>
      <c r="W21" s="4"/>
      <c r="X21" s="4"/>
      <c r="Y21" s="4"/>
      <c r="Z21" s="4"/>
    </row>
    <row r="22" ht="15.75" customHeight="1">
      <c r="A22" s="4"/>
      <c r="B22" s="4"/>
      <c r="C22" s="4"/>
      <c r="D22" s="4"/>
      <c r="E22" s="4"/>
      <c r="F22" s="4"/>
      <c r="G22" s="4"/>
      <c r="H22" s="40"/>
      <c r="I22" s="4"/>
      <c r="J22" s="4"/>
      <c r="K22" s="40"/>
      <c r="L22" s="4"/>
      <c r="M22" s="4"/>
      <c r="N22" s="4"/>
      <c r="O22" s="4"/>
      <c r="P22" s="4"/>
      <c r="Q22" s="4"/>
      <c r="R22" s="4"/>
      <c r="S22" s="4"/>
      <c r="T22" s="4"/>
      <c r="U22" s="4"/>
      <c r="V22" s="4"/>
      <c r="W22" s="4"/>
      <c r="X22" s="4"/>
      <c r="Y22" s="4"/>
      <c r="Z22" s="4"/>
    </row>
    <row r="23" ht="15.75" customHeight="1">
      <c r="A23" s="4"/>
      <c r="B23" s="4"/>
      <c r="C23" s="4"/>
      <c r="D23" s="4"/>
      <c r="E23" s="4"/>
      <c r="F23" s="4"/>
      <c r="G23" s="4"/>
      <c r="H23" s="40"/>
      <c r="I23" s="4"/>
      <c r="J23" s="4"/>
      <c r="K23" s="40"/>
      <c r="L23" s="4"/>
      <c r="M23" s="4"/>
      <c r="N23" s="4"/>
      <c r="O23" s="4"/>
      <c r="P23" s="4"/>
      <c r="Q23" s="4"/>
      <c r="R23" s="4"/>
      <c r="S23" s="4"/>
      <c r="T23" s="4"/>
      <c r="U23" s="4"/>
      <c r="V23" s="4"/>
      <c r="W23" s="4"/>
      <c r="X23" s="4"/>
      <c r="Y23" s="4"/>
      <c r="Z23" s="4"/>
    </row>
    <row r="24" ht="15.75" customHeight="1">
      <c r="A24" s="4"/>
      <c r="B24" s="4"/>
      <c r="C24" s="4"/>
      <c r="D24" s="4"/>
      <c r="E24" s="4"/>
      <c r="F24" s="4"/>
      <c r="G24" s="4"/>
      <c r="H24" s="40"/>
      <c r="I24" s="4"/>
      <c r="J24" s="4"/>
      <c r="K24" s="40"/>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sheetData>
  <printOptions/>
  <pageMargins bottom="0.984027777777778" footer="0.0" header="0.0" left="0.747916666666667" right="0.747916666666667" top="0.984027777777778"/>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