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<sst xmlns="http://schemas.openxmlformats.org/spreadsheetml/2006/main" count="122" uniqueCount="71">
  <si>
    <t>Facility</t>
  </si>
  <si>
    <t>Authors</t>
  </si>
  <si>
    <t>Title</t>
  </si>
  <si>
    <t>Publication Date</t>
  </si>
  <si>
    <t>Journal</t>
  </si>
  <si>
    <t>DOI</t>
  </si>
  <si>
    <t>Mean Dose Rate (Gy/s)</t>
  </si>
  <si>
    <t>Pulse Dose Rate (Gy/s)</t>
  </si>
  <si>
    <t>Pulse Width (µs)</t>
  </si>
  <si>
    <t>Pulse Dose (Gy)</t>
  </si>
  <si>
    <t>Repetition Frequency (Hz)</t>
  </si>
  <si>
    <t>Number of Pulses</t>
  </si>
  <si>
    <t>Total Dose (Gy)</t>
  </si>
  <si>
    <t>Total Duration (s)</t>
  </si>
  <si>
    <t>Energy (MeV)</t>
  </si>
  <si>
    <t>ILS</t>
  </si>
  <si>
    <t>Institute of Anatomy, University of Bern; Biomedical Beamline ID17, European Synchrotron Radiation Facility</t>
  </si>
  <si>
    <t>Cristian Fernandez-Palomo, Verdiana Trappetti, Marine Potez, Paolo Pellicioli, Michael Krisch, Jean Laissue, Valentin Djonov</t>
  </si>
  <si>
    <t>Complete Remission of Mouse Melanoma after Temporally Fractionated Microbeam Radiotherapy</t>
  </si>
  <si>
    <t>Cancers</t>
  </si>
  <si>
    <t>10.3390/cancers12092656</t>
  </si>
  <si>
    <t>Laboratory of Radiation Oncology/DO/Radio-Oncology/CHUV, Lausanne Uni-versity  Hospital  and  University  of  Lausanne,  Switzerland.</t>
  </si>
  <si>
    <t>Montay-Gruel, Pierre and Acharya, Munjal M. and Gonçalves Jorge, Patrik and Petit, Benoît and Petridis, Ioannis G. and Fuchs, Philippe and Leavitt, Ron and Petersson, Kristoffer and Gondré, Maude and Ollivier, Jonathan and et al.</t>
  </si>
  <si>
    <t>Hypofractionated FLASH-RT as an Effective Treatment against Glioblastoma that Reduces Neurocognitive Side Effects in Mice</t>
  </si>
  <si>
    <t>Clinical Cancer Research</t>
  </si>
  <si>
    <t>10.1158/1078-0432.ccr-20-0894</t>
  </si>
  <si>
    <t>4 x 3.50E+00</t>
  </si>
  <si>
    <t>2 x 7.00E+00</t>
  </si>
  <si>
    <t>3 x 1.00E+01</t>
  </si>
  <si>
    <t>Oncology Department of Mianyang Central Hospital, Mianyang, 621000, China</t>
  </si>
  <si>
    <t>Gao, Feng and Yang, Yiwei and Zhu, Hongyu and Wang, Jianxin and Xiao, Dexin and Zhou, Zheng and Dai, Tangzhi and Zhang, Yu and Feng, Gang and Li, Jie and et al.</t>
  </si>
  <si>
    <t>First demonstration of the FLASH effect with ultrahigh dose-rate high-energy X-rays</t>
  </si>
  <si>
    <t>Radiotherapy and Oncology</t>
  </si>
  <si>
    <t>10.1016/j.radonc.2021.11.004</t>
  </si>
  <si>
    <t>10.1016/j.radonc.2021.11.005</t>
  </si>
  <si>
    <t>Laboratory of Radiation Oncology,Department of Radiation Oncology, Lausanne University Hospital and University of Lausanne,Switzerland</t>
  </si>
  <si>
    <t>Chabi, Sara and To, Thi Hong Van and Leavitt, Ron and Poglio, Sandrine and Jorge, Patrik Gonçalves and Jaccard, Maud and Petersson, Kristoffer and Petit, Benoit and Roméo, Paul-Henri and Pflumio, Françoise and et al.</t>
  </si>
  <si>
    <t>Ultra-high-dose-rate FLASH and Conventional-Dose-Rate Irradiation Differentially Affect Human Acute Lymphoblastic Leukemia and Normal Hematopoiesis</t>
  </si>
  <si>
    <t>International Journal of Radiation Oncology*Biology*Physics</t>
  </si>
  <si>
    <t>10.1016/j.ijrobp.2020.10.012</t>
  </si>
  <si>
    <t>Medical Radiation Physics, Department of Clinical Sciences, Lund University, Lund, Sweden; Rausing Laboratory, Division of Neurosurgery, Department of Clinical Sciences, Lund University, Lund, Sweden; Division of Oncology and Pathology,vDepartment of Clinical Sciences, Skane University Hospital, Lund University, Lund, Sweden; Department of Hematology, Oncology and Radiation Physics, Skane University Hospital, Lund, Sweden; MRC Oxford Institute for Radiation Oncology, Department of Oncology, University of Oxford, Oxford, United Kingdom; and Department of Neurosurgery, Skane University Hospital, Lund, Sweden</t>
  </si>
  <si>
    <t>Elise Konradsson, Emma Liljedahl, Emma Gustafsson, Gabriel Adrian, Sarah Beyer, Suhayb Ehsaan Ilaahi, Kristoffer Petersson, Crister Ceberg, Henrietta Nittby Redebrandt</t>
  </si>
  <si>
    <t>Comparable Long-Term Tumor Control for Hypofractionated FLASH Versus Conventional Radiation Therapy in an Immunocompetent Rat Glioma Model</t>
  </si>
  <si>
    <t>Advances in Radiation Oncology</t>
  </si>
  <si>
    <t>10.1016/j.adro.2022.101011</t>
  </si>
  <si>
    <t>4 x 3.00E+00</t>
  </si>
  <si>
    <t>8 x 3.00E+00</t>
  </si>
  <si>
    <t>6 x 3.00E+00</t>
  </si>
  <si>
    <t>12.5 x 3.00E+00</t>
  </si>
  <si>
    <t>15 x 3.00E+00</t>
  </si>
  <si>
    <t>The Rausing Laboratory, Division of Neurosurgery, Department of Clinical Sciences, Lund University, Lund, Sweden; Medical Radiation Physics, Department of Clinical Sciences, Lund University, Lund, Sweden;  Department for Geosciences and Natural Resource Management, University of Copenhagen, Copenhagen, Denmark; Department of Neurosurgery, Skåne University Hospital, Rausing Laboratory, Lund University, BMC D10, 221 84, Lund, Sweden</t>
  </si>
  <si>
    <t>Emma Liljedahl, Elise Konradsson, Emma Gustafsson, Karolina Förnvik Jonsson, Jill K. Olofsson, Crister Ceberg &amp; Henrietta Nittby Redebrandt</t>
  </si>
  <si>
    <t>Long-term anti-tumor effects following both conventional radiotherapy and FLASH in fully immunocompetent animals with glioblastoma</t>
  </si>
  <si>
    <t>Scientific Reports</t>
  </si>
  <si>
    <t>10.1038/s41598-022-16612-6</t>
  </si>
  <si>
    <t>2 x 4.00E+00</t>
  </si>
  <si>
    <t>2 x 8.00E+00</t>
  </si>
  <si>
    <t>2 x 1.20E-01</t>
  </si>
  <si>
    <t>2 x 1.25E+01</t>
  </si>
  <si>
    <t>2 x 1.70E-01</t>
  </si>
  <si>
    <t>Department of Radiation Oncology, Cancer Biology Program, Department of Comparative Medicine, Department of Medicine, Division of Immunology and Rheumatology, Stanford Cancer Institute and Department of Pathology, Stanford University School of Medicine, Stanford, California 94305; and Department of Radiation Oncology, Indiana University School of Medicine, Indianapolis, Indiana 46202</t>
  </si>
  <si>
    <t>Soto, L. A., Casey, K. M., Wang, J., Blaney, A., Manjappa, R., Breitkreutz, D., Skinner, L., Dutt, S., Ko, R. B., Bush, K., Yu, A. S., Melemenidis, S., Strober, S., Englemann, E., Maxim, P. G., Graves, E. E and Loo, B. W., Jr</t>
  </si>
  <si>
    <t>FLASH Irradiation Results in Reduced Severe Skin Toxicity Compared to Conventional-Dose-Rate Irradiation</t>
  </si>
  <si>
    <t>Radiation Research</t>
  </si>
  <si>
    <t>10.1667/RADE-20-00090</t>
  </si>
  <si>
    <t>Institut Curie, Centre de Recherche, 91405 Orsay, France.2INSERM U612, 91405 Orsay, France.</t>
  </si>
  <si>
    <t>Favaudon, Vincent and Caplier, Laura and Monceau, Virginie and Pouzoulet, Frédéric and Sayarath, Mano and Fouillade, Charles and Poupon, Marie-France and Brito, Isabel and Hupé, Philippe and Bourhis, Jean and et al.</t>
  </si>
  <si>
    <t>Ultrahigh dose-rate FLASH irradiation increases the differential response between normal and tumor tissue in mice</t>
  </si>
  <si>
    <t>Science Translational Medicine</t>
  </si>
  <si>
    <t>10.1126/scitranslmed.3008973</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</si>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</sst>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Arial"/>
    </font>
    <font>
      <sz val="10.0"/>
      <color rgb="FFFF0000"/>
      <name val="Arial"/>
    </font>
    <font>
      <sz val="10.0"/>
      <color rgb="FFC9211E"/>
      <name val="Arial"/>
    </font>
  </fonts>
  <fills count="7">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F4CCCC"/>
        <bgColor rgb="FFF4CCCC"/>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bottom"/>
    </xf>
    <xf borderId="0" fillId="0" fontId="1" numFmtId="11" xfId="0" applyAlignment="1" applyFont="1" applyNumberFormat="1">
      <alignment readingOrder="0" vertical="bottom"/>
    </xf>
    <xf borderId="0" fillId="0" fontId="1" numFmtId="0" xfId="0" applyAlignment="1" applyFont="1">
      <alignment readingOrder="0" vertical="bottom"/>
    </xf>
    <xf borderId="0" fillId="0" fontId="1" numFmtId="0" xfId="0" applyFont="1"/>
    <xf borderId="0" fillId="2" fontId="1" numFmtId="0" xfId="0" applyAlignment="1" applyFill="1" applyFont="1">
      <alignment vertical="bottom"/>
    </xf>
    <xf borderId="0" fillId="2" fontId="1" numFmtId="0" xfId="0" applyAlignment="1" applyFont="1">
      <alignment horizontal="right" vertical="bottom"/>
    </xf>
    <xf borderId="0" fillId="2" fontId="1" numFmtId="11" xfId="0" applyAlignment="1" applyFont="1" applyNumberFormat="1">
      <alignment horizontal="right" readingOrder="0" vertical="bottom"/>
    </xf>
    <xf borderId="0" fillId="2" fontId="1" numFmtId="11" xfId="0" applyAlignment="1" applyFont="1" applyNumberFormat="1">
      <alignment vertical="bottom"/>
    </xf>
    <xf borderId="0" fillId="2" fontId="1" numFmtId="11" xfId="0" applyAlignment="1" applyFont="1" applyNumberFormat="1">
      <alignment horizontal="right" vertical="bottom"/>
    </xf>
    <xf borderId="0" fillId="2" fontId="2" numFmtId="11" xfId="0" applyAlignment="1" applyFont="1" applyNumberFormat="1">
      <alignment horizontal="right" vertical="bottom"/>
    </xf>
    <xf borderId="0" fillId="2" fontId="1" numFmtId="0" xfId="0" applyFont="1"/>
    <xf borderId="0" fillId="3" fontId="1" numFmtId="0" xfId="0" applyAlignment="1" applyFill="1" applyFont="1">
      <alignment vertical="bottom"/>
    </xf>
    <xf borderId="0" fillId="3" fontId="1" numFmtId="0" xfId="0" applyAlignment="1" applyFont="1">
      <alignment horizontal="right" vertical="bottom"/>
    </xf>
    <xf borderId="0" fillId="3" fontId="1" numFmtId="11" xfId="0" applyAlignment="1" applyFont="1" applyNumberFormat="1">
      <alignment horizontal="right" vertical="bottom"/>
    </xf>
    <xf borderId="0" fillId="3" fontId="2" numFmtId="11" xfId="0" applyAlignment="1" applyFont="1" applyNumberFormat="1">
      <alignment horizontal="right" vertical="bottom"/>
    </xf>
    <xf borderId="0" fillId="3" fontId="1" numFmtId="0" xfId="0" applyFont="1"/>
    <xf borderId="0" fillId="3" fontId="1" numFmtId="0" xfId="0" applyAlignment="1" applyFont="1">
      <alignment readingOrder="0" vertical="bottom"/>
    </xf>
    <xf borderId="0" fillId="4" fontId="1" numFmtId="0" xfId="0" applyAlignment="1" applyFill="1" applyFont="1">
      <alignment vertical="bottom"/>
    </xf>
    <xf borderId="0" fillId="4" fontId="1" numFmtId="0" xfId="0" applyAlignment="1" applyFont="1">
      <alignment horizontal="right" vertical="bottom"/>
    </xf>
    <xf borderId="0" fillId="4" fontId="2" numFmtId="11" xfId="0" applyAlignment="1" applyFont="1" applyNumberFormat="1">
      <alignment horizontal="right" vertical="bottom"/>
    </xf>
    <xf borderId="0" fillId="4" fontId="1" numFmtId="11" xfId="0" applyAlignment="1" applyFont="1" applyNumberFormat="1">
      <alignment horizontal="right" vertical="bottom"/>
    </xf>
    <xf borderId="0" fillId="4" fontId="1" numFmtId="0" xfId="0" applyFont="1"/>
    <xf borderId="0" fillId="4" fontId="1" numFmtId="11" xfId="0" applyAlignment="1" applyFont="1" applyNumberFormat="1">
      <alignment horizontal="right" readingOrder="0" vertical="bottom"/>
    </xf>
    <xf borderId="0" fillId="2" fontId="1" numFmtId="11" xfId="0" applyFont="1" applyNumberFormat="1"/>
    <xf borderId="0" fillId="2" fontId="2" numFmtId="11" xfId="0" applyAlignment="1" applyFont="1" applyNumberFormat="1">
      <alignment shrinkToFit="0" vertical="bottom" wrapText="0"/>
    </xf>
    <xf borderId="0" fillId="5" fontId="1" numFmtId="0" xfId="0" applyAlignment="1" applyFill="1" applyFont="1">
      <alignment vertical="bottom"/>
    </xf>
    <xf borderId="0" fillId="5" fontId="1" numFmtId="0" xfId="0" applyAlignment="1" applyFont="1">
      <alignment horizontal="right" vertical="bottom"/>
    </xf>
    <xf borderId="0" fillId="5" fontId="2" numFmtId="11" xfId="0" applyAlignment="1" applyFont="1" applyNumberFormat="1">
      <alignment horizontal="right" vertical="bottom"/>
    </xf>
    <xf borderId="0" fillId="5" fontId="1" numFmtId="11" xfId="0" applyAlignment="1" applyFont="1" applyNumberFormat="1">
      <alignment horizontal="right" vertical="bottom"/>
    </xf>
    <xf borderId="0" fillId="5" fontId="1" numFmtId="0" xfId="0" applyAlignment="1" applyFont="1">
      <alignment readingOrder="0" vertical="bottom"/>
    </xf>
    <xf borderId="0" fillId="5" fontId="1" numFmtId="0" xfId="0" applyFont="1"/>
    <xf borderId="0" fillId="6" fontId="1" numFmtId="0" xfId="0" applyAlignment="1" applyFill="1" applyFont="1">
      <alignment readingOrder="0"/>
    </xf>
    <xf borderId="0" fillId="6" fontId="1" numFmtId="11" xfId="0" applyAlignment="1" applyFont="1" applyNumberFormat="1">
      <alignment horizontal="right" readingOrder="0" vertical="bottom"/>
    </xf>
    <xf borderId="0" fillId="6" fontId="2" numFmtId="11" xfId="0" applyFont="1" applyNumberFormat="1"/>
    <xf borderId="0" fillId="6" fontId="1" numFmtId="0" xfId="0" applyFont="1"/>
    <xf borderId="0" fillId="6" fontId="2" numFmtId="11" xfId="0" applyAlignment="1" applyFont="1" applyNumberFormat="1">
      <alignment horizontal="right" vertical="bottom"/>
    </xf>
    <xf borderId="0" fillId="3" fontId="3" numFmtId="11" xfId="0" applyAlignment="1" applyFont="1" applyNumberFormat="1">
      <alignment horizontal="right" vertical="bottom"/>
    </xf>
    <xf borderId="0" fillId="4" fontId="1" numFmtId="11" xfId="0" applyAlignment="1" applyFont="1" applyNumberFormat="1">
      <alignment vertical="bottom"/>
    </xf>
    <xf borderId="0" fillId="0" fontId="1" numFmtId="11" xfId="0" applyFont="1" applyNumberFormat="1"/>
    <xf borderId="0" fillId="0" fontId="1" numFmtId="11" xfId="0" applyAlignment="1" applyFont="1" applyNumberFormat="1">
      <alignment readingOrder="0"/>
    </xf>
    <xf borderId="0" fillId="0" fontId="1" numFmtId="0" xfId="0" applyAlignment="1" applyFont="1">
      <alignment readingOrder="0"/>
    </xf>
  </cellXfs>
  <cellStyles count="1">
    <cellStyle xfId="0" name="Normal" builtinId="0"/>
  </cellStyles>
  <dxfs count="2">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3.13"/>
    <col customWidth="1" min="7" max="7" width="23.38"/>
    <col customWidth="1" min="8" max="8" width="25.0"/>
    <col customWidth="1" min="9" max="10" width="17.25"/>
    <col customWidth="1" min="11" max="11" width="25.13"/>
    <col customWidth="1" min="12" max="12" width="19.63"/>
    <col customWidth="1" min="14" max="14" width="16.0"/>
  </cols>
  <sheetData>
    <row r="1">
      <c r="A1" s="1" t="s">
        <v>0</v>
      </c>
      <c r="B1" s="1" t="s">
        <v>1</v>
      </c>
      <c r="C1" s="1" t="s">
        <v>2</v>
      </c>
      <c r="D1" s="1" t="s">
        <v>3</v>
      </c>
      <c r="E1" s="1" t="s">
        <v>4</v>
      </c>
      <c r="F1" s="1" t="s">
        <v>5</v>
      </c>
      <c r="G1" s="2" t="s">
        <v>6</v>
      </c>
      <c r="H1" s="2" t="s">
        <v>7</v>
      </c>
      <c r="I1" s="2" t="s">
        <v>8</v>
      </c>
      <c r="J1" s="2" t="s">
        <v>9</v>
      </c>
      <c r="K1" s="2" t="s">
        <v>10</v>
      </c>
      <c r="L1" s="3" t="s">
        <v>11</v>
      </c>
      <c r="M1" s="1" t="s">
        <v>12</v>
      </c>
      <c r="N1" s="3" t="s">
        <v>13</v>
      </c>
      <c r="O1" s="1" t="s">
        <v>14</v>
      </c>
      <c r="P1" s="1" t="s">
        <v>15</v>
      </c>
      <c r="Q1" s="4"/>
      <c r="R1" s="4"/>
      <c r="S1" s="4"/>
      <c r="T1" s="4"/>
      <c r="U1" s="4"/>
      <c r="V1" s="4"/>
      <c r="W1" s="4"/>
      <c r="X1" s="4"/>
      <c r="Y1" s="4"/>
      <c r="Z1" s="4"/>
    </row>
    <row r="2">
      <c r="A2" s="5" t="s">
        <v>16</v>
      </c>
      <c r="B2" s="5" t="s">
        <v>17</v>
      </c>
      <c r="C2" s="5" t="s">
        <v>18</v>
      </c>
      <c r="D2" s="6">
        <v>2020.0</v>
      </c>
      <c r="E2" s="5" t="s">
        <v>19</v>
      </c>
      <c r="F2" s="5" t="s">
        <v>20</v>
      </c>
      <c r="G2" s="7">
        <v>12900.0</v>
      </c>
      <c r="H2" s="8"/>
      <c r="I2" s="8"/>
      <c r="J2" s="8"/>
      <c r="K2" s="8"/>
      <c r="L2" s="8"/>
      <c r="M2" s="9">
        <v>401.23</v>
      </c>
      <c r="N2" s="10">
        <f t="shared" ref="N2:N3" si="1">M2/G2</f>
        <v>0.03110310078</v>
      </c>
      <c r="O2" s="9">
        <v>0.104</v>
      </c>
      <c r="P2" s="10">
        <v>66.6666666666667</v>
      </c>
      <c r="Q2" s="11"/>
      <c r="R2" s="11"/>
      <c r="S2" s="11"/>
      <c r="T2" s="11"/>
      <c r="U2" s="11"/>
      <c r="V2" s="11"/>
      <c r="W2" s="11"/>
      <c r="X2" s="11"/>
      <c r="Y2" s="11"/>
      <c r="Z2" s="11"/>
    </row>
    <row r="3">
      <c r="A3" s="5" t="s">
        <v>16</v>
      </c>
      <c r="B3" s="5" t="s">
        <v>17</v>
      </c>
      <c r="C3" s="5" t="s">
        <v>18</v>
      </c>
      <c r="D3" s="6">
        <v>2020.0</v>
      </c>
      <c r="E3" s="5" t="s">
        <v>19</v>
      </c>
      <c r="F3" s="5" t="s">
        <v>20</v>
      </c>
      <c r="G3" s="9">
        <v>11704.0</v>
      </c>
      <c r="H3" s="8"/>
      <c r="I3" s="8"/>
      <c r="J3" s="8"/>
      <c r="K3" s="8"/>
      <c r="L3" s="8"/>
      <c r="M3" s="9">
        <v>401.23</v>
      </c>
      <c r="N3" s="10">
        <f t="shared" si="1"/>
        <v>0.03428144224</v>
      </c>
      <c r="O3" s="9">
        <v>0.104</v>
      </c>
      <c r="P3" s="10">
        <v>316.666666666667</v>
      </c>
      <c r="Q3" s="11"/>
      <c r="R3" s="11"/>
      <c r="S3" s="11"/>
      <c r="T3" s="11"/>
      <c r="U3" s="11"/>
      <c r="V3" s="11"/>
      <c r="W3" s="11"/>
      <c r="X3" s="11"/>
      <c r="Y3" s="11"/>
      <c r="Z3" s="11"/>
    </row>
    <row r="4">
      <c r="A4" s="12" t="s">
        <v>21</v>
      </c>
      <c r="B4" s="12" t="s">
        <v>22</v>
      </c>
      <c r="C4" s="12" t="s">
        <v>23</v>
      </c>
      <c r="D4" s="13">
        <v>2021.0</v>
      </c>
      <c r="E4" s="12" t="s">
        <v>24</v>
      </c>
      <c r="F4" s="12" t="s">
        <v>25</v>
      </c>
      <c r="G4" s="14">
        <v>5600000.0</v>
      </c>
      <c r="H4" s="15">
        <f t="shared" ref="H4:H8" si="2">J4/(I4*0.000001)</f>
        <v>5555555.556</v>
      </c>
      <c r="I4" s="14">
        <v>1.8</v>
      </c>
      <c r="J4" s="15">
        <f t="shared" ref="J4:J5" si="3">M4/L4</f>
        <v>10</v>
      </c>
      <c r="K4" s="14">
        <v>100.0</v>
      </c>
      <c r="L4" s="14">
        <v>1.0</v>
      </c>
      <c r="M4" s="14">
        <v>10.0</v>
      </c>
      <c r="N4" s="14">
        <v>1.8E-6</v>
      </c>
      <c r="O4" s="14">
        <v>6.0</v>
      </c>
      <c r="P4" s="15">
        <v>18.4873949579832</v>
      </c>
      <c r="Q4" s="16"/>
      <c r="R4" s="16"/>
      <c r="S4" s="16"/>
      <c r="T4" s="16"/>
      <c r="U4" s="16"/>
      <c r="V4" s="16"/>
      <c r="W4" s="16"/>
      <c r="X4" s="16"/>
      <c r="Y4" s="16"/>
      <c r="Z4" s="16"/>
    </row>
    <row r="5">
      <c r="A5" s="12" t="s">
        <v>21</v>
      </c>
      <c r="B5" s="12" t="s">
        <v>22</v>
      </c>
      <c r="C5" s="12" t="s">
        <v>23</v>
      </c>
      <c r="D5" s="13">
        <v>2021.0</v>
      </c>
      <c r="E5" s="12" t="s">
        <v>24</v>
      </c>
      <c r="F5" s="12" t="s">
        <v>25</v>
      </c>
      <c r="G5" s="14">
        <v>7800000.0</v>
      </c>
      <c r="H5" s="15">
        <f t="shared" si="2"/>
        <v>7777777.778</v>
      </c>
      <c r="I5" s="14">
        <v>1.8</v>
      </c>
      <c r="J5" s="15">
        <f t="shared" si="3"/>
        <v>14</v>
      </c>
      <c r="K5" s="14">
        <v>100.0</v>
      </c>
      <c r="L5" s="14">
        <v>1.0</v>
      </c>
      <c r="M5" s="14">
        <v>14.0</v>
      </c>
      <c r="N5" s="14">
        <v>1.8E-6</v>
      </c>
      <c r="O5" s="14">
        <v>6.0</v>
      </c>
      <c r="P5" s="15">
        <v>25.8064516129032</v>
      </c>
      <c r="Q5" s="16"/>
      <c r="R5" s="16"/>
      <c r="S5" s="16"/>
      <c r="T5" s="16"/>
      <c r="U5" s="16"/>
      <c r="V5" s="16"/>
      <c r="W5" s="16"/>
      <c r="X5" s="16"/>
      <c r="Y5" s="16"/>
      <c r="Z5" s="16"/>
    </row>
    <row r="6">
      <c r="A6" s="12" t="s">
        <v>21</v>
      </c>
      <c r="B6" s="12" t="s">
        <v>22</v>
      </c>
      <c r="C6" s="12" t="s">
        <v>23</v>
      </c>
      <c r="D6" s="13">
        <v>2021.0</v>
      </c>
      <c r="E6" s="12" t="s">
        <v>24</v>
      </c>
      <c r="F6" s="12" t="s">
        <v>25</v>
      </c>
      <c r="G6" s="14">
        <v>1900000.0</v>
      </c>
      <c r="H6" s="15">
        <f t="shared" si="2"/>
        <v>1944444.444</v>
      </c>
      <c r="I6" s="14">
        <v>1.8</v>
      </c>
      <c r="J6" s="15">
        <v>3.5</v>
      </c>
      <c r="K6" s="14">
        <v>100.0</v>
      </c>
      <c r="L6" s="14">
        <v>1.0</v>
      </c>
      <c r="M6" s="17" t="s">
        <v>26</v>
      </c>
      <c r="N6" s="14">
        <v>1.8E-6</v>
      </c>
      <c r="O6" s="14">
        <v>6.0</v>
      </c>
      <c r="P6" s="15">
        <v>10.625</v>
      </c>
      <c r="Q6" s="16"/>
      <c r="R6" s="16"/>
      <c r="S6" s="16"/>
      <c r="T6" s="16"/>
      <c r="U6" s="16"/>
      <c r="V6" s="16"/>
      <c r="W6" s="16"/>
      <c r="X6" s="16"/>
      <c r="Y6" s="16"/>
      <c r="Z6" s="16"/>
    </row>
    <row r="7">
      <c r="A7" s="12" t="s">
        <v>21</v>
      </c>
      <c r="B7" s="12" t="s">
        <v>22</v>
      </c>
      <c r="C7" s="12" t="s">
        <v>23</v>
      </c>
      <c r="D7" s="13">
        <v>2021.0</v>
      </c>
      <c r="E7" s="12" t="s">
        <v>24</v>
      </c>
      <c r="F7" s="12" t="s">
        <v>25</v>
      </c>
      <c r="G7" s="14">
        <v>3900000.0</v>
      </c>
      <c r="H7" s="15">
        <f t="shared" si="2"/>
        <v>3888888.889</v>
      </c>
      <c r="I7" s="14">
        <v>1.8</v>
      </c>
      <c r="J7" s="15">
        <v>7.0</v>
      </c>
      <c r="K7" s="14">
        <v>100.0</v>
      </c>
      <c r="L7" s="14">
        <v>1.0</v>
      </c>
      <c r="M7" s="17" t="s">
        <v>27</v>
      </c>
      <c r="N7" s="14">
        <v>1.8E-6</v>
      </c>
      <c r="O7" s="14">
        <v>6.0</v>
      </c>
      <c r="P7" s="15">
        <v>9.77443609022558</v>
      </c>
      <c r="Q7" s="16"/>
      <c r="R7" s="16"/>
      <c r="S7" s="16"/>
      <c r="T7" s="16"/>
      <c r="U7" s="16"/>
      <c r="V7" s="16"/>
      <c r="W7" s="16"/>
      <c r="X7" s="16"/>
      <c r="Y7" s="16"/>
      <c r="Z7" s="16"/>
    </row>
    <row r="8">
      <c r="A8" s="12" t="s">
        <v>21</v>
      </c>
      <c r="B8" s="12" t="s">
        <v>22</v>
      </c>
      <c r="C8" s="12" t="s">
        <v>23</v>
      </c>
      <c r="D8" s="13">
        <v>2021.0</v>
      </c>
      <c r="E8" s="12" t="s">
        <v>24</v>
      </c>
      <c r="F8" s="12" t="s">
        <v>25</v>
      </c>
      <c r="G8" s="14">
        <v>5600000.0</v>
      </c>
      <c r="H8" s="15">
        <f t="shared" si="2"/>
        <v>5555555.556</v>
      </c>
      <c r="I8" s="14">
        <v>1.8</v>
      </c>
      <c r="J8" s="15">
        <v>10.0</v>
      </c>
      <c r="K8" s="14">
        <v>100.0</v>
      </c>
      <c r="L8" s="14">
        <v>1.0</v>
      </c>
      <c r="M8" s="17" t="s">
        <v>28</v>
      </c>
      <c r="N8" s="14">
        <v>1.8E-6</v>
      </c>
      <c r="O8" s="14">
        <v>6.0</v>
      </c>
      <c r="P8" s="15">
        <v>46.5753424657534</v>
      </c>
      <c r="Q8" s="16"/>
      <c r="R8" s="16"/>
      <c r="S8" s="16"/>
      <c r="T8" s="16"/>
      <c r="U8" s="16"/>
      <c r="V8" s="16"/>
      <c r="W8" s="16"/>
      <c r="X8" s="16"/>
      <c r="Y8" s="16"/>
      <c r="Z8" s="16"/>
    </row>
    <row r="9">
      <c r="A9" s="18" t="s">
        <v>29</v>
      </c>
      <c r="B9" s="18" t="s">
        <v>30</v>
      </c>
      <c r="C9" s="18" t="s">
        <v>31</v>
      </c>
      <c r="D9" s="19">
        <v>2022.0</v>
      </c>
      <c r="E9" s="18" t="s">
        <v>32</v>
      </c>
      <c r="F9" s="18" t="s">
        <v>33</v>
      </c>
      <c r="G9" s="20">
        <f t="shared" ref="G9:G10" si="4">J9/(I9*0.000001)</f>
        <v>1000</v>
      </c>
      <c r="H9" s="21">
        <v>1000.0</v>
      </c>
      <c r="I9" s="20">
        <f t="shared" ref="I9:I10" si="5">(M9/H9)*1000000</f>
        <v>18000</v>
      </c>
      <c r="J9" s="20">
        <f t="shared" ref="J9:J11" si="6">M9/L9</f>
        <v>18</v>
      </c>
      <c r="K9" s="20">
        <f t="shared" ref="K9:K10" si="7">L9/N9</f>
        <v>55.55555556</v>
      </c>
      <c r="L9" s="21">
        <v>1.0</v>
      </c>
      <c r="M9" s="21">
        <v>18.0</v>
      </c>
      <c r="N9" s="20">
        <f t="shared" ref="N9:N10" si="8">I9*0.000001</f>
        <v>0.018</v>
      </c>
      <c r="O9" s="21">
        <v>8.0</v>
      </c>
      <c r="P9" s="20">
        <v>54.9295774647887</v>
      </c>
      <c r="Q9" s="22"/>
      <c r="R9" s="22"/>
      <c r="S9" s="22"/>
      <c r="T9" s="22"/>
      <c r="U9" s="22"/>
      <c r="V9" s="22"/>
      <c r="W9" s="22"/>
      <c r="X9" s="22"/>
      <c r="Y9" s="22"/>
      <c r="Z9" s="22"/>
    </row>
    <row r="10">
      <c r="A10" s="18" t="s">
        <v>29</v>
      </c>
      <c r="B10" s="18" t="s">
        <v>30</v>
      </c>
      <c r="C10" s="18" t="s">
        <v>31</v>
      </c>
      <c r="D10" s="19">
        <v>2022.0</v>
      </c>
      <c r="E10" s="18" t="s">
        <v>32</v>
      </c>
      <c r="F10" s="18" t="s">
        <v>34</v>
      </c>
      <c r="G10" s="20">
        <f t="shared" si="4"/>
        <v>700</v>
      </c>
      <c r="H10" s="23">
        <v>700.0</v>
      </c>
      <c r="I10" s="20">
        <f t="shared" si="5"/>
        <v>42857.14286</v>
      </c>
      <c r="J10" s="20">
        <f t="shared" si="6"/>
        <v>30</v>
      </c>
      <c r="K10" s="20">
        <f t="shared" si="7"/>
        <v>23.33333333</v>
      </c>
      <c r="L10" s="21">
        <v>1.0</v>
      </c>
      <c r="M10" s="21">
        <v>30.0</v>
      </c>
      <c r="N10" s="20">
        <f t="shared" si="8"/>
        <v>0.04285714286</v>
      </c>
      <c r="O10" s="21">
        <v>8.0</v>
      </c>
      <c r="P10" s="20">
        <v>238.028169014084</v>
      </c>
      <c r="Q10" s="22"/>
      <c r="R10" s="22"/>
      <c r="S10" s="22"/>
      <c r="T10" s="22"/>
      <c r="U10" s="22"/>
      <c r="V10" s="22"/>
      <c r="W10" s="22"/>
      <c r="X10" s="22"/>
      <c r="Y10" s="22"/>
      <c r="Z10" s="22"/>
    </row>
    <row r="11">
      <c r="A11" s="5" t="s">
        <v>35</v>
      </c>
      <c r="B11" s="5" t="s">
        <v>36</v>
      </c>
      <c r="C11" s="5" t="s">
        <v>37</v>
      </c>
      <c r="D11" s="6">
        <v>2021.0</v>
      </c>
      <c r="E11" s="5" t="s">
        <v>38</v>
      </c>
      <c r="F11" s="5" t="s">
        <v>39</v>
      </c>
      <c r="G11" s="9">
        <v>200.0</v>
      </c>
      <c r="H11" s="10">
        <f>J11/(I11*0.000001)</f>
        <v>1111111.111</v>
      </c>
      <c r="I11" s="9">
        <v>1.8</v>
      </c>
      <c r="J11" s="10">
        <f t="shared" si="6"/>
        <v>2</v>
      </c>
      <c r="K11" s="9">
        <v>100.0</v>
      </c>
      <c r="L11" s="10">
        <f>K11*N11</f>
        <v>2</v>
      </c>
      <c r="M11" s="9">
        <v>4.0</v>
      </c>
      <c r="N11" s="9">
        <v>0.02</v>
      </c>
      <c r="O11" s="24">
        <v>6.0</v>
      </c>
      <c r="P11" s="25">
        <v>61.9718309859155</v>
      </c>
      <c r="Q11" s="11"/>
      <c r="R11" s="11"/>
      <c r="S11" s="11"/>
      <c r="T11" s="11"/>
      <c r="U11" s="11"/>
      <c r="V11" s="11"/>
      <c r="W11" s="11"/>
      <c r="X11" s="11"/>
      <c r="Y11" s="11"/>
      <c r="Z11" s="11"/>
    </row>
    <row r="12">
      <c r="A12" s="26" t="s">
        <v>40</v>
      </c>
      <c r="B12" s="26" t="s">
        <v>41</v>
      </c>
      <c r="C12" s="26" t="s">
        <v>42</v>
      </c>
      <c r="D12" s="27">
        <v>2022.0</v>
      </c>
      <c r="E12" s="26" t="s">
        <v>43</v>
      </c>
      <c r="F12" s="26" t="s">
        <v>44</v>
      </c>
      <c r="G12" s="28">
        <f>(8*3)/N12</f>
        <v>571428.5714</v>
      </c>
      <c r="H12" s="28">
        <f t="shared" ref="H12:H14" si="9">J12/(I12*0.000002)</f>
        <v>285714.2857</v>
      </c>
      <c r="I12" s="29">
        <v>3.5</v>
      </c>
      <c r="J12" s="28">
        <f>8/4</f>
        <v>2</v>
      </c>
      <c r="K12" s="28">
        <f>(4*3)/N12</f>
        <v>285714.2857</v>
      </c>
      <c r="L12" s="30" t="s">
        <v>45</v>
      </c>
      <c r="M12" s="30" t="s">
        <v>46</v>
      </c>
      <c r="N12" s="28">
        <f>(4*3*I12)*0.000001</f>
        <v>0.000042</v>
      </c>
      <c r="O12" s="29">
        <v>10.0</v>
      </c>
      <c r="P12" s="28">
        <v>91.0</v>
      </c>
      <c r="Q12" s="31"/>
      <c r="R12" s="31"/>
      <c r="S12" s="31"/>
      <c r="T12" s="31"/>
      <c r="U12" s="31"/>
      <c r="V12" s="31"/>
      <c r="W12" s="31"/>
      <c r="X12" s="31"/>
      <c r="Y12" s="31"/>
      <c r="Z12" s="31"/>
    </row>
    <row r="13">
      <c r="A13" s="26" t="s">
        <v>40</v>
      </c>
      <c r="B13" s="26" t="s">
        <v>41</v>
      </c>
      <c r="C13" s="26" t="s">
        <v>42</v>
      </c>
      <c r="D13" s="27">
        <v>2022.0</v>
      </c>
      <c r="E13" s="26" t="s">
        <v>43</v>
      </c>
      <c r="F13" s="26" t="s">
        <v>44</v>
      </c>
      <c r="G13" s="28">
        <f>(12.5*3)/N13</f>
        <v>595238.0952</v>
      </c>
      <c r="H13" s="28">
        <f t="shared" si="9"/>
        <v>297619.0476</v>
      </c>
      <c r="I13" s="29">
        <v>3.5</v>
      </c>
      <c r="J13" s="28">
        <f>12.5/6</f>
        <v>2.083333333</v>
      </c>
      <c r="K13" s="28">
        <f>(6*3)/N13</f>
        <v>285714.2857</v>
      </c>
      <c r="L13" s="30" t="s">
        <v>47</v>
      </c>
      <c r="M13" s="30" t="s">
        <v>48</v>
      </c>
      <c r="N13" s="28">
        <f>0.000001*6*3*I13</f>
        <v>0.000063</v>
      </c>
      <c r="O13" s="29">
        <v>10.0</v>
      </c>
      <c r="P13" s="28">
        <v>100.0</v>
      </c>
      <c r="Q13" s="31"/>
      <c r="R13" s="31"/>
      <c r="S13" s="31"/>
      <c r="T13" s="31"/>
      <c r="U13" s="31"/>
      <c r="V13" s="31"/>
      <c r="W13" s="31"/>
      <c r="X13" s="31"/>
      <c r="Y13" s="31"/>
      <c r="Z13" s="31"/>
    </row>
    <row r="14">
      <c r="A14" s="26" t="s">
        <v>40</v>
      </c>
      <c r="B14" s="26" t="s">
        <v>41</v>
      </c>
      <c r="C14" s="26" t="s">
        <v>42</v>
      </c>
      <c r="D14" s="27">
        <v>2022.0</v>
      </c>
      <c r="E14" s="26" t="s">
        <v>43</v>
      </c>
      <c r="F14" s="26" t="s">
        <v>44</v>
      </c>
      <c r="G14" s="28">
        <f>(15*3)/N14</f>
        <v>535714.2857</v>
      </c>
      <c r="H14" s="28">
        <f t="shared" si="9"/>
        <v>267857.1429</v>
      </c>
      <c r="I14" s="29">
        <v>3.5</v>
      </c>
      <c r="J14" s="28">
        <f>15/8</f>
        <v>1.875</v>
      </c>
      <c r="K14" s="28">
        <f>(8*3)/N14</f>
        <v>285714.2857</v>
      </c>
      <c r="L14" s="30" t="s">
        <v>46</v>
      </c>
      <c r="M14" s="30" t="s">
        <v>49</v>
      </c>
      <c r="N14" s="28">
        <f>8*3*I14*0.000001</f>
        <v>0.000084</v>
      </c>
      <c r="O14" s="29">
        <v>10.0</v>
      </c>
      <c r="P14" s="28">
        <v>100.0</v>
      </c>
      <c r="Q14" s="31"/>
      <c r="R14" s="31"/>
      <c r="S14" s="31"/>
      <c r="T14" s="31"/>
      <c r="U14" s="31"/>
      <c r="V14" s="31"/>
      <c r="W14" s="31"/>
      <c r="X14" s="31"/>
      <c r="Y14" s="31"/>
      <c r="Z14" s="31"/>
    </row>
    <row r="15">
      <c r="A15" s="32" t="s">
        <v>50</v>
      </c>
      <c r="B15" s="32" t="s">
        <v>51</v>
      </c>
      <c r="C15" s="32" t="s">
        <v>52</v>
      </c>
      <c r="D15" s="32">
        <v>2022.0</v>
      </c>
      <c r="E15" s="32" t="s">
        <v>53</v>
      </c>
      <c r="F15" s="32" t="s">
        <v>54</v>
      </c>
      <c r="G15" s="33">
        <v>66.0</v>
      </c>
      <c r="H15" s="34">
        <f t="shared" ref="H15:H18" si="10">J15/(I15*0.000001)</f>
        <v>133.3333333</v>
      </c>
      <c r="I15" s="34">
        <f>(0.12/4)*1000000</f>
        <v>30000</v>
      </c>
      <c r="J15" s="34">
        <f>8/2</f>
        <v>4</v>
      </c>
      <c r="K15" s="34">
        <f t="shared" ref="K15:K16" si="11">4/0.12</f>
        <v>33.33333333</v>
      </c>
      <c r="L15" s="32" t="s">
        <v>55</v>
      </c>
      <c r="M15" s="32" t="s">
        <v>56</v>
      </c>
      <c r="N15" s="32" t="s">
        <v>57</v>
      </c>
      <c r="O15" s="35"/>
      <c r="P15" s="36">
        <v>90.4761904761905</v>
      </c>
      <c r="Q15" s="35"/>
      <c r="R15" s="35"/>
      <c r="S15" s="35"/>
      <c r="T15" s="35"/>
      <c r="U15" s="35"/>
      <c r="V15" s="35"/>
      <c r="W15" s="35"/>
      <c r="X15" s="35"/>
      <c r="Y15" s="35"/>
      <c r="Z15" s="35"/>
    </row>
    <row r="16">
      <c r="A16" s="32" t="s">
        <v>50</v>
      </c>
      <c r="B16" s="32" t="s">
        <v>51</v>
      </c>
      <c r="C16" s="32" t="s">
        <v>52</v>
      </c>
      <c r="D16" s="32">
        <v>2022.0</v>
      </c>
      <c r="E16" s="32" t="s">
        <v>53</v>
      </c>
      <c r="F16" s="32" t="s">
        <v>54</v>
      </c>
      <c r="G16" s="33">
        <v>74.0</v>
      </c>
      <c r="H16" s="34">
        <f t="shared" si="10"/>
        <v>73.52941176</v>
      </c>
      <c r="I16" s="34">
        <f>(0.17/7)*1000000</f>
        <v>24285.71429</v>
      </c>
      <c r="J16" s="34">
        <f>12.5/7</f>
        <v>1.785714286</v>
      </c>
      <c r="K16" s="34">
        <f t="shared" si="11"/>
        <v>33.33333333</v>
      </c>
      <c r="L16" s="32" t="s">
        <v>27</v>
      </c>
      <c r="M16" s="32" t="s">
        <v>58</v>
      </c>
      <c r="N16" s="32" t="s">
        <v>59</v>
      </c>
      <c r="O16" s="35"/>
      <c r="P16" s="36">
        <v>40.9090909090909</v>
      </c>
      <c r="Q16" s="35"/>
      <c r="R16" s="35"/>
      <c r="S16" s="35"/>
      <c r="T16" s="35"/>
      <c r="U16" s="35"/>
      <c r="V16" s="35"/>
      <c r="W16" s="35"/>
      <c r="X16" s="35"/>
      <c r="Y16" s="35"/>
      <c r="Z16" s="35"/>
    </row>
    <row r="17">
      <c r="A17" s="12" t="s">
        <v>60</v>
      </c>
      <c r="B17" s="12" t="s">
        <v>61</v>
      </c>
      <c r="C17" s="12" t="s">
        <v>62</v>
      </c>
      <c r="D17" s="13">
        <v>2020.0</v>
      </c>
      <c r="E17" s="12" t="s">
        <v>63</v>
      </c>
      <c r="F17" s="12" t="s">
        <v>64</v>
      </c>
      <c r="G17" s="14">
        <v>180.0</v>
      </c>
      <c r="H17" s="37">
        <f t="shared" si="10"/>
        <v>400000</v>
      </c>
      <c r="I17" s="14">
        <v>5.0</v>
      </c>
      <c r="J17" s="14">
        <v>2.0</v>
      </c>
      <c r="K17" s="14">
        <v>90.0</v>
      </c>
      <c r="L17" s="37">
        <f t="shared" ref="L17:L18" si="12">M17/J17</f>
        <v>15</v>
      </c>
      <c r="M17" s="14">
        <v>30.0</v>
      </c>
      <c r="N17" s="15">
        <v>0.166666666666667</v>
      </c>
      <c r="O17" s="14">
        <v>16.0</v>
      </c>
      <c r="P17" s="15">
        <v>80.0</v>
      </c>
      <c r="Q17" s="16"/>
      <c r="R17" s="16"/>
      <c r="S17" s="16"/>
      <c r="T17" s="16"/>
      <c r="U17" s="16"/>
      <c r="V17" s="16"/>
      <c r="W17" s="16"/>
      <c r="X17" s="16"/>
      <c r="Y17" s="16"/>
      <c r="Z17" s="16"/>
    </row>
    <row r="18">
      <c r="A18" s="12" t="s">
        <v>60</v>
      </c>
      <c r="B18" s="12" t="s">
        <v>61</v>
      </c>
      <c r="C18" s="12" t="s">
        <v>62</v>
      </c>
      <c r="D18" s="13">
        <v>2020.0</v>
      </c>
      <c r="E18" s="12" t="s">
        <v>63</v>
      </c>
      <c r="F18" s="12" t="s">
        <v>64</v>
      </c>
      <c r="G18" s="14">
        <v>180.0</v>
      </c>
      <c r="H18" s="37">
        <f t="shared" si="10"/>
        <v>400000</v>
      </c>
      <c r="I18" s="14">
        <v>5.0</v>
      </c>
      <c r="J18" s="14">
        <v>2.0</v>
      </c>
      <c r="K18" s="14">
        <v>90.0</v>
      </c>
      <c r="L18" s="37">
        <f t="shared" si="12"/>
        <v>20</v>
      </c>
      <c r="M18" s="14">
        <v>40.0</v>
      </c>
      <c r="N18" s="15">
        <v>0.222222222222222</v>
      </c>
      <c r="O18" s="14">
        <v>16.0</v>
      </c>
      <c r="P18" s="15">
        <v>246.153846153846</v>
      </c>
      <c r="Q18" s="16"/>
      <c r="R18" s="16"/>
      <c r="S18" s="16"/>
      <c r="T18" s="16"/>
      <c r="U18" s="16"/>
      <c r="V18" s="16"/>
      <c r="W18" s="16"/>
      <c r="X18" s="16"/>
      <c r="Y18" s="16"/>
      <c r="Z18" s="16"/>
    </row>
    <row r="19">
      <c r="A19" s="18" t="s">
        <v>65</v>
      </c>
      <c r="B19" s="18" t="s">
        <v>66</v>
      </c>
      <c r="C19" s="18" t="s">
        <v>67</v>
      </c>
      <c r="D19" s="19">
        <v>2014.0</v>
      </c>
      <c r="E19" s="18" t="s">
        <v>68</v>
      </c>
      <c r="F19" s="18" t="s">
        <v>69</v>
      </c>
      <c r="G19" s="21">
        <v>60.0</v>
      </c>
      <c r="H19" s="38"/>
      <c r="I19" s="38"/>
      <c r="J19" s="38"/>
      <c r="K19" s="38"/>
      <c r="L19" s="38"/>
      <c r="M19" s="21">
        <v>15.0</v>
      </c>
      <c r="N19" s="20">
        <f>M19/G19</f>
        <v>0.25</v>
      </c>
      <c r="O19" s="21">
        <v>4.5</v>
      </c>
      <c r="P19" s="20">
        <v>150.0</v>
      </c>
      <c r="Q19" s="22"/>
      <c r="R19" s="22"/>
      <c r="S19" s="22"/>
      <c r="T19" s="22"/>
      <c r="U19" s="22"/>
      <c r="V19" s="22"/>
      <c r="W19" s="22"/>
      <c r="X19" s="22"/>
      <c r="Y19" s="22"/>
      <c r="Z19" s="22"/>
    </row>
    <row r="20">
      <c r="A20" s="4"/>
      <c r="B20" s="4"/>
      <c r="C20" s="4"/>
      <c r="D20" s="4"/>
      <c r="E20" s="4"/>
      <c r="F20" s="4"/>
      <c r="G20" s="39"/>
      <c r="H20" s="39"/>
      <c r="I20" s="39"/>
      <c r="J20" s="39"/>
      <c r="K20" s="39"/>
      <c r="L20" s="39"/>
      <c r="M20" s="39"/>
      <c r="N20" s="39"/>
      <c r="O20" s="39"/>
      <c r="P20" s="39"/>
      <c r="Q20" s="4"/>
      <c r="R20" s="4"/>
      <c r="S20" s="4"/>
      <c r="T20" s="4"/>
      <c r="U20" s="4"/>
      <c r="V20" s="4"/>
      <c r="W20" s="4"/>
      <c r="X20" s="4"/>
      <c r="Y20" s="4"/>
      <c r="Z20" s="4"/>
    </row>
    <row r="21">
      <c r="A21" s="4"/>
      <c r="B21" s="4"/>
      <c r="C21" s="4"/>
      <c r="D21" s="4"/>
      <c r="E21" s="4"/>
      <c r="F21" s="4"/>
      <c r="G21" s="39"/>
      <c r="H21" s="39"/>
      <c r="I21" s="39"/>
      <c r="J21" s="40"/>
      <c r="K21" s="39"/>
      <c r="L21" s="39"/>
      <c r="M21" s="39"/>
      <c r="N21" s="39"/>
      <c r="O21" s="39"/>
      <c r="P21" s="39"/>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1" t="s">
        <v>70</v>
      </c>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G2:K21">
    <cfRule type="notContainsBlanks" dxfId="0" priority="1">
      <formula>LEN(TRIM(G2))&gt;0</formula>
    </cfRule>
  </conditionalFormatting>
  <conditionalFormatting sqref="G2:K21">
    <cfRule type="notContainsBlanks" dxfId="1" priority="2">
      <formula>LEN(TRIM(G2))&gt;0</formula>
    </cfRule>
  </conditionalFormatting>
  <conditionalFormatting sqref="G2:K21">
    <cfRule type="notContainsBlanks" dxfId="1" priority="3">
      <formula>LEN(TRIM(G2))&gt;0</formula>
    </cfRule>
  </conditionalFormatting>
  <drawing r:id="rId1"/>
</worksheet>
</file>