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ASHdata" sheetId="1" r:id="rId4"/>
  </sheets>
  <definedNames/>
  <calcPr/>
  <extLst>
    <ext uri="GoogleSheetsCustomDataVersion2">
      <go:sheetsCustomData xmlns:go="http://customooxmlschemas.google.com/" r:id="rId5" roundtripDataChecksum="tSARk/6pZ4YufDCwDDHDZTzdJT1aVi47Qv8SrbdRCiw="/>
    </ext>
  </extLst>
</workbook>
</file>

<file path=xl/sharedStrings.xml><?xml version="1.0" encoding="utf-8"?>
<sst xmlns="http://schemas.openxmlformats.org/spreadsheetml/2006/main" count="2487" uniqueCount="556">
  <si>
    <t>Facility</t>
  </si>
  <si>
    <t>Authors</t>
  </si>
  <si>
    <t>Title</t>
  </si>
  <si>
    <t>Publication Date</t>
  </si>
  <si>
    <t>Journal</t>
  </si>
  <si>
    <t>DOI</t>
  </si>
  <si>
    <t>Mean Dose Rate (Gy/s)</t>
  </si>
  <si>
    <t>Pulse Dose Rate (Gy/s)</t>
  </si>
  <si>
    <t>Pulse Width (µs)</t>
  </si>
  <si>
    <t>Pulse Dose (Gy)</t>
  </si>
  <si>
    <t>Repetition Frequency (Hz)</t>
  </si>
  <si>
    <t>Number of Pulses</t>
  </si>
  <si>
    <t>Total Dose (Gy)</t>
  </si>
  <si>
    <t>Total Duration (s)</t>
  </si>
  <si>
    <t>Energy (MeV)</t>
  </si>
  <si>
    <t>Particle</t>
  </si>
  <si>
    <t>In VIVO/In VITRO</t>
  </si>
  <si>
    <t>Biological target</t>
  </si>
  <si>
    <t>Tissue type</t>
  </si>
  <si>
    <t>Result</t>
  </si>
  <si>
    <t>Tumour Control Score</t>
  </si>
  <si>
    <t>Normal-tissue Sparing Score</t>
  </si>
  <si>
    <t>Therapeutic Index Score</t>
  </si>
  <si>
    <t>Reason for score</t>
  </si>
  <si>
    <t>Lausanne University Hospital</t>
  </si>
  <si>
    <t>Montay-Gruel, Pierre and Acharya, Munjal M. and Petersson, Kristoffer and Alikhani, Leila and Yakkala, Chakradhar and Allen, Barrett D. and Ollivier, Jonathan and Petit, Benoit and Jorge, Patrik Gonçalves and Syage, Amber R. and et al.</t>
  </si>
  <si>
    <t>Long-term neurocognitive benefits of FLASH radiotherapy driven by reduced reactive oxygen species</t>
  </si>
  <si>
    <t>Proceedings of the National Academy of Sciences</t>
  </si>
  <si>
    <t>10.1073/pnas.1901777116</t>
  </si>
  <si>
    <t>Oriatron 6e (eRT6; PMB-Alcen)</t>
  </si>
  <si>
    <t>Electrons</t>
  </si>
  <si>
    <t>In VIVO</t>
  </si>
  <si>
    <t>Mice brain</t>
  </si>
  <si>
    <t>Normal Tissue</t>
  </si>
  <si>
    <t>Maintenance of discrimination index (DI) (cognitive function) AND longterm neurocognitive sparing</t>
  </si>
  <si>
    <t>Exhibits short term and long term radioprotection</t>
  </si>
  <si>
    <t>Key:</t>
  </si>
  <si>
    <t>Black text</t>
  </si>
  <si>
    <t>From paper</t>
  </si>
  <si>
    <t>Maintenance of discrimination index (DI) (cognitive function)</t>
  </si>
  <si>
    <t>Exhibits short term radioprotection</t>
  </si>
  <si>
    <t>Red text</t>
  </si>
  <si>
    <t>Calculated</t>
  </si>
  <si>
    <t>No maintenance of discrimination index (DI) (cognitive function)</t>
  </si>
  <si>
    <t>Does not exhibit radioprotection</t>
  </si>
  <si>
    <t>Institute of Anatomy, University of Bern; Biomedical Beamline ID17, European Synchrotron Radiation Facility</t>
  </si>
  <si>
    <t>Cristian Fernandez-Palomo, Verdiana Trappetti, Marine Potez, Paolo Pellicioli, Michael Krisch, Jean Laissue, Valentin Djonov</t>
  </si>
  <si>
    <t>Complete Remission of Mouse Melanoma after Temporally Fractionated Microbeam Radiotherapy</t>
  </si>
  <si>
    <t>Cancers</t>
  </si>
  <si>
    <t>10.3390/cancers12092656</t>
  </si>
  <si>
    <t>ID17 Biomedical Beamline of the European Synchrotron Radiation Facility</t>
  </si>
  <si>
    <t>Synchrotron</t>
  </si>
  <si>
    <t>Local irradiation of implanted B16–F10 melanoma cells</t>
  </si>
  <si>
    <t>Tumour</t>
  </si>
  <si>
    <t>FLASH-RT increased the infiltration of macrophages in irradiated and ablated melanoma tumour</t>
  </si>
  <si>
    <t>Treated tumour successfully, potentially more than CONV due to found anti-tumour immune responses</t>
  </si>
  <si>
    <t>Helmholtz-Zentrum Dresden– Rossendorf &amp; Technische Universit€at Dresden, Germany.</t>
  </si>
  <si>
    <t>Elke Beyreuther , Michael Brand , Stefan Hans , Katalin Hideghéty , Leonhard Karsch, Elisabeth Leßmann, Michael Schürer , Emília Rita Szabó , Jörg Pawelke </t>
  </si>
  <si>
    <t>Feasibility of proton FLASH effect tested by zebrafish embryo irradiation</t>
  </si>
  <si>
    <t>Radiotherapy and Oncology</t>
  </si>
  <si>
    <t>10.1016/j.radonc.2019.06.024</t>
  </si>
  <si>
    <t>Horizontal fixed-beam beamline (UPTD)</t>
  </si>
  <si>
    <t>Proton</t>
  </si>
  <si>
    <t>Wildtype zebrafish embryos</t>
  </si>
  <si>
    <t>Tumour AND Normal tissue</t>
  </si>
  <si>
    <t>Rate of pericardial edema reduced</t>
  </si>
  <si>
    <t>Tumour treated successfully, rate of pericardial edema significantly reduced for FLASH (radioprotection)</t>
  </si>
  <si>
    <t>Medical Research Council, Cyclotron Unit, Hammersmith Hospital,</t>
  </si>
  <si>
    <t>S. B. Field, D. K. Bewley</t>
  </si>
  <si>
    <t>Effects of dose-rate on the radiation response of rat skin</t>
  </si>
  <si>
    <t>International Journal of Radiation Biology and Related Studies in Physics, Chemistry and Medicine</t>
  </si>
  <si>
    <t>10.1080/09553007414551221</t>
  </si>
  <si>
    <t>Hind feet rats</t>
  </si>
  <si>
    <t>Small reduction in early skin reaction compared to CONV</t>
  </si>
  <si>
    <t>Exhibits slightly more radioprotection than CONV</t>
  </si>
  <si>
    <t>No reduction in early skin reaction compared to CONV</t>
  </si>
  <si>
    <t>Does not exhibit more radioprotection than CONV</t>
  </si>
  <si>
    <t>Significant reduction in early skin reaction compared to CONV</t>
  </si>
  <si>
    <t>Exhibits good radioprotection</t>
  </si>
  <si>
    <t>Significant reduction in early skin reaction, late skin reaction and deformity compared to CONV</t>
  </si>
  <si>
    <t>Paterson Laboratories, Christie Hospital, and Holt Radium Institute, Manchest</t>
  </si>
  <si>
    <t>J. H. HENDRY, J. V. MOORE, B. W. HODGSON, AND J. P. KEE</t>
  </si>
  <si>
    <t>The constant low oxygen concentration in all the target cells for mouse tail radionecrosis</t>
  </si>
  <si>
    <t>Radiation Research Society</t>
  </si>
  <si>
    <t>10.2307/3575852</t>
  </si>
  <si>
    <t>Mouse foot skin</t>
  </si>
  <si>
    <t xml:space="preserve">Resistance was induced at 0.2 Gy per pulse (400 pps, 2 micro sec- irradiation time about 1 sec) </t>
  </si>
  <si>
    <t>Resistance was induced at 0.2 Gy per pulse (400 pps, 2 micro sec- irradiation time about 1 sec) but not at 0.03Gy per pulse</t>
  </si>
  <si>
    <t>Department of Radiation Oncology,Stanford University School of Medicine, Stanford CA 94305</t>
  </si>
  <si>
    <t>Levy, Karen and Natarajan, Suchitra and Wang, Jinghui and Chow, Stephanie and Eggold, Joshua T. and Loo, Phoebe and Manjappa, Rakesh and Lartey, Frederick M. and Schüler, Emil and Skinner, Lawrie and et al.</t>
  </si>
  <si>
    <t>FLASH irradiation enhances the therapeutic index of abdominal radiotherapy for the treatment of ovarian cancer</t>
  </si>
  <si>
    <t>Unpublished</t>
  </si>
  <si>
    <t>10.1101/2019.12.12.873414</t>
  </si>
  <si>
    <t>Varian  Trilogy LINAC</t>
  </si>
  <si>
    <t>Mice total abdomen</t>
  </si>
  <si>
    <t>Survival post irradiation- 90% survival rate</t>
  </si>
  <si>
    <t>Exhibits good tumour control &amp; radioprotection for high survival</t>
  </si>
  <si>
    <t>2x presence of  regenerating crypts within the jejunum compared to CONV</t>
  </si>
  <si>
    <t>Double radioprotection compared to CONV</t>
  </si>
  <si>
    <t>Preservation of intestinal mucosa</t>
  </si>
  <si>
    <t>No gastrointestinal function but improved compared to CONV</t>
  </si>
  <si>
    <t>Exhibits moderately more radioprotection than CONV</t>
  </si>
  <si>
    <t>Epithelial integrity preserved</t>
  </si>
  <si>
    <t>Increase in regenerating crypts compared to CONV treated mice</t>
  </si>
  <si>
    <t>Less apoptosis in intestinal crypt base columnar cells compared to CONV</t>
  </si>
  <si>
    <t>Intermediate increase in DNA damage compared to CONV</t>
  </si>
  <si>
    <t>Department of Neurology and Neurological Sciences, , Stanford University Schoolof Medicine, United States</t>
  </si>
  <si>
    <t>Simmons, Danielle A. and Lartey, Frederick M. and Schüler, Emil and Rafat, Marjan and King, Gregory and Kim, Anna and Ko, Ryan and Semaan, Sarah and Gonzalez, Selena and Jenkins, Melissa and et al.</t>
  </si>
  <si>
    <t>Reduced cognitive deficits after FLASH irradiation of whole mouse brain are associated with less hippocampal dendritic spine loss and neuroinflammation</t>
  </si>
  <si>
    <t>10.1016/j.radonc.2019.06.006</t>
  </si>
  <si>
    <t>Varian  Clinac  21EX,  Varian  Medical  Systems,  Palo  Alto,  CA)</t>
  </si>
  <si>
    <t>Mice whole brain</t>
  </si>
  <si>
    <t>Cognitive funtion preserved</t>
  </si>
  <si>
    <t>Dendritic spine density in hippocampal aprical and basal dendrites preservation</t>
  </si>
  <si>
    <t>Maintainance of CD68-positive microglia</t>
  </si>
  <si>
    <t>No increase in 5 of 10 pro-inflmmatory cytokines in hippocampus- smaller increases in only 3</t>
  </si>
  <si>
    <t>Exhibits slightly more radioprotection than CONV for some data sets</t>
  </si>
  <si>
    <t xml:space="preserve">Department of Life Science, Pohang University of Science and Technology, Gyeongbuk, Korea and Division of Integrative Biosciences and Biotechnology, Pohang University of Science and Technology (POSTECH), Gyeongbuk, Korea; College of Veterinary Medicine, Seoul National University, Seoul, Korea; Department of Radiation Oncology, Stanford University School of Medicine, Stanford, California; Department of Radiation Physics, The University of Texas MD Anderson Cancer Center, Houston, Texas; Department of Internal Medicine, Seoul National University College of Medicine, Seoul, Korea; Institute of Stem Cell and Regenerative Medicine, Stanford University School of Medicine, Stanford, California; and Department of Radiation Oncology, Perelman School of Medicine, University of Pennsylvania, Philadelphia, Pennsylvania </t>
  </si>
  <si>
    <t>Young-Eun Kim, Seung-Hee Gwak, Beom-Ju Hong, Jung-Min Oh, Hyung-Seok Choi, Myeoung Su Kim, BS, Dawit Oh, Frederik M. Lartey, Marjan Rafat, Emil Schuler, Hyo-Soo Kim, Rie von Eyben, Irving L. Weissman, Cameron J. Koch, Peter G. Maxim, Billy W. Loo Jr. and G-One Ahn</t>
  </si>
  <si>
    <t>Effects of Ultra-high doserate FLASH Irradiation on the Tumor Microenvironment in Lewis Lung Carcinoma: Role of Myosin Light Chain</t>
  </si>
  <si>
    <t>International Journal of Radiation Oncology</t>
  </si>
  <si>
    <t>10.1016/j.ijrobp.2020.11.012</t>
  </si>
  <si>
    <t>Varian  Clinac  21EX</t>
  </si>
  <si>
    <t>Local irradiation of implanted Lewis lung carcinoma in mice</t>
  </si>
  <si>
    <t>FLASH irradiation increased the infiltration of myeloid and cytotoxic T cells in implanted Lewis lung carcinoma tumours</t>
  </si>
  <si>
    <t>Institute of Basic Medical Sciences, The University of Tsukuba, Sakura-mura, Niihari gun, Ibaraki, Japan 305</t>
  </si>
  <si>
    <t>Inada, Tetsuo and Nishio, Hiroto and Amino, Saburo and Abe, Kimihiko and Saito, Katsumata</t>
  </si>
  <si>
    <t>High Dose-rate Dependence of Early Skin Reaction in Mouse</t>
  </si>
  <si>
    <t>10.1080/09553008014551031</t>
  </si>
  <si>
    <t>Mitsubishi linac, model ML-15MII</t>
  </si>
  <si>
    <t>Mice leg</t>
  </si>
  <si>
    <t>Skin dry desquamation</t>
  </si>
  <si>
    <t>No noticible damage, solid radioprotection exhibited</t>
  </si>
  <si>
    <t>Skin dry/ mild moist desquamation</t>
  </si>
  <si>
    <t>Slight noticible damage, moderate radioprotection exhibited</t>
  </si>
  <si>
    <t>Mild Skin moist desquamation</t>
  </si>
  <si>
    <t>Some noticible damage, some radioprotection exhibited</t>
  </si>
  <si>
    <t>Moderate skin moist desquamation</t>
  </si>
  <si>
    <t>Noticible damage, little radioprotection exhibited</t>
  </si>
  <si>
    <t>Severe skin moist desquamation</t>
  </si>
  <si>
    <t>Heavy damage, negligible radioprotection</t>
  </si>
  <si>
    <t>Very severe skin moist desquamation</t>
  </si>
  <si>
    <t>Intense damage, zero radioprotection</t>
  </si>
  <si>
    <t>Department of Radiation Oncology, University of Pennsylvania, Philadelphia, Pennsylvania</t>
  </si>
  <si>
    <t>Diffenderfer, Eric S. and Verginadis, Ioannis I. and Kim, Michele M. and Shoniyozov, Khayrullo and Velalopoulou, Anastasia and Goia, Denisa and Putt, Mary and Hagan, Sarah and Avery, Stephen and Teo, Kevin and et al.</t>
  </si>
  <si>
    <t>Design, Implementation, and in Vivo Validation of a Novel Proton FLASH Radiation Therapy System</t>
  </si>
  <si>
    <t>International Journal of Radiation Oncology*Biology*Physics</t>
  </si>
  <si>
    <t>10.1016/j.ijrobp.2019.10.049</t>
  </si>
  <si>
    <t>IBA Proteus Plus</t>
  </si>
  <si>
    <t>Mice whole abdomen</t>
  </si>
  <si>
    <t>Significant in loss of proliferating cells in intestinal crypts compared to CONV</t>
  </si>
  <si>
    <t>Mice intestine</t>
  </si>
  <si>
    <t>Significantly reduced intestinal fibrosis compared to CONV</t>
  </si>
  <si>
    <t>Mice pancreatic cancer flank tumor</t>
  </si>
  <si>
    <t>Same short term tumour response, similar long term tumour response</t>
  </si>
  <si>
    <t>Good antitumour response, not as good as CONV</t>
  </si>
  <si>
    <t>Same short term tumour response, very similar long term tumour response</t>
  </si>
  <si>
    <t>Good antitumour response, almost as good as CONV but not quite</t>
  </si>
  <si>
    <t>Department of Radiation Oncology/DO/Radio-Oncology/CHUV, Lausanne University Hospital, Switzerland</t>
  </si>
  <si>
    <t>Montay-Gruel, Pierre and Bouchet, Audrey and Jaccard, Maud and Patin, David and Serduc, Raphael and Aim, Warren and Petersson, Kristoffer and Petit, Benoit and Bailat, Claude and Bourhis, Jean and et al.</t>
  </si>
  <si>
    <t>X-rays can trigger the FLASH effect: Ultra-high dose-rate synchrotron light source prevents normal brain injury after whole brain irradiation in mice</t>
  </si>
  <si>
    <t>10.1016/j.radonc.2018.08.016</t>
  </si>
  <si>
    <t>Synchrotron beam on ID17 (ESRF, Grenoble, France)</t>
  </si>
  <si>
    <t>X-ray</t>
  </si>
  <si>
    <t>Cognitive funtion preserved, Preservation of hippocampal cell division, Reduced indiction of reactive astrogliosis</t>
  </si>
  <si>
    <t>Exhibits good radioprotection in 3 areas</t>
  </si>
  <si>
    <t>Department of Radiation Oncology, Klinikum rechts der Isar, Technische Universitat Munchen, Munchen, Germany; Institut fur Angewandte Physik und Messtechnik (LRT2), Universitat der Bundeswehr Munchen, Neubiberg; and c Ludwig-Maximilians-Universitat Munchen, Fakultat fur Physik, Garching, Germany</t>
  </si>
  <si>
    <t>O Zlobinskaya, C Siebenwirth, C Greubel, V Hable, R Hertenberger, N Humble, S Reinhardt, D Michalski, B Röper, G Multhoff, G Dollinger, J J Wilkens, T E Schmid</t>
  </si>
  <si>
    <t>The effects of ultra-high dose rate proton irradiation on growth delay in the treatment of human tumor xenografts in nude mice</t>
  </si>
  <si>
    <t>10.1667/RR13464.1</t>
  </si>
  <si>
    <t>Ion microprobe SNAKE (Munich tandem accelerator)</t>
  </si>
  <si>
    <t>FaDu SCC</t>
  </si>
  <si>
    <t>Tumour growth delay not as affective but same endpoint as CONV- no significant differences in clonogenic cell survival and residual DNA double-strand breaks in cell cultures</t>
  </si>
  <si>
    <t>No radioprotection improvement on CONV, antitumour control poorer</t>
  </si>
  <si>
    <t>Cincinnati Children’s Hospital Medical Center, Division of Oncology; Department of Radiation Oncology, University of Cincinnati College of Medicine; Varian Medical Systems; Department of Pediatrics, University of Cincinnati College of Medicine</t>
  </si>
  <si>
    <t>Shannon Cunningham,  Shelby McCauley,  Kanimozhi Vairamani, Joseph Speth, Swati Girdhani, Eric Abel, Ricky A. Sharma, John P. Perentesis, Susanne I. Wells, Anthony Mascia, and Mathieu Sertorio</t>
  </si>
  <si>
    <t>FLASH Proton Pencil Beam Scanning Irradiation Minimizes Radiation-Induced Leg Contracture and Skin Toxicity in Mice</t>
  </si>
  <si>
    <t>10.3390/cancers13051012</t>
  </si>
  <si>
    <t>Varian ProBeam proton clinical gantry system</t>
  </si>
  <si>
    <t>Proton (FLASH60)</t>
  </si>
  <si>
    <t>Hind leg irradiation of mice</t>
  </si>
  <si>
    <t xml:space="preserve">FLASH-RT reduced activations of TGF-β and other proinflammatory cytokines at both systemic and local levels,  reduced desquamation/ skin toxicity. </t>
  </si>
  <si>
    <t>Proton (FLASH115)</t>
  </si>
  <si>
    <t>MOC1 Tumour</t>
  </si>
  <si>
    <t>Very similar antitumour response</t>
  </si>
  <si>
    <t>Very similar antitumour response to CONV</t>
  </si>
  <si>
    <t>MOC2 Tumour</t>
  </si>
  <si>
    <t>Similar antitumour response</t>
  </si>
  <si>
    <t>Similar antitumour response CONV</t>
  </si>
  <si>
    <t>Laboratory of Radiation Oncology/DO/Radio-Oncology/CHUV, Lausanne Uni-versity  Hospital  and  University  of  Lausanne,  Switzerland.</t>
  </si>
  <si>
    <t>Montay-Gruel, Pierre and Acharya, Munjal M. and Gonçalves Jorge, Patrik and Petit, Benoît and Petridis, Ioannis G. and Fuchs, Philippe and Leavitt, Ron and Petersson, Kristoffer and Gondré, Maude and Ollivier, Jonathan and et al.</t>
  </si>
  <si>
    <t>Hypofractionated FLASH-RT as an Effective Treatment against Glioblastoma that Reduces Neurocognitive Side Effects in Mice</t>
  </si>
  <si>
    <t>Clinical Cancer Research</t>
  </si>
  <si>
    <t>10.1158/1078-0432.ccr-20-0894</t>
  </si>
  <si>
    <t>LINAC (Oriatron 6e; eRT6; PMB Alcen)</t>
  </si>
  <si>
    <t>Cognitive funtion preserved, Intermediate tumor control</t>
  </si>
  <si>
    <t>Exhibits good radioprotection, Moderate tumour control</t>
  </si>
  <si>
    <t>No cognitive funtion preserved, Intermediate tumor control</t>
  </si>
  <si>
    <t>No radioprotection, Moderate tumour control</t>
  </si>
  <si>
    <t>4 x 3.50E+00</t>
  </si>
  <si>
    <t>2 x 7.00E+00</t>
  </si>
  <si>
    <t>3 x 1.00E+01</t>
  </si>
  <si>
    <t>Cognitive funtion preserved, Tumor control</t>
  </si>
  <si>
    <t>Exhibits good radioprotection, Effective tumour control</t>
  </si>
  <si>
    <t>Mice hemi brain</t>
  </si>
  <si>
    <t>No cognitive funtion preserved, Tumor control</t>
  </si>
  <si>
    <t>No radioprotection, Effective tumour control</t>
  </si>
  <si>
    <t>Oncology Department of Mianyang Central Hospital, Mianyang, 621000, China</t>
  </si>
  <si>
    <t>Gao, Feng and Yang, Yiwei and Zhu, Hongyu and Wang, Jianxin and Xiao, Dexin and Zhou, Zheng and Dai, Tangzhi and Zhang, Yu and Feng, Gang and Li, Jie and et al.</t>
  </si>
  <si>
    <t>First demonstration of the FLASH effect with ultrahigh dose-rate high-energy X-rays</t>
  </si>
  <si>
    <t>10.1016/j.radonc.2021.11.004</t>
  </si>
  <si>
    <t>LINAC, HEX PARTER (Platform for Advanced RadioThErapy Research)</t>
  </si>
  <si>
    <t>Mice breast cancer tumor</t>
  </si>
  <si>
    <t>Tumor control similar, survival probability higher than CONV in short term, evens out in long term</t>
  </si>
  <si>
    <t>Similar antitumour response, fair radioprotection (good short term)</t>
  </si>
  <si>
    <t>10.1016/j.radonc.2021.11.005</t>
  </si>
  <si>
    <t>Mice lung</t>
  </si>
  <si>
    <t>Tumor control similar, FLASH much higher probability of survival</t>
  </si>
  <si>
    <t>Exhibits significantly better radioprotection, good tumour control</t>
  </si>
  <si>
    <t>10.1016/j.radonc.2021.11.006</t>
  </si>
  <si>
    <t>Tumor control similar, no difference in survival</t>
  </si>
  <si>
    <t>Tumor control similar, no difference in radioprotection</t>
  </si>
  <si>
    <t>Laboratory of Radiation Oncology,Department of Radiation Oncology, Lausanne University Hospital and University of Lausanne,Switzerland</t>
  </si>
  <si>
    <t>Chabi, Sara and To, Thi Hong Van and Leavitt, Ron and Poglio, Sandrine and Jorge, Patrik Gonçalves and Jaccard, Maud and Petersson, Kristoffer and Petit, Benoit and Roméo, Paul-Henri and Pflumio, Françoise and et al.</t>
  </si>
  <si>
    <t>Ultra-high-dose-rate FLASH and Conventional-Dose-Rate Irradiation Differentially Affect Human Acute Lymphoblastic Leukemia and Normal Hematopoiesis</t>
  </si>
  <si>
    <t>10.1016/j.ijrobp.2020.10.012</t>
  </si>
  <si>
    <t>eRT6/Oriatron</t>
  </si>
  <si>
    <t>Mice</t>
  </si>
  <si>
    <t>Control of leukemic cell expansion 2 subtypes TALL more sensitive to FLASH, 1 CONV , significantly higher survival % &amp; spared hematopoiesis</t>
  </si>
  <si>
    <t>Exhibits good radioprotection &amp; lukemia control</t>
  </si>
  <si>
    <t xml:space="preserve">Departments of Experimental Radiation Oncology, University of Texas MD Anderson Cancer Center, Houston, Texas, USA. </t>
  </si>
  <si>
    <t>Venkatesulu, Bhanu Prasad and Sharma, Amrish and Pollard-Larkin, Julianne M. and Sadagopan, Ramaswamy and Symons, Jessica and Neri, Shinya and Singh, Pankaj K. and Tailor, Ramesh and Lin, Steven H. and Krishnan, Sunil and et al.</t>
  </si>
  <si>
    <t>Ultra high dose rate (35 Gy/sec) radiation does not spare the normal tissue in cardiac and splenic models of lymphopenia and gastrointestinal syndrome</t>
  </si>
  <si>
    <t>Scientific Reports</t>
  </si>
  <si>
    <t>10.1038/s41598-019-53562-y</t>
  </si>
  <si>
    <t>Varian 2100 IX linear accelerator</t>
  </si>
  <si>
    <t>Ex VIVO</t>
  </si>
  <si>
    <t>Murine pancreatic cancer cell line, KPC and Panc02</t>
  </si>
  <si>
    <t xml:space="preserve">FLASH slightly more potent than CONV for tumours, poor/worse level of radioprotection </t>
  </si>
  <si>
    <t>Slightly higher tumour control than CONV, no additional radioprotection</t>
  </si>
  <si>
    <t>Murine pancreatic cancer cell line, KPC and Panc03</t>
  </si>
  <si>
    <t xml:space="preserve">FLASH intermediately more potent than CONV for tumours,  poor/worse level of radioprotection </t>
  </si>
  <si>
    <t>Intermediately higher tumour control than CONV, no additional radioprotection</t>
  </si>
  <si>
    <t>Murine pancreatic cancer cell line, KPC and Panc04</t>
  </si>
  <si>
    <t xml:space="preserve">FLASH more potent than CONV for tumours,  poor/worse level of radioprotection </t>
  </si>
  <si>
    <t>Higher tumour control than CONV, no additional radioprotection</t>
  </si>
  <si>
    <t>Murine pancreatic cancer cell line, KPC and Panc05</t>
  </si>
  <si>
    <t xml:space="preserve">FLASH much more potent than CONV for tumours,  poor/worse level of radioprotection </t>
  </si>
  <si>
    <t>Much higher tumour control than CONV, no additional radioprotection</t>
  </si>
  <si>
    <t>Mice heart</t>
  </si>
  <si>
    <t>No lymphocyte sparing</t>
  </si>
  <si>
    <t>No radioprotection, effective tumour control</t>
  </si>
  <si>
    <t>Mice spleen</t>
  </si>
  <si>
    <t>Survival rate worse than CONV</t>
  </si>
  <si>
    <t>No radioprotection, worse survival than CONV</t>
  </si>
  <si>
    <t>Department of Industrial Engineering, University ofBologna, Bologna, Italy.</t>
  </si>
  <si>
    <t>Sumini, M. and Previti, A. and Galassi, D. and Ceccolini, E. and Rocchi, F. and Mostacci, D. and Tartari, A. and Pasi, F. and Facoetti, A. and Mazzini, G. and et al.</t>
  </si>
  <si>
    <t>Analysis and characterization of the X-ray beam produced by a PF device for radiotherapy applications</t>
  </si>
  <si>
    <t>X-Ray Spectrometry</t>
  </si>
  <si>
    <t>10.1002/xrs.2621</t>
  </si>
  <si>
    <t>Plasma Focus for Medical Applications no. 3 (PFMA-3)</t>
  </si>
  <si>
    <t>In VITRO</t>
  </si>
  <si>
    <t>Breast adenocarcinoma cells from MCF-7 cell line</t>
  </si>
  <si>
    <t>High probability of cancer cell death compared to CONV</t>
  </si>
  <si>
    <t>High tumour control, no radioprotection (high cell death)</t>
  </si>
  <si>
    <t>OncoRay – National Center for Radiation Research in Oncology, Medical Faculty  Carl  Gustav  Carus,  Technische  Universität,  Fetscherstraße  74,  01307   Dresden,   Germany</t>
  </si>
  <si>
    <t>Laschinsky, Lydia and Baumann, Michael and Beyreuther, Elke and Enghardt, Wolfgang and Kaluza, Malte and Karsch, Leonhard and Lessmann, Elisabeth and Naumburger, Doreen and Nicolai, Maria and Richter, Christian and et al.</t>
  </si>
  <si>
    <t>Radiobiological Effectiveness of Laser Accelerated Electrons in Comparison to Electron Beams from a Conventional Linear Accelerator</t>
  </si>
  <si>
    <t>Journal of Radiation Research</t>
  </si>
  <si>
    <t>10.1269/jrr.11080</t>
  </si>
  <si>
    <t>LINAC,  Oncor  Impression,  Siemens  AG,  Healthcare,  Erlangen,  Germany</t>
  </si>
  <si>
    <t>Normal tissue cell line &amp; human squamous cell carcinoma FaDu</t>
  </si>
  <si>
    <t>FLASH and CONV has similar normal tissue clonogenic fraction</t>
  </si>
  <si>
    <t>No radioprotection, good antitumour control</t>
  </si>
  <si>
    <t>FLASH has less normal tissue clonogenic fraction</t>
  </si>
  <si>
    <t>Worse radioprotection, good antitumour control</t>
  </si>
  <si>
    <t>FLASH has slightly more normal tissue clonogenic fraction</t>
  </si>
  <si>
    <t>Some radioprotection, good antitumour control</t>
  </si>
  <si>
    <t>FLASH has more normal tissue clonogenic fraction</t>
  </si>
  <si>
    <t>Slightly more radioprotection, good antitumour control</t>
  </si>
  <si>
    <t>Lausanne University Hospital, University of Lausanne, Switzerland</t>
  </si>
  <si>
    <t>Marie-Catherine Vozenin;  Pauline De Fornel;  Kristoffer Petersson;  Vincent Favaudon;  Maud Jaccard; Jean-François Germond;  Benoit Petit;  Marco Burki;  Gisèle Ferrand;  David Patin;  Hanan Bouchaab;  Mahmut Ozsahin; François Bochud;  Claude Bailat;  Patrick Devauchelle;  Jean Bourhis</t>
  </si>
  <si>
    <t>The advantage of FLASH radiotherapy confirmed in mini-pig and cat-cancer patients</t>
  </si>
  <si>
    <t>10.1158/1078-0432.CCR-17-3375</t>
  </si>
  <si>
    <t>Oriatron (PMBAlcen)/ Kinetron</t>
  </si>
  <si>
    <t>4.50E+00/6.00E+00</t>
  </si>
  <si>
    <t>Cat skin</t>
  </si>
  <si>
    <t>Acute toxicity-Erythema &amp; Moist desquamation that heals, Late Toxicity- depilation, Complete cancer treatment</t>
  </si>
  <si>
    <t>Good tumour control, limited radioprotection</t>
  </si>
  <si>
    <t>Late Toxicity- depilation, Complete cancer treatment</t>
  </si>
  <si>
    <t>Good tumour control, small amount of radioprotection</t>
  </si>
  <si>
    <t xml:space="preserve">Late Toxicity- depilation, Cancer recurrance </t>
  </si>
  <si>
    <t>Tumour recurrance after initial control, death</t>
  </si>
  <si>
    <t>Acute toxicity-Moist desquamation that heals, Late Toxicity- depilation, Complete cancer treatment</t>
  </si>
  <si>
    <t>Minipig skin</t>
  </si>
  <si>
    <t>Only depilation &amp; regrowth</t>
  </si>
  <si>
    <t>Same level of radioprotection as CONV</t>
  </si>
  <si>
    <t>Only depilation &amp; regrowth, CONV no regrowth</t>
  </si>
  <si>
    <t>Better radioprotection than CONV</t>
  </si>
  <si>
    <t>Only depilation &amp; regrowth, depilation again, CONV also Fibrosis and Necrosis</t>
  </si>
  <si>
    <t>Much better radioprotection than CONV</t>
  </si>
  <si>
    <t>Only depilation, no regrowth, CONV also Fibrosis and Necrosis</t>
  </si>
  <si>
    <t>Department of Radiation Oncology, Lausanne University Hospital, Institut Curie, Institute of Radiation Physics, Lausanne University Hospital; and Faculty of Life Sciences, Ecole Polytechnique Fédérale de Lausanne</t>
  </si>
  <si>
    <t>Montay-Gruel P., Petersson K., Jaccard M., Boivin G., Germond J-F., Petit B., Doenlen R., Favaudon V., Bochud F., Bailat C., Bourhis J., Vozenin M-C.</t>
  </si>
  <si>
    <t>Irradiation in a flash: unique sparing of memory in mice after whole brain irradiation with dose rates above 100Gy/s</t>
  </si>
  <si>
    <t>10.1016/j.radonc.2017.05.003</t>
  </si>
  <si>
    <t>Oriatron (eRT6; PMBAlcen) LINAC/ LINAC (EuroMeV and PMB-Alcen)</t>
  </si>
  <si>
    <t>Mouse brain</t>
  </si>
  <si>
    <t xml:space="preserve">53% Recognition Ratio </t>
  </si>
  <si>
    <t>No  radioprotection</t>
  </si>
  <si>
    <t xml:space="preserve">56% Recognition Ratio </t>
  </si>
  <si>
    <t xml:space="preserve">56.7% Recognition Ratio </t>
  </si>
  <si>
    <t xml:space="preserve">57.1% Recognition Ratio </t>
  </si>
  <si>
    <t xml:space="preserve">54.4% Recognition Ratio </t>
  </si>
  <si>
    <t xml:space="preserve">65.9% Recognition Ratio </t>
  </si>
  <si>
    <t>Some radioprotection</t>
  </si>
  <si>
    <t xml:space="preserve">72.1% Recognition Ratio </t>
  </si>
  <si>
    <t>Fair radioprotection</t>
  </si>
  <si>
    <t xml:space="preserve">75.9% Recognition Ratio </t>
  </si>
  <si>
    <t>Good radioprotection</t>
  </si>
  <si>
    <t xml:space="preserve">79.1% Recognition Ratio </t>
  </si>
  <si>
    <t>Radiological Research Accelerator Facility (RARAF), 136 S. Broadway / P.O. Box 21, Irvington, New York 10533</t>
  </si>
  <si>
    <t>Manuela Buonanno, Veljko Grilj, David J. Brenner</t>
  </si>
  <si>
    <t>Biological Effects in Normal Cells Exposed to FLASH Dose Rate Protons</t>
  </si>
  <si>
    <t>10.1016/j.radonc.2019.02.009</t>
  </si>
  <si>
    <t>HVE 5.5 MV Singletron accelerator
(High Voltage Engineering Europa B.V., Amersfoort, Netherlands)</t>
  </si>
  <si>
    <t>Normal human lung fibroblasts (IMR90)</t>
  </si>
  <si>
    <t>Proton dose rate doesn’t affect clonogenic survical</t>
  </si>
  <si>
    <t>Radiological Research Accelerator Facility (RARAF), 136 S. Broadway / P.O. Box 21, Irvington, New York 10534</t>
  </si>
  <si>
    <t>No increased γH2AX foci formation</t>
  </si>
  <si>
    <t>Radiological Research Accelerator Facility (RARAF), 136 S. Broadway / P.O. Box 21, Irvington, New York 10535</t>
  </si>
  <si>
    <t>No reduced number of senescence cells (βgal)</t>
  </si>
  <si>
    <t>Radiological Research Accelerator Facility (RARAF), 136 S. Broadway / P.O. Box 21, Irvington, New York 10536</t>
  </si>
  <si>
    <t>Proton dose rate doesn’t affect clonogenic survival</t>
  </si>
  <si>
    <t>Radiological Research Accelerator Facility (RARAF), 136 S. Broadway / P.O. Box 21, Irvington, New York 10537</t>
  </si>
  <si>
    <t>Radiological Research Accelerator Facility (RARAF), 136 S. Broadway / P.O. Box 21, Irvington, New York 10538</t>
  </si>
  <si>
    <t>Reduced number of senescence cells (βgal)</t>
  </si>
  <si>
    <t>Radiological Research Accelerator Facility (RARAF), 136 S. Broadway / P.O. Box 21, Irvington, New York 10539</t>
  </si>
  <si>
    <t>Radiological Research Accelerator Facility (RARAF), 136 S. Broadway / P.O. Box 21, Irvington, New York 10540</t>
  </si>
  <si>
    <t>Radiological Research Accelerator Facility (RARAF), 136 S. Broadway / P.O. Box 21, Irvington, New York 10541</t>
  </si>
  <si>
    <t>Radiological Research Accelerator Facility (RARAF), 136 S. Broadway / P.O. Box 21, Irvington, New York 10542</t>
  </si>
  <si>
    <t>Clonogenic cell survival</t>
  </si>
  <si>
    <t>Radiological Research Accelerator Facility (RARAF), 136 S. Broadway / P.O. Box 21, Irvington, New York 10543</t>
  </si>
  <si>
    <t>Radiological Research Accelerator Facility (RARAF), 136 S. Broadway / P.O. Box 21, Irvington, New York 10544</t>
  </si>
  <si>
    <t>Radiological Research Accelerator Facility (RARAF), 136 S. Broadway / P.O. Box 21, Irvington, New York 10545</t>
  </si>
  <si>
    <t>Radiological Research Accelerator Facility (RARAF), 136 S. Broadway / P.O. Box 21, Irvington, New York 10546</t>
  </si>
  <si>
    <t>Radiological Research Accelerator Facility (RARAF), 136 S. Broadway / P.O. Box 21, Irvington, New York 10547</t>
  </si>
  <si>
    <t>Radiological Research Accelerator Facility (RARAF), 136 S. Broadway / P.O. Box 21, Irvington, New York 10548</t>
  </si>
  <si>
    <t>Radiological Research Accelerator Facility (RARAF), 136 S. Broadway / P.O. Box 21, Irvington, New York 10549</t>
  </si>
  <si>
    <t>Radiological Research Accelerator Facility (RARAF), 136 S. Broadway / P.O. Box 21, Irvington, New York 10550</t>
  </si>
  <si>
    <t>Radiological Research Accelerator Facility (RARAF), 136 S. Broadway / P.O. Box 21, Irvington, New York 10551</t>
  </si>
  <si>
    <t>Radiological Research Accelerator Facility (RARAF), 136 S. Broadway / P.O. Box 21, Irvington, New York 10552</t>
  </si>
  <si>
    <t>Radiological Research Accelerator Facility (RARAF), 136 S. Broadway / P.O. Box 21, Irvington, New York 10553</t>
  </si>
  <si>
    <t>Radiological Research Accelerator Facility (RARAF), 136 S. Broadway / P.O. Box 21, Irvington, New York 10554</t>
  </si>
  <si>
    <t>Radiological Research Accelerator Facility (RARAF), 136 S. Broadway / P.O. Box 21, Irvington, New York 10555</t>
  </si>
  <si>
    <t>Radiological Research Accelerator Facility (RARAF), 136 S. Broadway / P.O. Box 21, Irvington, New York 10556</t>
  </si>
  <si>
    <t>Radiological Research Accelerator Facility (RARAF), 136 S. Broadway / P.O. Box 21, Irvington, New York 10557</t>
  </si>
  <si>
    <t>Radiological Research Accelerator Facility (RARAF), 136 S. Broadway / P.O. Box 21, Irvington, New York 10558</t>
  </si>
  <si>
    <t>Radiological Research Accelerator Facility (RARAF), 136 S. Broadway / P.O. Box 21, Irvington, New York 10559</t>
  </si>
  <si>
    <t>Radiological Research Accelerator Facility (RARAF), 136 S. Broadway / P.O. Box 21, Irvington, New York 10560</t>
  </si>
  <si>
    <t>Radiological Research Accelerator Facility (RARAF), 136 S. Broadway / P.O. Box 21, Irvington, New York 10561</t>
  </si>
  <si>
    <t>Radiological Research Accelerator Facility (RARAF), 136 S. Broadway / P.O. Box 21, Irvington, New York 10562</t>
  </si>
  <si>
    <t>Radiological Research Accelerator Facility (RARAF), 136 S. Broadway / P.O. Box 21, Irvington, New York 10563</t>
  </si>
  <si>
    <t>Radiological Research Accelerator Facility (RARAF), 136 S. Broadway / P.O. Box 21, Irvington, New York 10564</t>
  </si>
  <si>
    <t>Radiological Research Accelerator Facility (RARAF), 136 S. Broadway / P.O. Box 21, Irvington, New York 10565</t>
  </si>
  <si>
    <t>Radiological Research Accelerator Facility (RARAF), 136 S. Broadway / P.O. Box 21, Irvington, New York 10566</t>
  </si>
  <si>
    <t>Radiological Research Accelerator Facility (RARAF), 136 S. Broadway / P.O. Box 21, Irvington, New York 10567</t>
  </si>
  <si>
    <t>Radiological Research Accelerator Facility (RARAF), 136 S. Broadway / P.O. Box 21, Irvington, New York 10568</t>
  </si>
  <si>
    <t>Radiological Research Accelerator Facility (RARAF), 136 S. Broadway / P.O. Box 21, Irvington, New York 10569</t>
  </si>
  <si>
    <t>Radiological Research Accelerator Facility (RARAF), 136 S. Broadway / P.O. Box 21, Irvington, New York 10570</t>
  </si>
  <si>
    <t>Radiological Research Accelerator Facility (RARAF), 136 S. Broadway / P.O. Box 21, Irvington, New York 10571</t>
  </si>
  <si>
    <t>Radiological Research Accelerator Facility (RARAF), 136 S. Broadway / P.O. Box 21, Irvington, New York 10572</t>
  </si>
  <si>
    <t>Radiological Research Accelerator Facility (RARAF), 136 S. Broadway / P.O. Box 21, Irvington, New York 10573</t>
  </si>
  <si>
    <t>Radiological Research Accelerator Facility (RARAF), 136 S. Broadway / P.O. Box 21, Irvington, New York 10574</t>
  </si>
  <si>
    <t>Radiological Research Accelerator Facility (RARAF), 136 S. Broadway / P.O. Box 21, Irvington, New York 10575</t>
  </si>
  <si>
    <t>Radiological Research Accelerator Facility (RARAF), 136 S. Broadway / P.O. Box 21, Irvington, New York 10576</t>
  </si>
  <si>
    <t>Radiological Research Accelerator Facility (RARAF), 136 S. Broadway / P.O. Box 21, Irvington, New York 10577</t>
  </si>
  <si>
    <t>Radiological Research Accelerator Facility (RARAF), 136 S. Broadway / P.O. Box 21, Irvington, New York 10578</t>
  </si>
  <si>
    <t>Mitigation of expression of pro-inflammatory marker TGFß</t>
  </si>
  <si>
    <t>Radiological Research Accelerator Facility (RARAF), 136 S. Broadway / P.O. Box 21, Irvington, New York 10579</t>
  </si>
  <si>
    <t>Increased γH2AX foci formation</t>
  </si>
  <si>
    <t>Institut Curie, Inserm U 1021-CNRS UMR 3347, University Paris-Saclay, PSLResearch University, Centre Universitaire, Orsay, France</t>
  </si>
  <si>
    <t>Fouillade, Charles and Curras-Alonso, Sandra and Giuranno, Lorena and Quelennec, Eddy and Heinrich, Sophie and Bonnet-Boissinot, Sarah and Beddok, Arnaud and Leboucher, Sophie and Karakurt, Hamza Umut and Bohec, Mylène and et al.</t>
  </si>
  <si>
    <t>FLASH Irradiation Spares Lung Progenitor Cells and Limits the Incidence of Radio-induced Senescence</t>
  </si>
  <si>
    <t>10.1158/1078-0432.ccr-19-1440</t>
  </si>
  <si>
    <t>Kinetron</t>
  </si>
  <si>
    <t>Normal human lung cells</t>
  </si>
  <si>
    <t>Minimises DNA damage and lethality compared to CONV</t>
  </si>
  <si>
    <t>Reduction in pressure to repopulate after radiation injury</t>
  </si>
  <si>
    <t>Preservation of lung from radio-induced sensecence</t>
  </si>
  <si>
    <t>Terc-/- mice</t>
  </si>
  <si>
    <t>No normal tissue sparing</t>
  </si>
  <si>
    <t>Department of Radiation Oncology, University of California; Laboratory of Radiation Oncology, Department of Radiation Oncology, Lausanne University Hospital and University of Lausanne</t>
  </si>
  <si>
    <t>Yasaman Alaghband, Samantha N. Cheeks, Barrett D. Allen, Pierre Montay-Gruel, Ngoc-Lien Doan, Benoit Petit, Patrik Goncalves Jorge, Erich Giedzinski, Munjal M. Acharya, Marie-Catherine Vozenin, and Charles L. Limoli</t>
  </si>
  <si>
    <t>Neuroprotection of radiosensitive juvenile mice by ultra-high dose rate flash irradiation.</t>
  </si>
  <si>
    <t>10.3390/cancers12061671</t>
  </si>
  <si>
    <t>Oriatron (eRT6; PMBAlcen) LINAC</t>
  </si>
  <si>
    <t>Electron</t>
  </si>
  <si>
    <t>Whole brain irradiation of mice</t>
  </si>
  <si>
    <t>FLASH irradiation attenuated microglia activation in juvenile mice</t>
  </si>
  <si>
    <t>High level of radioprotection (3 different end points)</t>
  </si>
  <si>
    <t>Cincinnati Children’s Hospital Medical Center; University of Cincinnati and UC Health; Radiation Oncology, University of Cincinnati and Cincinnati Children’s Hospital Medical Center; Varian Medical Systems</t>
  </si>
  <si>
    <t>N. Rama, T. Saha, S. Shukla, C. Goda, D. Milewski, A.E. Mascia, 
R.E. Vatner, D. Sengupta, A. Katsis, E. Abel, S. Girdhani,
M. Miyazaki, A. Rodriguez, A. Ku, R. Dua, R. Parry, and T.V. Kalin</t>
  </si>
  <si>
    <t>Improved Tumor Control Through T-cell Infiltration Modulated by Ultra-High Dose Rate Proton FLASH Using a Clinical Pencil Beam Scanning Proton System</t>
  </si>
  <si>
    <t>10.1016/j.ijrobp.2019.06.187</t>
  </si>
  <si>
    <t>Thoracic irradiation of orthotiopic engrafter non-small cell lung cancer in mice</t>
  </si>
  <si>
    <t>Significant difference in tumour size and T-cell Infiltration</t>
  </si>
  <si>
    <t>Improved tumour control</t>
  </si>
  <si>
    <t>Division of Oncology and Pathology, Clinical Sciences, Skåne University Hospital, Lund University, Lund, Sweden</t>
  </si>
  <si>
    <t>Gabriel Adrian, Elise Konradsson, Michael Lempart, Sven Bäck, Crister Ceberg, and Kristoffer Petersson</t>
  </si>
  <si>
    <t>The FLASH effect depends on oxygen concentration</t>
  </si>
  <si>
    <t>British Institute of Radiology</t>
  </si>
  <si>
    <t>10.1259/bjr.20190702</t>
  </si>
  <si>
    <t>Elekta Precise LINAC</t>
  </si>
  <si>
    <t>Hypoxic prostate cancer cell line DU145</t>
  </si>
  <si>
    <t>Surviving fraction not greater than for CONV</t>
  </si>
  <si>
    <t>Adequate tumour control</t>
  </si>
  <si>
    <t>Surviving fraction intermidiately greater than for CONV</t>
  </si>
  <si>
    <t>Not adequate tumour control</t>
  </si>
  <si>
    <t>Hypoxic prostate cancer cell line DU146</t>
  </si>
  <si>
    <t>Hypoxic prostate cancer cell line DU147</t>
  </si>
  <si>
    <t>Surviving fraction greater than for CONV</t>
  </si>
  <si>
    <t>Very little tumour control</t>
  </si>
  <si>
    <t>Hypoxic prostate cancer cell line DU148</t>
  </si>
  <si>
    <t>Hypoxic prostate cancer cell line DU149</t>
  </si>
  <si>
    <t>Surviving fraction significantly greater than for CONV</t>
  </si>
  <si>
    <t>Negligible tumour control</t>
  </si>
  <si>
    <t>Pierre Montay-Gruel, Mineh Markarian, Barrett D Allen, Jabra D Baddour, Erich Giedzinski, Patrik Goncalves Jorge, Benoît Petit, Claude Bailat, Marie-Catherine Vozenin, Charles Limoli, Munjal M Acharya</t>
  </si>
  <si>
    <t>Ultra-high-dose-rate FLASH irradiation limits reactive gliosis in the brain</t>
  </si>
  <si>
    <t>10.1667/RADE-20-00067.1</t>
  </si>
  <si>
    <t>FLASH-RT limited astrogliosis in brain, FLASH-RT does
not induce the expression of endogenous damage-associated molecular pattern (DAMP) receptors at the astrocyte
surface in the irradiated brain, consistent with an absence
of reactive astrogliosis</t>
  </si>
  <si>
    <t>Department of Radiation Oncology, Ludwig-Maximilians-UniversitätMünchen, Germany</t>
  </si>
  <si>
    <t>Auer, Susanne and Hable, Volker and Greubel, Christoph and Drexler, Guido A and Schmid, Thomas E and Belka, Claus and Dollinger, Günther and Friedl, Anna A</t>
  </si>
  <si>
    <t>Survival of tumor cells after proton irradiation with ultra-high dose rates</t>
  </si>
  <si>
    <t>Radiation Oncology</t>
  </si>
  <si>
    <t>10.1186/1748-717x-6-139</t>
  </si>
  <si>
    <t>Pulsed microprobe SNAKE at the Munich tandem accelerator</t>
  </si>
  <si>
    <t>Protons</t>
  </si>
  <si>
    <t>HeLa cells</t>
  </si>
  <si>
    <t>G2 phase cell cycle arrest less than after continuous beam, Apoptosis doesn’t differ from that of continuous beam, Colony formation doesn’t differ from that of continuous beam</t>
  </si>
  <si>
    <t>1 level of radioprotection, 2 unaffected</t>
  </si>
  <si>
    <t>M. R. C. Experimental Radiopathology Unit, Hammersmith Hospital; Medical Research Council, Cyclotron Unit, Hammersmith Hospital,</t>
  </si>
  <si>
    <t>Shirley Hornsey &amp; D.K. Bewley</t>
  </si>
  <si>
    <t>Hypoxia in mouse intestine induced by electron irradiation at high dose-rates</t>
  </si>
  <si>
    <t>10.1080/09553007114550611</t>
  </si>
  <si>
    <t>LINAC (M.C.R.)</t>
  </si>
  <si>
    <t>Mouse intestine</t>
  </si>
  <si>
    <t>No differences with CONV</t>
  </si>
  <si>
    <t>No radioprotection</t>
  </si>
  <si>
    <t>Institut Curie, Centre de Recherche, 91405 Orsay, France.2INSERM U612, 91405 Orsay, France.</t>
  </si>
  <si>
    <t>Favaudon, Vincent and Caplier, Laura and Monceau, Virginie and Pouzoulet, Frédéric and Sayarath, Mano and Fouillade, Charles and Poupon, Marie-France and Brito, Isabel and Hupé, Philippe and Bourhis, Jean and et al.</t>
  </si>
  <si>
    <t>Ultrahigh dose-rate FLASH irradiation increases the differential response between normal and tumor tissue in mice</t>
  </si>
  <si>
    <t>Science Translational Medicine</t>
  </si>
  <si>
    <t>10.1126/scitranslmed.3008973</t>
  </si>
  <si>
    <t>LINAC (EuroMeV and PMB-Alcen)</t>
  </si>
  <si>
    <t>Mice bilateral thorax</t>
  </si>
  <si>
    <t>No development of pulmonary fibrosis &amp; and no activation of the TGF-b/SMAD4 cascade, No cleaved caspase-3 staining, No TUNEL staining</t>
  </si>
  <si>
    <t>No development of lung fibrosis</t>
  </si>
  <si>
    <t>Cachexia</t>
  </si>
  <si>
    <t>Negligible radioprotection</t>
  </si>
  <si>
    <t>Development massive pulmonary edema and fibrotic intraparenchymal patches with inflammatory lesions and macrophage
infiltration in thickened alveolar lumens, Cleaved caspase-3 staining, TUNEL staining</t>
  </si>
  <si>
    <t>Human breast cancer HBCx-12A tumor xenografts</t>
  </si>
  <si>
    <t>Efficacy in repressing tumor growth comparable to CONV</t>
  </si>
  <si>
    <t>Equal tumour control to CONV</t>
  </si>
  <si>
    <t>Human head and neck carcinoma HEp-2 xenografts</t>
  </si>
  <si>
    <t>Complete tumour arrest 40 days pi, without
any skin damage in the irradiated area</t>
  </si>
  <si>
    <t>Complete tumour control and radioprotection</t>
  </si>
  <si>
    <t>Inhibition of tumor growth</t>
  </si>
  <si>
    <t>Good tumour control</t>
  </si>
  <si>
    <t>TC-1 cells (C57BL/6J mouse lung carcinoma) injected into mice lung</t>
  </si>
  <si>
    <t>Tumor control as efficient as CONV</t>
  </si>
  <si>
    <t>Tumor control significantly more efficient than CONV, 60% of mice tumor-free 62 days pi,No development of  fibrosis</t>
  </si>
  <si>
    <t>Exhibits slgnificantly better tumour control than CONV and radioprotection</t>
  </si>
  <si>
    <t>Medical Radiation Physics, Department of Clinical Sciences, Lund University, Lund, Sweden; Rausing Laboratory, Division of Neurosurgery, Department of Clinical Sciences, Lund University, Lund, Sweden; Division of Oncology and Pathology,vDepartment of Clinical Sciences, Skane University Hospital, Lund University, Lund, Sweden; Department of Hematology, Oncology and Radiation Physics, Skane University Hospital, Lund, Sweden; MRC Oxford Institute for Radiation Oncology, Department of Oncology, University of Oxford, Oxford, United Kingdom; and Department of Neurosurgery, Skane University Hospital, Lund, Sweden</t>
  </si>
  <si>
    <t>Elise Konradsson, Emma Liljedahl, Emma Gustafsson, Gabriel Adrian, Sarah Beyer, Suhayb Ehsaan Ilaahi, Kristoffer Petersson, Crister Ceberg, Henrietta Nittby Redebrandt</t>
  </si>
  <si>
    <t>Comparable Long-Term Tumor Control for Hypofractionated FLASH Versus Conventional Radiation Therapy in an Immunocompetent Rat Glioma Model</t>
  </si>
  <si>
    <t>Advances in Radiation Oncology</t>
  </si>
  <si>
    <t>10.1016/j.adro.2022.101011</t>
  </si>
  <si>
    <t>4 x 3.00E+00</t>
  </si>
  <si>
    <t>8 x 3.00E+00</t>
  </si>
  <si>
    <t>Elekta Precise linear accelerator</t>
  </si>
  <si>
    <t>FLASH-RT results in long-term tumor control rates similar to those of CONV-RT for the treatment of large subcutaneous glioblastomas in immunocompetent rats. Neither treatment technique induced severe skin toxic effects. Consequently, no significant difference in toxicity could be resolved</t>
  </si>
  <si>
    <t>Same tumour control &amp; level of radioprotection as CONV</t>
  </si>
  <si>
    <t>10.1016/j.adro.2022.101012</t>
  </si>
  <si>
    <t>6 x 3.00E+00</t>
  </si>
  <si>
    <t>12.5 x 3.00E+00</t>
  </si>
  <si>
    <t>10.1016/j.adro.2022.101013</t>
  </si>
  <si>
    <t>15 x 3.00E+00</t>
  </si>
  <si>
    <t>Department of Radiation Oncology, Cancer Biology Program, Department of Comparative Medicine, Department of Medicine, Division of Immunology and Rheumatology, Stanford Cancer Institute and Department of Pathology, Stanford University School of Medicine, Stanford, California 94305; and Department of Radiation Oncology, Indiana University School of Medicine, Indianapolis, Indiana 46202</t>
  </si>
  <si>
    <t>Soto, L. A., Casey, K. M., Wang, J., Blaney, A., Manjappa, R., Breitkreutz, D., Skinner, L., Dutt, S., Ko, R. B., Bush, K., Yu, A. S., Melemenidis, S., Strober, S., Englemann, E., Maxim, P. G., Graves, E. E and Loo, B. W., Jr</t>
  </si>
  <si>
    <t>FLASH Irradiation Results in Reduced Severe Skin Toxicity Compared to Conventional-Dose-Rate Irradiation</t>
  </si>
  <si>
    <t>Radiation Research</t>
  </si>
  <si>
    <t>10.1667/RADE-20-00090</t>
  </si>
  <si>
    <t>LINAC</t>
  </si>
  <si>
    <t>Female C57BL/6 mice</t>
  </si>
  <si>
    <t>Same skin score as CONV</t>
  </si>
  <si>
    <t>Same radioprotection as CONV</t>
  </si>
  <si>
    <t>Worse skin score than CONV</t>
  </si>
  <si>
    <t>Worse radioprotection than CONV</t>
  </si>
  <si>
    <t>Slightly better skin score than CONV</t>
  </si>
  <si>
    <t>Slightly better radioprotection than CONV</t>
  </si>
  <si>
    <t>Better skin score than CONV</t>
  </si>
  <si>
    <t>Department of Radiation Oncology, University of California, Irvine, CA 92697-2695, USA; Department of Neurobiology and Behavior, University of California, Irvine, CA 92697, USA; Laboratory of Radiation Oncology, Department of Radiation Oncology. Lausanne University Hospital and University of Lausanne, Switzerland; Laboratorio de Fisica Medica, Instituto Nacional de Neurología y Neurocirugía MVS, México City 14269, Mexico; Department of Radiation Oncology, Stanford University School of Medicine, Stanford, CA 94305, USA</t>
  </si>
  <si>
    <t>Charles L. Limoli, Eniko A. Kramár, Aymeric Almeida, Benoit Petit, Veljko Grilj, Janet E. Baulch, Paola Ballesteros-Zebadua, Billy W Loo Jr, Marcelo A. Wood, Marie-Catherine Vozenin</t>
  </si>
  <si>
    <t>The sparing effect of FLASH-RT on synaptic plasticity is maintained in mice with standard fractionation</t>
  </si>
  <si>
    <t>Radiotherapy &amp; Oncology</t>
  </si>
  <si>
    <t>10..1016/j.radonc.2023.109767</t>
  </si>
  <si>
    <t>10 x 1.04E+00</t>
  </si>
  <si>
    <t>10 x 3.00E+00</t>
  </si>
  <si>
    <t>Female mice whole brain</t>
  </si>
  <si>
    <t>FLASH radiotherapy and unirradiated controls were identical and exhibited normal LTP</t>
  </si>
  <si>
    <t>High level of radioprotection, same as control, CONV was much worse</t>
  </si>
  <si>
    <t>Danish Centre for Particle Therapy, Aarhus University Hospital; Department of Experimental Clinical Oncology, Aarhus University Hospital; DTU Health Tech, Roskilde; and Department of Oncology, Aarhus University Hospital, Denmark</t>
  </si>
  <si>
    <t>Brita Singers Sørensen, Mateusz Krzysztof Sitarz, Christina Ankjærgaard, Jacob G. Johansen, Claus E. Andersen, Eleni Kanouta, Cai Grau, Per Poulsen</t>
  </si>
  <si>
    <t>Pencil beam scanning proton FLASH maintains tumor control while normal tissue damage is reduced in a mouse model</t>
  </si>
  <si>
    <t>10.1016/j.radonc.2022.05.014</t>
  </si>
  <si>
    <t>ProBeam, Varian</t>
  </si>
  <si>
    <t>Tumor bearing hind limbs of non-anaesthetized CDF1 mice</t>
  </si>
  <si>
    <t>Similar tumour control to CONV, Significantly less skin toxicity than CONV</t>
  </si>
  <si>
    <t>Same tumour control &amp; much better radioprotection than CONV</t>
  </si>
  <si>
    <t>Slightly less tumour control than CONV, Significantly less skin toxicity than CONV, Much less fibrosis than CONV</t>
  </si>
  <si>
    <t>Slightly poorer tumour control &amp; much better radioprotection than CONV</t>
  </si>
  <si>
    <t>Much less tumour control than CONV, Much less skin toxicity than CONV, Significantly less skin toxicity than CONV</t>
  </si>
  <si>
    <t>Much less tumour control than CONV &amp; better radioprotection than CONV</t>
  </si>
  <si>
    <t>Less tumour control than CONV, Much less skin toxicity than CONV, Much less fibrosis than CONV</t>
  </si>
  <si>
    <t>Less tumour control than CONV &amp; better radioprotection than CONV</t>
  </si>
  <si>
    <t>Less tumour control than CONV, Less skin toxicity than CONV, Less fibrosis than CONV</t>
  </si>
  <si>
    <t>Less tumour control than CONV &amp; slightly better radioprotection than CONV</t>
  </si>
  <si>
    <t>Slightly less tumour control than CONV, Same skin toxicity as CONV, Less fibrosis than CONV</t>
  </si>
  <si>
    <t>Slightly less tumour control than CONV &amp; somewhat better radioprotection than CONV</t>
  </si>
  <si>
    <t>Helmholtz-Zentrum Dresden – Rossendorf (HZDR), Institute of Radiooncology - OncoRay, Germany; OncoRay – National Center for Radiation Research in Oncology, Faculty of Medicine and University Hospital Carl Gustav Carus, Technische Universität Dresden, Helmholtz-Zentrum Dresden – Rossendorf, Germany; Center for Regenerative Therapies TU Dresden (CRTD), and Cluster of Excellence ’Physics of Life’, Technische Universität Dresden, Germany; ELI-ALPS, ELI-HU Non-Profit Ltd., Szeged, Hungary; Oncotherapy Department, University of Szeged, Hungary; Division of Biomedical Physics in Radiation Oncology, German Cancer Research Center (DKFZ), Heidelberg, Germany; g Helmholtz-Zentrum Dresden – Rossendorf, Institute of Radiation Physics, Germany; hDepartment of Radiotherapy and Radiation Oncology, Faculty of Medicine and University Hospital Carl Gustav Carus, Technische Universität Dresden, Germany; German Cancer Consortium (DKTK), Partner Site Dresden, and German Cancer Research Center (DKFZ), Heidelberg, Germany; National Center for Tumor Diseases Dresden (NCT/UCC), Germany: German Cancer Research Center (DKFZ), Heidelberg, Germany; Faculty of Medicine and University Hospital Carl Gustav Carus, Technische Universität Dresden, Dresden, Germany; Helmholtz-Zentrum Dresden – Rossendorf, Dresden, Germany; Faculty of Physics and Astronomy, Heidelberg University,Germany</t>
  </si>
  <si>
    <t xml:space="preserve">Leonhard Karsch, Jörg Pawelke, Michael Brand, Stefan Hans, Katalin Hideghéty, Jeannette Jansen, Elisabeth Lessmann, Steffen Löck, Michael Schürer, Rico Schurig, Joao Seco, Emília Rita Szabó, Elke Beyreuther </t>
  </si>
  <si>
    <t>Beam pulse structure and dose rate as determinants for the flash effect observed in zebrafish embryo</t>
  </si>
  <si>
    <t>10.1016/j.radonc.2022.05.025</t>
  </si>
  <si>
    <t>ELBE electron accelerator</t>
  </si>
  <si>
    <t>Zebrafish embryos</t>
  </si>
  <si>
    <t>Much less pericardial edema and less spinal curvature than CONV</t>
  </si>
  <si>
    <t>High level of radioprotection</t>
  </si>
  <si>
    <t>Less pericardial edema and less spinal curvature than CONV</t>
  </si>
  <si>
    <t>Higher level of radioprotection than CONV</t>
  </si>
  <si>
    <t>UPTD proton beam</t>
  </si>
  <si>
    <t>Leicester Cancer Research Centre, University of Leicester, Robert Kilpatrick Clinical Sciences Building, Leicester Royal Infirmary, Leicester, UK; MRC Oxford Institute for Radiation Oncology, University of Oxford, Old Road Campus Research Building, Oxford, UK; Department of Haematology, Oncology and Radiation Physics, Skåne University Hospital Lund University, Lund, Sweden</t>
  </si>
  <si>
    <t>Christian R Cooper, Donald Jones, George DD Jones and Kristoffer Petersson</t>
  </si>
  <si>
    <t>FLASH irradiation induces lower levels of DNA damage ex vivo, an effect modulated by oxygen tension, dose, and dose rate</t>
  </si>
  <si>
    <t>The British Journal of Radiology</t>
  </si>
  <si>
    <t>10.1259/bjr.20211150</t>
  </si>
  <si>
    <t>Varian Truebeam linac</t>
  </si>
  <si>
    <t>Human blood</t>
  </si>
  <si>
    <t>Same % tail as CONV</t>
  </si>
  <si>
    <t>Same tumour control as CONV</t>
  </si>
  <si>
    <t>Higher % tail than CONV</t>
  </si>
  <si>
    <t>Much higher % tail than CONV</t>
  </si>
  <si>
    <t>Much worse radioprotection than CONV</t>
  </si>
  <si>
    <t>Moderately less % tail than CONV</t>
  </si>
  <si>
    <t>Less % tail than CONV</t>
  </si>
  <si>
    <t>Much less % tail than CONV</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</si>
</sst>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0.0"/>
      <color theme="1"/>
      <name val="Arial"/>
    </font>
    <font>
      <sz val="10.0"/>
      <color rgb="FFFF0000"/>
      <name val="Arial"/>
    </font>
    <font>
      <sz val="10.0"/>
      <color rgb="FF000000"/>
      <name val="Arial"/>
    </font>
    <font>
      <b/>
      <sz val="10.0"/>
      <color theme="1"/>
      <name val="Arial"/>
    </font>
    <font>
      <color theme="1"/>
      <name val="Arial"/>
    </font>
  </fonts>
  <fills count="9">
    <fill>
      <patternFill patternType="none"/>
    </fill>
    <fill>
      <patternFill patternType="lightGray"/>
    </fill>
    <fill>
      <patternFill patternType="solid">
        <fgColor rgb="FFFCE5CD"/>
        <bgColor rgb="FFFCE5CD"/>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D9EAD3"/>
        <bgColor rgb="FFD9EAD3"/>
      </patternFill>
    </fill>
    <fill>
      <patternFill patternType="solid">
        <fgColor rgb="FFCFE2F3"/>
        <bgColor rgb="FFCFE2F3"/>
      </patternFill>
    </fill>
    <fill>
      <patternFill patternType="solid">
        <fgColor rgb="FFF4CCCC"/>
        <bgColor rgb="FFF4CCCC"/>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Font="1"/>
    <xf borderId="0" fillId="0" fontId="1" numFmtId="11" xfId="0" applyAlignment="1" applyFont="1" applyNumberFormat="1">
      <alignment vertical="bottom"/>
    </xf>
    <xf borderId="0" fillId="0" fontId="1" numFmtId="0" xfId="0" applyAlignment="1" applyFont="1">
      <alignment vertical="bottom"/>
    </xf>
    <xf borderId="0" fillId="0" fontId="1" numFmtId="0" xfId="0" applyAlignment="1" applyFont="1">
      <alignment readingOrder="0"/>
    </xf>
    <xf borderId="0" fillId="0" fontId="1" numFmtId="0" xfId="0" applyAlignment="1" applyFont="1">
      <alignment readingOrder="0" vertical="bottom"/>
    </xf>
    <xf borderId="0" fillId="0" fontId="1" numFmtId="0" xfId="0" applyFont="1"/>
    <xf borderId="0" fillId="2" fontId="1" numFmtId="0" xfId="0" applyFill="1" applyFont="1"/>
    <xf borderId="0" fillId="2" fontId="2" numFmtId="11" xfId="0" applyFont="1" applyNumberFormat="1"/>
    <xf borderId="0" fillId="2" fontId="2" numFmtId="11" xfId="0" applyAlignment="1" applyFont="1" applyNumberFormat="1">
      <alignment readingOrder="0"/>
    </xf>
    <xf borderId="0" fillId="2" fontId="3" numFmtId="11" xfId="0" applyFont="1" applyNumberFormat="1"/>
    <xf borderId="0" fillId="2" fontId="1" numFmtId="11" xfId="0" applyFont="1" applyNumberFormat="1"/>
    <xf borderId="0" fillId="2" fontId="3" numFmtId="11" xfId="0" applyAlignment="1" applyFont="1" applyNumberFormat="1">
      <alignment readingOrder="0"/>
    </xf>
    <xf borderId="0" fillId="2" fontId="1" numFmtId="0" xfId="0" applyAlignment="1" applyFont="1">
      <alignment readingOrder="0"/>
    </xf>
    <xf borderId="0" fillId="2" fontId="1" numFmtId="11" xfId="0" applyAlignment="1" applyFont="1" applyNumberFormat="1">
      <alignment vertical="bottom"/>
    </xf>
    <xf borderId="0" fillId="2" fontId="1" numFmtId="11" xfId="0" applyAlignment="1" applyFont="1" applyNumberFormat="1">
      <alignment horizontal="right" shrinkToFit="0" vertical="bottom" wrapText="1"/>
    </xf>
    <xf borderId="0" fillId="2" fontId="1" numFmtId="0" xfId="0" applyFont="1"/>
    <xf borderId="0" fillId="2" fontId="4" numFmtId="0" xfId="0" applyAlignment="1" applyFont="1">
      <alignment readingOrder="0"/>
    </xf>
    <xf borderId="0" fillId="2" fontId="2" numFmtId="0" xfId="0" applyAlignment="1" applyFont="1">
      <alignment vertical="bottom"/>
    </xf>
    <xf borderId="0" fillId="2" fontId="1" numFmtId="11" xfId="0" applyAlignment="1" applyFont="1" applyNumberFormat="1">
      <alignment readingOrder="0"/>
    </xf>
    <xf borderId="0" fillId="2" fontId="2" numFmtId="0" xfId="0" applyAlignment="1" applyFont="1">
      <alignment readingOrder="0"/>
    </xf>
    <xf borderId="0" fillId="3" fontId="1" numFmtId="0" xfId="0" applyFill="1" applyFont="1"/>
    <xf borderId="0" fillId="3" fontId="1" numFmtId="11" xfId="0" applyAlignment="1" applyFont="1" applyNumberFormat="1">
      <alignment readingOrder="0"/>
    </xf>
    <xf borderId="0" fillId="3" fontId="1" numFmtId="11" xfId="0" applyFont="1" applyNumberFormat="1"/>
    <xf borderId="0" fillId="3" fontId="2" numFmtId="11" xfId="0" applyFont="1" applyNumberFormat="1"/>
    <xf borderId="0" fillId="3" fontId="1" numFmtId="0" xfId="0" applyAlignment="1" applyFont="1">
      <alignment readingOrder="0"/>
    </xf>
    <xf borderId="0" fillId="3" fontId="1" numFmtId="11" xfId="0" applyAlignment="1" applyFont="1" applyNumberFormat="1">
      <alignment horizontal="right" shrinkToFit="0" vertical="bottom" wrapText="1"/>
    </xf>
    <xf borderId="0" fillId="3" fontId="1" numFmtId="11" xfId="0" applyAlignment="1" applyFont="1" applyNumberFormat="1">
      <alignment vertical="bottom"/>
    </xf>
    <xf borderId="0" fillId="3" fontId="3" numFmtId="11" xfId="0" applyAlignment="1" applyFont="1" applyNumberFormat="1">
      <alignment horizontal="right" vertical="bottom"/>
    </xf>
    <xf borderId="0" fillId="3" fontId="1" numFmtId="0" xfId="0" applyFont="1"/>
    <xf borderId="0" fillId="4" fontId="1" numFmtId="0" xfId="0" applyFill="1" applyFont="1"/>
    <xf borderId="0" fillId="4" fontId="1" numFmtId="11" xfId="0" applyFont="1" applyNumberFormat="1"/>
    <xf borderId="0" fillId="4" fontId="2" numFmtId="11" xfId="0" applyFont="1" applyNumberFormat="1"/>
    <xf borderId="0" fillId="4" fontId="1" numFmtId="0" xfId="0" applyAlignment="1" applyFont="1">
      <alignment readingOrder="0"/>
    </xf>
    <xf borderId="0" fillId="4" fontId="1" numFmtId="11" xfId="0" applyAlignment="1" applyFont="1" applyNumberFormat="1">
      <alignment horizontal="right" shrinkToFit="0" vertical="bottom" wrapText="1"/>
    </xf>
    <xf borderId="0" fillId="4" fontId="3" numFmtId="11" xfId="0" applyAlignment="1" applyFont="1" applyNumberFormat="1">
      <alignment horizontal="right" vertical="bottom"/>
    </xf>
    <xf borderId="0" fillId="4" fontId="1" numFmtId="0" xfId="0" applyFont="1"/>
    <xf borderId="0" fillId="5" fontId="1" numFmtId="0" xfId="0" applyFill="1" applyFont="1"/>
    <xf borderId="0" fillId="5" fontId="1" numFmtId="11" xfId="0" applyAlignment="1" applyFont="1" applyNumberFormat="1">
      <alignment readingOrder="0"/>
    </xf>
    <xf borderId="0" fillId="5" fontId="1" numFmtId="11" xfId="0" applyFont="1" applyNumberFormat="1"/>
    <xf borderId="0" fillId="5" fontId="2" numFmtId="11" xfId="0" applyFont="1" applyNumberFormat="1"/>
    <xf borderId="0" fillId="5" fontId="1" numFmtId="0" xfId="0" applyFont="1"/>
    <xf borderId="0" fillId="5" fontId="1" numFmtId="0" xfId="0" applyAlignment="1" applyFont="1">
      <alignment readingOrder="0"/>
    </xf>
    <xf borderId="0" fillId="5" fontId="1" numFmtId="11" xfId="0" applyAlignment="1" applyFont="1" applyNumberFormat="1">
      <alignment horizontal="right" readingOrder="0" shrinkToFit="0" vertical="bottom" wrapText="1"/>
    </xf>
    <xf borderId="0" fillId="5" fontId="1" numFmtId="11" xfId="0" applyAlignment="1" applyFont="1" applyNumberFormat="1">
      <alignment horizontal="right" shrinkToFit="0" vertical="bottom" wrapText="1"/>
    </xf>
    <xf borderId="0" fillId="5" fontId="3" numFmtId="0" xfId="0" applyAlignment="1" applyFont="1">
      <alignment readingOrder="0"/>
    </xf>
    <xf borderId="0" fillId="6" fontId="1" numFmtId="0" xfId="0" applyFill="1" applyFont="1"/>
    <xf borderId="0" fillId="6" fontId="2" numFmtId="11" xfId="0" applyFont="1" applyNumberFormat="1"/>
    <xf borderId="0" fillId="6" fontId="2" numFmtId="11" xfId="0" applyAlignment="1" applyFont="1" applyNumberFormat="1">
      <alignment readingOrder="0"/>
    </xf>
    <xf borderId="0" fillId="6" fontId="1" numFmtId="11" xfId="0" applyAlignment="1" applyFont="1" applyNumberFormat="1">
      <alignment readingOrder="0"/>
    </xf>
    <xf borderId="0" fillId="6" fontId="1" numFmtId="11" xfId="0" applyAlignment="1" applyFont="1" applyNumberFormat="1">
      <alignment horizontal="right" vertical="bottom"/>
    </xf>
    <xf borderId="0" fillId="6" fontId="1" numFmtId="0" xfId="0" applyFont="1"/>
    <xf borderId="0" fillId="6" fontId="1" numFmtId="11" xfId="0" applyFont="1" applyNumberFormat="1"/>
    <xf borderId="0" fillId="6" fontId="1" numFmtId="0" xfId="0" applyAlignment="1" applyFont="1">
      <alignment readingOrder="0"/>
    </xf>
    <xf borderId="0" fillId="6" fontId="1" numFmtId="11" xfId="0" applyAlignment="1" applyFont="1" applyNumberFormat="1">
      <alignment horizontal="right" shrinkToFit="0" vertical="bottom" wrapText="1"/>
    </xf>
    <xf borderId="0" fillId="6" fontId="3" numFmtId="11" xfId="0" applyAlignment="1" applyFont="1" applyNumberFormat="1">
      <alignment horizontal="right" vertical="bottom"/>
    </xf>
    <xf borderId="0" fillId="6" fontId="3" numFmtId="0" xfId="0" applyAlignment="1" applyFont="1">
      <alignment readingOrder="0"/>
    </xf>
    <xf borderId="0" fillId="2" fontId="1" numFmtId="11" xfId="0" applyAlignment="1" applyFont="1" applyNumberFormat="1">
      <alignment horizontal="right" vertical="bottom"/>
    </xf>
    <xf borderId="0" fillId="2" fontId="3" numFmtId="11" xfId="0" applyAlignment="1" applyFont="1" applyNumberFormat="1">
      <alignment horizontal="right" vertical="bottom"/>
    </xf>
    <xf borderId="0" fillId="7" fontId="1" numFmtId="0" xfId="0" applyFill="1" applyFont="1"/>
    <xf borderId="0" fillId="7" fontId="1" numFmtId="11" xfId="0" applyFont="1" applyNumberFormat="1"/>
    <xf borderId="0" fillId="7" fontId="2" numFmtId="11" xfId="0" applyFont="1" applyNumberFormat="1"/>
    <xf borderId="0" fillId="7" fontId="1" numFmtId="0" xfId="0" applyAlignment="1" applyFont="1">
      <alignment readingOrder="0"/>
    </xf>
    <xf borderId="0" fillId="7" fontId="1" numFmtId="11" xfId="0" applyAlignment="1" applyFont="1" applyNumberFormat="1">
      <alignment vertical="bottom"/>
    </xf>
    <xf borderId="0" fillId="7" fontId="1" numFmtId="11" xfId="0" applyAlignment="1" applyFont="1" applyNumberFormat="1">
      <alignment horizontal="right" shrinkToFit="0" vertical="bottom" wrapText="1"/>
    </xf>
    <xf borderId="0" fillId="7" fontId="3" numFmtId="11" xfId="0" applyAlignment="1" applyFont="1" applyNumberFormat="1">
      <alignment horizontal="right" vertical="bottom"/>
    </xf>
    <xf borderId="0" fillId="7" fontId="1" numFmtId="0" xfId="0" applyFont="1"/>
    <xf borderId="0" fillId="4" fontId="2" numFmtId="11" xfId="0" applyAlignment="1" applyFont="1" applyNumberFormat="1">
      <alignment readingOrder="0"/>
    </xf>
    <xf borderId="0" fillId="4" fontId="1" numFmtId="11" xfId="0" applyAlignment="1" applyFont="1" applyNumberFormat="1">
      <alignment readingOrder="0"/>
    </xf>
    <xf borderId="0" fillId="4" fontId="1" numFmtId="11" xfId="0" applyAlignment="1" applyFont="1" applyNumberFormat="1">
      <alignment vertical="bottom"/>
    </xf>
    <xf borderId="0" fillId="8" fontId="1" numFmtId="0" xfId="0" applyFill="1" applyFont="1"/>
    <xf borderId="0" fillId="8" fontId="1" numFmtId="11" xfId="0" applyFont="1" applyNumberFormat="1"/>
    <xf borderId="0" fillId="8" fontId="2" numFmtId="11" xfId="0" applyFont="1" applyNumberFormat="1"/>
    <xf borderId="0" fillId="8" fontId="1" numFmtId="0" xfId="0" applyAlignment="1" applyFont="1">
      <alignment readingOrder="0"/>
    </xf>
    <xf borderId="0" fillId="8" fontId="1" numFmtId="11" xfId="0" applyAlignment="1" applyFont="1" applyNumberFormat="1">
      <alignment vertical="bottom"/>
    </xf>
    <xf borderId="0" fillId="8" fontId="1" numFmtId="11" xfId="0" applyAlignment="1" applyFont="1" applyNumberFormat="1">
      <alignment horizontal="right" shrinkToFit="0" vertical="bottom" wrapText="1"/>
    </xf>
    <xf borderId="0" fillId="8" fontId="3" numFmtId="11" xfId="0" applyAlignment="1" applyFont="1" applyNumberFormat="1">
      <alignment horizontal="right" vertical="bottom"/>
    </xf>
    <xf borderId="0" fillId="8" fontId="1" numFmtId="0" xfId="0" applyFont="1"/>
    <xf borderId="0" fillId="8" fontId="1" numFmtId="11" xfId="0" applyAlignment="1" applyFont="1" applyNumberFormat="1">
      <alignment horizontal="right" readingOrder="0" shrinkToFit="0" vertical="bottom" wrapText="1"/>
    </xf>
    <xf borderId="0" fillId="8" fontId="3" numFmtId="11" xfId="0" applyAlignment="1" applyFont="1" applyNumberFormat="1">
      <alignment horizontal="right" readingOrder="0" vertical="bottom"/>
    </xf>
    <xf borderId="0" fillId="6" fontId="1" numFmtId="11" xfId="0" applyAlignment="1" applyFont="1" applyNumberFormat="1">
      <alignment vertical="bottom"/>
    </xf>
    <xf borderId="0" fillId="7" fontId="1" numFmtId="11" xfId="0" applyAlignment="1" applyFont="1" applyNumberFormat="1">
      <alignment readingOrder="0"/>
    </xf>
    <xf borderId="0" fillId="5" fontId="1" numFmtId="11" xfId="0" applyAlignment="1" applyFont="1" applyNumberFormat="1">
      <alignment vertical="bottom"/>
    </xf>
    <xf borderId="0" fillId="5" fontId="1" numFmtId="11" xfId="0" applyAlignment="1" applyFont="1" applyNumberFormat="1">
      <alignment horizontal="right" vertical="bottom"/>
    </xf>
    <xf borderId="0" fillId="5" fontId="3" numFmtId="11" xfId="0" applyAlignment="1" applyFont="1" applyNumberFormat="1">
      <alignment horizontal="right" vertical="bottom"/>
    </xf>
    <xf borderId="0" fillId="5" fontId="3" numFmtId="0" xfId="0" applyAlignment="1" applyFont="1">
      <alignment horizontal="left"/>
    </xf>
    <xf borderId="0" fillId="4" fontId="5" numFmtId="0" xfId="0" applyAlignment="1" applyFont="1">
      <alignment vertical="bottom"/>
    </xf>
    <xf borderId="0" fillId="4" fontId="1" numFmtId="11" xfId="0" applyAlignment="1" applyFont="1" applyNumberFormat="1">
      <alignment horizontal="right" vertical="bottom"/>
    </xf>
    <xf borderId="0" fillId="4" fontId="3" numFmtId="11" xfId="0" applyAlignment="1" applyFont="1" applyNumberFormat="1">
      <alignment horizontal="right" readingOrder="0" vertical="bottom"/>
    </xf>
    <xf borderId="0" fillId="6" fontId="3" numFmtId="0" xfId="0" applyFont="1"/>
    <xf borderId="0" fillId="6" fontId="1" numFmtId="11" xfId="0" applyAlignment="1" applyFont="1" applyNumberFormat="1">
      <alignment horizontal="right" readingOrder="0" shrinkToFit="0" vertical="bottom" wrapText="1"/>
    </xf>
    <xf borderId="0" fillId="3" fontId="1" numFmtId="11" xfId="0" applyAlignment="1" applyFont="1" applyNumberFormat="1">
      <alignment horizontal="right" readingOrder="0" vertical="bottom"/>
    </xf>
    <xf borderId="0" fillId="3" fontId="1" numFmtId="11" xfId="0" applyAlignment="1" applyFont="1" applyNumberFormat="1">
      <alignment horizontal="right" vertical="bottom"/>
    </xf>
    <xf borderId="0" fillId="2" fontId="1" numFmtId="11" xfId="0" applyAlignment="1" applyFont="1" applyNumberFormat="1">
      <alignment readingOrder="0" vertical="bottom"/>
    </xf>
    <xf borderId="0" fillId="2" fontId="1" numFmtId="11" xfId="0" applyAlignment="1" applyFont="1" applyNumberFormat="1">
      <alignment horizontal="right" readingOrder="0" vertical="bottom"/>
    </xf>
    <xf borderId="0" fillId="2" fontId="3" numFmtId="11" xfId="0" applyAlignment="1" applyFont="1" applyNumberFormat="1">
      <alignment horizontal="right" readingOrder="0" vertical="bottom"/>
    </xf>
    <xf borderId="0" fillId="8" fontId="1" numFmtId="11" xfId="0" applyAlignment="1" applyFont="1" applyNumberFormat="1">
      <alignment readingOrder="0"/>
    </xf>
    <xf borderId="0" fillId="8" fontId="1" numFmtId="11" xfId="0" applyAlignment="1" applyFont="1" applyNumberFormat="1">
      <alignment horizontal="right" readingOrder="0" vertical="bottom"/>
    </xf>
    <xf borderId="0" fillId="6" fontId="1" numFmtId="11" xfId="0" applyAlignment="1" applyFont="1" applyNumberFormat="1">
      <alignment horizontal="right" readingOrder="0" vertical="bottom"/>
    </xf>
    <xf borderId="0" fillId="6" fontId="3" numFmtId="11" xfId="0" applyAlignment="1" applyFont="1" applyNumberFormat="1">
      <alignment horizontal="right" readingOrder="0" vertical="bottom"/>
    </xf>
    <xf borderId="0" fillId="6" fontId="1" numFmtId="11" xfId="0" applyAlignment="1" applyFont="1" applyNumberFormat="1">
      <alignment readingOrder="0" vertical="bottom"/>
    </xf>
    <xf borderId="0" fillId="4" fontId="1" numFmtId="11" xfId="0" applyAlignment="1" applyFont="1" applyNumberFormat="1">
      <alignment readingOrder="0" vertical="bottom"/>
    </xf>
    <xf borderId="0" fillId="4" fontId="1" numFmtId="11" xfId="0" applyAlignment="1" applyFont="1" applyNumberFormat="1">
      <alignment horizontal="right" readingOrder="0" vertical="bottom"/>
    </xf>
    <xf borderId="0" fillId="8" fontId="1" numFmtId="11" xfId="0" applyAlignment="1" applyFont="1" applyNumberFormat="1">
      <alignment horizontal="right" vertical="bottom"/>
    </xf>
    <xf borderId="0" fillId="3" fontId="3" numFmtId="0" xfId="0" applyAlignment="1" applyFont="1">
      <alignment horizontal="left" readingOrder="0"/>
    </xf>
    <xf borderId="0" fillId="8" fontId="2" numFmtId="11" xfId="0" applyAlignment="1" applyFont="1" applyNumberFormat="1">
      <alignment readingOrder="0"/>
    </xf>
    <xf borderId="0" fillId="2" fontId="5" numFmtId="0" xfId="0" applyAlignment="1" applyFont="1">
      <alignment vertical="bottom"/>
    </xf>
    <xf borderId="0" fillId="3" fontId="1" numFmtId="11" xfId="0" applyAlignment="1" applyFont="1" applyNumberFormat="1">
      <alignment readingOrder="0" vertical="bottom"/>
    </xf>
    <xf borderId="0" fillId="3" fontId="1" numFmtId="0" xfId="0" applyAlignment="1" applyFont="1">
      <alignment vertical="bottom"/>
    </xf>
    <xf borderId="0" fillId="3" fontId="1" numFmtId="0" xfId="0" applyAlignment="1" applyFont="1">
      <alignment horizontal="right" vertical="bottom"/>
    </xf>
    <xf borderId="0" fillId="6" fontId="2" numFmtId="0" xfId="0" applyAlignment="1" applyFont="1">
      <alignment readingOrder="0"/>
    </xf>
    <xf borderId="0" fillId="6" fontId="1" numFmtId="11" xfId="0" applyAlignment="1" applyFont="1" applyNumberFormat="1">
      <alignment horizontal="left" readingOrder="0" vertical="bottom"/>
    </xf>
    <xf borderId="0" fillId="6" fontId="1" numFmtId="0" xfId="0" applyAlignment="1" applyFont="1">
      <alignment vertical="bottom"/>
    </xf>
    <xf borderId="0" fillId="6" fontId="1" numFmtId="0" xfId="0" applyAlignment="1" applyFont="1">
      <alignment horizontal="right" readingOrder="0" vertical="bottom"/>
    </xf>
    <xf borderId="0" fillId="4" fontId="1" numFmtId="0" xfId="0" applyAlignment="1" applyFont="1">
      <alignment horizontal="right" readingOrder="0" vertical="bottom"/>
    </xf>
    <xf borderId="0" fillId="4" fontId="3" numFmtId="0" xfId="0" applyAlignment="1" applyFont="1">
      <alignment horizontal="left" readingOrder="0"/>
    </xf>
    <xf borderId="0" fillId="8" fontId="1" numFmtId="11" xfId="0" applyAlignment="1" applyFont="1" applyNumberFormat="1">
      <alignment readingOrder="0" vertical="bottom"/>
    </xf>
    <xf borderId="0" fillId="8" fontId="1" numFmtId="11" xfId="0" applyAlignment="1" applyFont="1" applyNumberFormat="1">
      <alignment horizontal="left" vertical="bottom"/>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 customWidth="1" min="7" max="8" width="18.5"/>
    <col customWidth="1" min="9" max="9" width="13.25"/>
    <col customWidth="1" min="10" max="10" width="13.5"/>
    <col customWidth="1" min="11" max="11" width="20.5"/>
    <col customWidth="1" min="12" max="12" width="14.25"/>
    <col customWidth="1" min="14" max="14" width="13.63"/>
    <col customWidth="1" min="17" max="17" width="15.88"/>
    <col customWidth="1" min="18" max="18" width="14.25"/>
    <col customWidth="1" min="22" max="22" width="17.38"/>
    <col customWidth="1" min="23" max="23" width="22.25"/>
    <col customWidth="1" min="24" max="24" width="19.38"/>
  </cols>
  <sheetData>
    <row r="1" ht="15.75" customHeight="1">
      <c r="A1" s="1" t="s">
        <v>0</v>
      </c>
      <c r="B1" s="1" t="s">
        <v>1</v>
      </c>
      <c r="C1" s="1" t="s">
        <v>2</v>
      </c>
      <c r="D1" s="1" t="s">
        <v>3</v>
      </c>
      <c r="E1" s="1" t="s">
        <v>4</v>
      </c>
      <c r="F1" s="1" t="s">
        <v>5</v>
      </c>
      <c r="G1" s="2" t="s">
        <v>6</v>
      </c>
      <c r="H1" s="2" t="s">
        <v>7</v>
      </c>
      <c r="I1" s="2" t="s">
        <v>8</v>
      </c>
      <c r="J1" s="2" t="s">
        <v>9</v>
      </c>
      <c r="K1" s="2" t="s">
        <v>10</v>
      </c>
      <c r="L1" s="3" t="s">
        <v>11</v>
      </c>
      <c r="M1" s="3" t="s">
        <v>12</v>
      </c>
      <c r="N1" s="3" t="s">
        <v>13</v>
      </c>
      <c r="O1" s="3" t="s">
        <v>14</v>
      </c>
      <c r="P1" s="1" t="s">
        <v>15</v>
      </c>
      <c r="Q1" s="1" t="s">
        <v>14</v>
      </c>
      <c r="R1" s="1" t="s">
        <v>16</v>
      </c>
      <c r="S1" s="1" t="s">
        <v>17</v>
      </c>
      <c r="T1" s="4" t="s">
        <v>18</v>
      </c>
      <c r="U1" s="1" t="s">
        <v>19</v>
      </c>
      <c r="V1" s="5" t="s">
        <v>20</v>
      </c>
      <c r="W1" s="5" t="s">
        <v>21</v>
      </c>
      <c r="X1" s="4" t="s">
        <v>22</v>
      </c>
      <c r="Y1" s="1" t="s">
        <v>23</v>
      </c>
      <c r="Z1" s="6"/>
      <c r="AA1" s="6"/>
      <c r="AB1" s="6"/>
      <c r="AC1" s="6"/>
      <c r="AD1" s="6"/>
      <c r="AE1" s="6"/>
      <c r="AF1" s="6"/>
    </row>
    <row r="2" ht="15.75" customHeight="1">
      <c r="A2" s="7" t="s">
        <v>24</v>
      </c>
      <c r="B2" s="7" t="s">
        <v>25</v>
      </c>
      <c r="C2" s="7" t="s">
        <v>26</v>
      </c>
      <c r="D2" s="7">
        <v>2019.0</v>
      </c>
      <c r="E2" s="7" t="s">
        <v>27</v>
      </c>
      <c r="F2" s="7" t="s">
        <v>28</v>
      </c>
      <c r="G2" s="8">
        <f t="shared" ref="G2:G4" si="1">M2/N2</f>
        <v>5555555.556</v>
      </c>
      <c r="H2" s="9">
        <f t="shared" ref="H2:H4" si="2">J2/(I2*0.000001)</f>
        <v>5555555.556</v>
      </c>
      <c r="I2" s="10">
        <v>1.8</v>
      </c>
      <c r="J2" s="11">
        <v>10.0</v>
      </c>
      <c r="K2" s="10">
        <v>100.0</v>
      </c>
      <c r="L2" s="12">
        <v>1.0</v>
      </c>
      <c r="M2" s="11">
        <v>10.0</v>
      </c>
      <c r="N2" s="11">
        <v>1.8E-6</v>
      </c>
      <c r="O2" s="7" t="s">
        <v>29</v>
      </c>
      <c r="P2" s="7" t="s">
        <v>30</v>
      </c>
      <c r="Q2" s="11">
        <v>6.0</v>
      </c>
      <c r="R2" s="7" t="s">
        <v>31</v>
      </c>
      <c r="S2" s="7" t="s">
        <v>32</v>
      </c>
      <c r="T2" s="13" t="s">
        <v>33</v>
      </c>
      <c r="U2" s="7" t="s">
        <v>34</v>
      </c>
      <c r="V2" s="14"/>
      <c r="W2" s="15">
        <v>5.0</v>
      </c>
      <c r="X2" s="11"/>
      <c r="Y2" s="7" t="s">
        <v>35</v>
      </c>
      <c r="Z2" s="16"/>
      <c r="AA2" s="16"/>
      <c r="AB2" s="17" t="s">
        <v>36</v>
      </c>
      <c r="AC2" s="13" t="s">
        <v>37</v>
      </c>
      <c r="AD2" s="13" t="s">
        <v>38</v>
      </c>
      <c r="AE2" s="16"/>
      <c r="AF2" s="16"/>
    </row>
    <row r="3" ht="15.75" customHeight="1">
      <c r="A3" s="7" t="s">
        <v>24</v>
      </c>
      <c r="B3" s="7" t="s">
        <v>25</v>
      </c>
      <c r="C3" s="7" t="s">
        <v>26</v>
      </c>
      <c r="D3" s="7">
        <v>2019.0</v>
      </c>
      <c r="E3" s="7" t="s">
        <v>27</v>
      </c>
      <c r="F3" s="7" t="s">
        <v>28</v>
      </c>
      <c r="G3" s="8">
        <f t="shared" si="1"/>
        <v>6666666.667</v>
      </c>
      <c r="H3" s="9">
        <f t="shared" si="2"/>
        <v>6666666.667</v>
      </c>
      <c r="I3" s="10">
        <v>1.8</v>
      </c>
      <c r="J3" s="11">
        <v>12.0</v>
      </c>
      <c r="K3" s="10">
        <v>100.0</v>
      </c>
      <c r="L3" s="12">
        <v>1.0</v>
      </c>
      <c r="M3" s="11">
        <v>12.0</v>
      </c>
      <c r="N3" s="11">
        <v>1.8E-6</v>
      </c>
      <c r="O3" s="7" t="s">
        <v>29</v>
      </c>
      <c r="P3" s="7" t="s">
        <v>30</v>
      </c>
      <c r="Q3" s="11">
        <v>6.0</v>
      </c>
      <c r="R3" s="7" t="s">
        <v>31</v>
      </c>
      <c r="S3" s="7" t="s">
        <v>32</v>
      </c>
      <c r="T3" s="13" t="s">
        <v>33</v>
      </c>
      <c r="U3" s="7" t="s">
        <v>39</v>
      </c>
      <c r="V3" s="14"/>
      <c r="W3" s="15">
        <v>4.0</v>
      </c>
      <c r="X3" s="11"/>
      <c r="Y3" s="7" t="s">
        <v>40</v>
      </c>
      <c r="Z3" s="16"/>
      <c r="AA3" s="16"/>
      <c r="AB3" s="16"/>
      <c r="AC3" s="18" t="s">
        <v>41</v>
      </c>
      <c r="AD3" s="18" t="s">
        <v>42</v>
      </c>
      <c r="AE3" s="16"/>
      <c r="AF3" s="16"/>
    </row>
    <row r="4" ht="15.75" customHeight="1">
      <c r="A4" s="7" t="s">
        <v>24</v>
      </c>
      <c r="B4" s="7" t="s">
        <v>25</v>
      </c>
      <c r="C4" s="7" t="s">
        <v>26</v>
      </c>
      <c r="D4" s="7">
        <v>2019.0</v>
      </c>
      <c r="E4" s="7" t="s">
        <v>27</v>
      </c>
      <c r="F4" s="7" t="s">
        <v>28</v>
      </c>
      <c r="G4" s="8">
        <f t="shared" si="1"/>
        <v>7777777.778</v>
      </c>
      <c r="H4" s="9">
        <f t="shared" si="2"/>
        <v>7777777.778</v>
      </c>
      <c r="I4" s="10">
        <v>1.8</v>
      </c>
      <c r="J4" s="11">
        <v>14.0</v>
      </c>
      <c r="K4" s="10">
        <v>100.0</v>
      </c>
      <c r="L4" s="12">
        <v>1.0</v>
      </c>
      <c r="M4" s="19">
        <v>14.0</v>
      </c>
      <c r="N4" s="11">
        <v>1.8E-6</v>
      </c>
      <c r="O4" s="7" t="s">
        <v>29</v>
      </c>
      <c r="P4" s="7" t="s">
        <v>30</v>
      </c>
      <c r="Q4" s="11">
        <v>6.0</v>
      </c>
      <c r="R4" s="7" t="s">
        <v>31</v>
      </c>
      <c r="S4" s="7" t="s">
        <v>32</v>
      </c>
      <c r="T4" s="13" t="s">
        <v>33</v>
      </c>
      <c r="U4" s="7" t="s">
        <v>43</v>
      </c>
      <c r="V4" s="14"/>
      <c r="W4" s="15">
        <v>1.0</v>
      </c>
      <c r="X4" s="11"/>
      <c r="Y4" s="7" t="s">
        <v>44</v>
      </c>
      <c r="Z4" s="16"/>
      <c r="AA4" s="16"/>
      <c r="AB4" s="16"/>
      <c r="AC4" s="20"/>
      <c r="AD4" s="20"/>
      <c r="AE4" s="16"/>
      <c r="AF4" s="16"/>
    </row>
    <row r="5" ht="15.75" customHeight="1">
      <c r="A5" s="21" t="s">
        <v>45</v>
      </c>
      <c r="B5" s="21" t="s">
        <v>46</v>
      </c>
      <c r="C5" s="21" t="s">
        <v>47</v>
      </c>
      <c r="D5" s="21">
        <v>2020.0</v>
      </c>
      <c r="E5" s="21" t="s">
        <v>48</v>
      </c>
      <c r="F5" s="21" t="s">
        <v>49</v>
      </c>
      <c r="G5" s="22">
        <v>11704.0</v>
      </c>
      <c r="H5" s="23"/>
      <c r="I5" s="23"/>
      <c r="J5" s="23"/>
      <c r="K5" s="23"/>
      <c r="L5" s="23"/>
      <c r="M5" s="22">
        <v>401.23</v>
      </c>
      <c r="N5" s="24">
        <f>M5/G5</f>
        <v>0.03428144224</v>
      </c>
      <c r="O5" s="21" t="s">
        <v>50</v>
      </c>
      <c r="P5" s="21" t="s">
        <v>51</v>
      </c>
      <c r="Q5" s="23">
        <v>0.104</v>
      </c>
      <c r="R5" s="21" t="s">
        <v>31</v>
      </c>
      <c r="S5" s="21" t="s">
        <v>52</v>
      </c>
      <c r="T5" s="25" t="s">
        <v>53</v>
      </c>
      <c r="U5" s="21" t="s">
        <v>54</v>
      </c>
      <c r="V5" s="26">
        <v>5.0</v>
      </c>
      <c r="W5" s="27"/>
      <c r="X5" s="28"/>
      <c r="Y5" s="21" t="s">
        <v>55</v>
      </c>
      <c r="Z5" s="29"/>
      <c r="AA5" s="29"/>
      <c r="AB5" s="29"/>
      <c r="AC5" s="29"/>
      <c r="AD5" s="29"/>
      <c r="AE5" s="29"/>
      <c r="AF5" s="29"/>
    </row>
    <row r="6" ht="15.75" customHeight="1">
      <c r="A6" s="30" t="s">
        <v>56</v>
      </c>
      <c r="B6" s="30" t="s">
        <v>57</v>
      </c>
      <c r="C6" s="30" t="s">
        <v>58</v>
      </c>
      <c r="D6" s="30">
        <v>2019.0</v>
      </c>
      <c r="E6" s="30" t="s">
        <v>59</v>
      </c>
      <c r="F6" s="30" t="s">
        <v>60</v>
      </c>
      <c r="G6" s="31">
        <v>100.0</v>
      </c>
      <c r="H6" s="31">
        <v>500.0</v>
      </c>
      <c r="I6" s="32">
        <f>J6/(H6*0.000001)</f>
        <v>46000</v>
      </c>
      <c r="J6" s="31">
        <v>23.0</v>
      </c>
      <c r="K6" s="31"/>
      <c r="L6" s="31"/>
      <c r="M6" s="31"/>
      <c r="N6" s="31"/>
      <c r="O6" s="30" t="s">
        <v>61</v>
      </c>
      <c r="P6" s="30" t="s">
        <v>62</v>
      </c>
      <c r="Q6" s="31">
        <v>224.0</v>
      </c>
      <c r="R6" s="30" t="s">
        <v>31</v>
      </c>
      <c r="S6" s="30" t="s">
        <v>63</v>
      </c>
      <c r="T6" s="33" t="s">
        <v>64</v>
      </c>
      <c r="U6" s="33" t="s">
        <v>65</v>
      </c>
      <c r="V6" s="34">
        <v>5.0</v>
      </c>
      <c r="W6" s="34">
        <v>5.0</v>
      </c>
      <c r="X6" s="35">
        <v>5.0</v>
      </c>
      <c r="Y6" s="33" t="s">
        <v>66</v>
      </c>
      <c r="Z6" s="36"/>
      <c r="AA6" s="36"/>
      <c r="AB6" s="36"/>
      <c r="AC6" s="36"/>
      <c r="AD6" s="36"/>
      <c r="AE6" s="36"/>
      <c r="AF6" s="36"/>
    </row>
    <row r="7" ht="15.75" customHeight="1">
      <c r="A7" s="37" t="s">
        <v>67</v>
      </c>
      <c r="B7" s="37" t="s">
        <v>68</v>
      </c>
      <c r="C7" s="37" t="s">
        <v>69</v>
      </c>
      <c r="D7" s="37">
        <v>1974.0</v>
      </c>
      <c r="E7" s="37" t="s">
        <v>70</v>
      </c>
      <c r="F7" s="37" t="s">
        <v>71</v>
      </c>
      <c r="G7" s="38">
        <v>66.666668</v>
      </c>
      <c r="H7" s="39"/>
      <c r="I7" s="39"/>
      <c r="J7" s="39"/>
      <c r="K7" s="39"/>
      <c r="L7" s="39"/>
      <c r="M7" s="38">
        <v>19.69</v>
      </c>
      <c r="N7" s="40">
        <f t="shared" ref="N7:N11" si="3">M7/G7</f>
        <v>0.2953499941</v>
      </c>
      <c r="O7" s="41"/>
      <c r="P7" s="37" t="s">
        <v>30</v>
      </c>
      <c r="Q7" s="39">
        <v>7.0</v>
      </c>
      <c r="R7" s="37" t="s">
        <v>31</v>
      </c>
      <c r="S7" s="37" t="s">
        <v>72</v>
      </c>
      <c r="T7" s="42" t="s">
        <v>33</v>
      </c>
      <c r="U7" s="42" t="s">
        <v>73</v>
      </c>
      <c r="V7" s="43"/>
      <c r="W7" s="43">
        <v>3.0</v>
      </c>
      <c r="X7" s="43"/>
      <c r="Y7" s="42" t="s">
        <v>74</v>
      </c>
      <c r="Z7" s="41"/>
      <c r="AA7" s="41"/>
      <c r="AB7" s="41"/>
      <c r="AC7" s="41"/>
      <c r="AD7" s="41"/>
      <c r="AE7" s="41"/>
      <c r="AF7" s="41"/>
    </row>
    <row r="8" ht="15.75" customHeight="1">
      <c r="A8" s="37" t="s">
        <v>67</v>
      </c>
      <c r="B8" s="37" t="s">
        <v>68</v>
      </c>
      <c r="C8" s="37" t="s">
        <v>69</v>
      </c>
      <c r="D8" s="37">
        <v>1974.0</v>
      </c>
      <c r="E8" s="37" t="s">
        <v>70</v>
      </c>
      <c r="F8" s="37" t="s">
        <v>71</v>
      </c>
      <c r="G8" s="38">
        <v>66.666668</v>
      </c>
      <c r="H8" s="39"/>
      <c r="I8" s="39"/>
      <c r="J8" s="39"/>
      <c r="K8" s="39"/>
      <c r="L8" s="39"/>
      <c r="M8" s="38">
        <v>23.672566372</v>
      </c>
      <c r="N8" s="40">
        <f t="shared" si="3"/>
        <v>0.3550884885</v>
      </c>
      <c r="O8" s="41"/>
      <c r="P8" s="37" t="s">
        <v>30</v>
      </c>
      <c r="Q8" s="39">
        <v>7.0</v>
      </c>
      <c r="R8" s="37" t="s">
        <v>31</v>
      </c>
      <c r="S8" s="37" t="s">
        <v>72</v>
      </c>
      <c r="T8" s="42" t="s">
        <v>33</v>
      </c>
      <c r="U8" s="42" t="s">
        <v>75</v>
      </c>
      <c r="V8" s="44"/>
      <c r="W8" s="43">
        <v>1.0</v>
      </c>
      <c r="X8" s="43"/>
      <c r="Y8" s="45" t="s">
        <v>76</v>
      </c>
      <c r="Z8" s="41"/>
      <c r="AA8" s="41"/>
      <c r="AB8" s="41"/>
      <c r="AC8" s="41"/>
      <c r="AD8" s="41"/>
      <c r="AE8" s="41"/>
      <c r="AF8" s="41"/>
    </row>
    <row r="9" ht="15.75" customHeight="1">
      <c r="A9" s="37" t="s">
        <v>67</v>
      </c>
      <c r="B9" s="37" t="s">
        <v>68</v>
      </c>
      <c r="C9" s="37" t="s">
        <v>69</v>
      </c>
      <c r="D9" s="37">
        <v>1974.0</v>
      </c>
      <c r="E9" s="37" t="s">
        <v>70</v>
      </c>
      <c r="F9" s="37" t="s">
        <v>71</v>
      </c>
      <c r="G9" s="38">
        <v>66.666668</v>
      </c>
      <c r="H9" s="39"/>
      <c r="I9" s="39"/>
      <c r="J9" s="39"/>
      <c r="K9" s="39"/>
      <c r="L9" s="39"/>
      <c r="M9" s="38">
        <v>27.477876106</v>
      </c>
      <c r="N9" s="40">
        <f t="shared" si="3"/>
        <v>0.4121681333</v>
      </c>
      <c r="O9" s="41"/>
      <c r="P9" s="37" t="s">
        <v>30</v>
      </c>
      <c r="Q9" s="39">
        <v>7.0</v>
      </c>
      <c r="R9" s="37" t="s">
        <v>31</v>
      </c>
      <c r="S9" s="37" t="s">
        <v>72</v>
      </c>
      <c r="T9" s="42" t="s">
        <v>33</v>
      </c>
      <c r="U9" s="42" t="s">
        <v>77</v>
      </c>
      <c r="V9" s="44"/>
      <c r="W9" s="43">
        <v>5.0</v>
      </c>
      <c r="X9" s="43"/>
      <c r="Y9" s="37" t="s">
        <v>78</v>
      </c>
      <c r="Z9" s="41"/>
      <c r="AA9" s="41"/>
      <c r="AB9" s="41"/>
      <c r="AC9" s="41"/>
      <c r="AD9" s="41"/>
      <c r="AE9" s="41"/>
      <c r="AF9" s="41"/>
    </row>
    <row r="10" ht="15.75" customHeight="1">
      <c r="A10" s="37" t="s">
        <v>67</v>
      </c>
      <c r="B10" s="37" t="s">
        <v>68</v>
      </c>
      <c r="C10" s="37" t="s">
        <v>69</v>
      </c>
      <c r="D10" s="37">
        <v>1974.0</v>
      </c>
      <c r="E10" s="37" t="s">
        <v>70</v>
      </c>
      <c r="F10" s="37" t="s">
        <v>71</v>
      </c>
      <c r="G10" s="38">
        <v>66.666668</v>
      </c>
      <c r="H10" s="39"/>
      <c r="I10" s="39"/>
      <c r="J10" s="39"/>
      <c r="K10" s="39"/>
      <c r="L10" s="39"/>
      <c r="M10" s="38">
        <v>20.353982301</v>
      </c>
      <c r="N10" s="40">
        <f t="shared" si="3"/>
        <v>0.3053097284</v>
      </c>
      <c r="O10" s="41"/>
      <c r="P10" s="37" t="s">
        <v>30</v>
      </c>
      <c r="Q10" s="39">
        <v>7.0</v>
      </c>
      <c r="R10" s="37" t="s">
        <v>31</v>
      </c>
      <c r="S10" s="37" t="s">
        <v>72</v>
      </c>
      <c r="T10" s="42" t="s">
        <v>33</v>
      </c>
      <c r="U10" s="42" t="s">
        <v>79</v>
      </c>
      <c r="V10" s="44"/>
      <c r="W10" s="43">
        <v>5.0</v>
      </c>
      <c r="X10" s="43"/>
      <c r="Y10" s="37" t="s">
        <v>78</v>
      </c>
      <c r="Z10" s="41"/>
      <c r="AA10" s="41"/>
      <c r="AB10" s="41"/>
      <c r="AC10" s="41"/>
      <c r="AD10" s="41"/>
      <c r="AE10" s="41"/>
      <c r="AF10" s="41"/>
    </row>
    <row r="11" ht="15.75" customHeight="1">
      <c r="A11" s="37" t="s">
        <v>67</v>
      </c>
      <c r="B11" s="37" t="s">
        <v>68</v>
      </c>
      <c r="C11" s="37" t="s">
        <v>69</v>
      </c>
      <c r="D11" s="37">
        <v>1974.0</v>
      </c>
      <c r="E11" s="37" t="s">
        <v>70</v>
      </c>
      <c r="F11" s="37" t="s">
        <v>71</v>
      </c>
      <c r="G11" s="38">
        <v>66.666668</v>
      </c>
      <c r="H11" s="39"/>
      <c r="I11" s="39"/>
      <c r="J11" s="39"/>
      <c r="K11" s="39"/>
      <c r="L11" s="39"/>
      <c r="M11" s="38">
        <v>25.884955752</v>
      </c>
      <c r="N11" s="40">
        <f t="shared" si="3"/>
        <v>0.3882743285</v>
      </c>
      <c r="O11" s="41"/>
      <c r="P11" s="37" t="s">
        <v>30</v>
      </c>
      <c r="Q11" s="39">
        <v>7.0</v>
      </c>
      <c r="R11" s="37" t="s">
        <v>31</v>
      </c>
      <c r="S11" s="37" t="s">
        <v>72</v>
      </c>
      <c r="T11" s="42" t="s">
        <v>33</v>
      </c>
      <c r="U11" s="42" t="s">
        <v>79</v>
      </c>
      <c r="V11" s="44"/>
      <c r="W11" s="43">
        <v>5.0</v>
      </c>
      <c r="X11" s="43"/>
      <c r="Y11" s="37" t="s">
        <v>78</v>
      </c>
      <c r="Z11" s="41"/>
      <c r="AA11" s="41"/>
      <c r="AB11" s="41"/>
      <c r="AC11" s="41"/>
      <c r="AD11" s="41"/>
      <c r="AE11" s="41"/>
      <c r="AF11" s="41"/>
    </row>
    <row r="12" ht="15.75" customHeight="1">
      <c r="A12" s="46" t="s">
        <v>80</v>
      </c>
      <c r="B12" s="46" t="s">
        <v>81</v>
      </c>
      <c r="C12" s="46" t="s">
        <v>82</v>
      </c>
      <c r="D12" s="46">
        <v>1982.0</v>
      </c>
      <c r="E12" s="46" t="s">
        <v>83</v>
      </c>
      <c r="F12" s="46" t="s">
        <v>84</v>
      </c>
      <c r="G12" s="47">
        <f t="shared" ref="G12:G13" si="4">M12/N12</f>
        <v>80</v>
      </c>
      <c r="H12" s="48">
        <f t="shared" ref="H12:H21" si="5">J12/(I12*0.000001)</f>
        <v>100000</v>
      </c>
      <c r="I12" s="49">
        <v>2.0</v>
      </c>
      <c r="J12" s="50">
        <v>0.2</v>
      </c>
      <c r="K12" s="49">
        <v>400.0</v>
      </c>
      <c r="L12" s="47">
        <f t="shared" ref="L12:L13" si="6">K12*N12</f>
        <v>400</v>
      </c>
      <c r="M12" s="47">
        <f t="shared" ref="M12:M13" si="7">L12*J12</f>
        <v>80</v>
      </c>
      <c r="N12" s="49">
        <v>1.0</v>
      </c>
      <c r="O12" s="51"/>
      <c r="P12" s="46" t="s">
        <v>30</v>
      </c>
      <c r="Q12" s="52">
        <v>10.0</v>
      </c>
      <c r="R12" s="46" t="s">
        <v>31</v>
      </c>
      <c r="S12" s="46" t="s">
        <v>85</v>
      </c>
      <c r="T12" s="53" t="s">
        <v>33</v>
      </c>
      <c r="U12" s="53" t="s">
        <v>86</v>
      </c>
      <c r="V12" s="52"/>
      <c r="W12" s="49">
        <v>5.0</v>
      </c>
      <c r="X12" s="49"/>
      <c r="Y12" s="46" t="s">
        <v>78</v>
      </c>
      <c r="Z12" s="51"/>
      <c r="AA12" s="51"/>
      <c r="AB12" s="51"/>
      <c r="AC12" s="51"/>
      <c r="AD12" s="51"/>
      <c r="AE12" s="51"/>
      <c r="AF12" s="51"/>
    </row>
    <row r="13" ht="15.75" customHeight="1">
      <c r="A13" s="46" t="s">
        <v>80</v>
      </c>
      <c r="B13" s="46" t="s">
        <v>81</v>
      </c>
      <c r="C13" s="46" t="s">
        <v>82</v>
      </c>
      <c r="D13" s="46">
        <v>1982.0</v>
      </c>
      <c r="E13" s="46" t="s">
        <v>83</v>
      </c>
      <c r="F13" s="46" t="s">
        <v>84</v>
      </c>
      <c r="G13" s="47">
        <f t="shared" si="4"/>
        <v>12</v>
      </c>
      <c r="H13" s="48">
        <f t="shared" si="5"/>
        <v>15000</v>
      </c>
      <c r="I13" s="49">
        <v>2.0</v>
      </c>
      <c r="J13" s="50">
        <v>0.03</v>
      </c>
      <c r="K13" s="49">
        <v>400.0</v>
      </c>
      <c r="L13" s="47">
        <f t="shared" si="6"/>
        <v>400</v>
      </c>
      <c r="M13" s="47">
        <f t="shared" si="7"/>
        <v>12</v>
      </c>
      <c r="N13" s="49">
        <v>1.0</v>
      </c>
      <c r="O13" s="51"/>
      <c r="P13" s="46" t="s">
        <v>30</v>
      </c>
      <c r="Q13" s="52">
        <v>10.0</v>
      </c>
      <c r="R13" s="46" t="s">
        <v>31</v>
      </c>
      <c r="S13" s="46" t="s">
        <v>85</v>
      </c>
      <c r="T13" s="53" t="s">
        <v>33</v>
      </c>
      <c r="U13" s="53" t="s">
        <v>87</v>
      </c>
      <c r="V13" s="54"/>
      <c r="W13" s="54">
        <v>1.0</v>
      </c>
      <c r="X13" s="55"/>
      <c r="Y13" s="56" t="s">
        <v>76</v>
      </c>
      <c r="Z13" s="51"/>
      <c r="AA13" s="51"/>
      <c r="AB13" s="51"/>
      <c r="AC13" s="51"/>
      <c r="AD13" s="51"/>
      <c r="AE13" s="51"/>
      <c r="AF13" s="51"/>
    </row>
    <row r="14" ht="15.75" customHeight="1">
      <c r="A14" s="7" t="s">
        <v>88</v>
      </c>
      <c r="B14" s="7" t="s">
        <v>89</v>
      </c>
      <c r="C14" s="7" t="s">
        <v>90</v>
      </c>
      <c r="D14" s="13">
        <v>2019.0</v>
      </c>
      <c r="E14" s="7" t="s">
        <v>91</v>
      </c>
      <c r="F14" s="7" t="s">
        <v>92</v>
      </c>
      <c r="G14" s="11">
        <v>216.0</v>
      </c>
      <c r="H14" s="8">
        <f t="shared" si="5"/>
        <v>1000000</v>
      </c>
      <c r="I14" s="11">
        <v>2.0</v>
      </c>
      <c r="J14" s="11">
        <v>2.0</v>
      </c>
      <c r="K14" s="11">
        <v>108.0</v>
      </c>
      <c r="L14" s="11">
        <v>8.0</v>
      </c>
      <c r="M14" s="11">
        <v>16.0</v>
      </c>
      <c r="N14" s="9">
        <f t="shared" ref="N14:N29" si="8">M14/G14</f>
        <v>0.07407407407</v>
      </c>
      <c r="O14" s="7" t="s">
        <v>93</v>
      </c>
      <c r="P14" s="7" t="s">
        <v>30</v>
      </c>
      <c r="Q14" s="11">
        <v>16.0</v>
      </c>
      <c r="R14" s="7" t="s">
        <v>31</v>
      </c>
      <c r="S14" s="7" t="s">
        <v>94</v>
      </c>
      <c r="T14" s="13" t="s">
        <v>53</v>
      </c>
      <c r="U14" s="7" t="s">
        <v>95</v>
      </c>
      <c r="V14" s="57">
        <v>5.0</v>
      </c>
      <c r="W14" s="57">
        <v>5.0</v>
      </c>
      <c r="X14" s="58">
        <v>5.0</v>
      </c>
      <c r="Y14" s="7" t="s">
        <v>96</v>
      </c>
      <c r="Z14" s="16"/>
      <c r="AA14" s="16"/>
      <c r="AB14" s="16"/>
      <c r="AC14" s="16"/>
      <c r="AD14" s="16"/>
      <c r="AE14" s="16"/>
      <c r="AF14" s="16"/>
    </row>
    <row r="15" ht="15.75" customHeight="1">
      <c r="A15" s="7" t="s">
        <v>88</v>
      </c>
      <c r="B15" s="7" t="s">
        <v>89</v>
      </c>
      <c r="C15" s="7" t="s">
        <v>90</v>
      </c>
      <c r="D15" s="13">
        <v>2019.0</v>
      </c>
      <c r="E15" s="7" t="s">
        <v>91</v>
      </c>
      <c r="F15" s="7" t="s">
        <v>92</v>
      </c>
      <c r="G15" s="11">
        <v>216.0</v>
      </c>
      <c r="H15" s="8">
        <f t="shared" si="5"/>
        <v>1000000</v>
      </c>
      <c r="I15" s="11">
        <v>2.0</v>
      </c>
      <c r="J15" s="11">
        <v>2.0</v>
      </c>
      <c r="K15" s="11">
        <v>108.0</v>
      </c>
      <c r="L15" s="11">
        <v>8.0</v>
      </c>
      <c r="M15" s="11">
        <v>16.0</v>
      </c>
      <c r="N15" s="9">
        <f t="shared" si="8"/>
        <v>0.07407407407</v>
      </c>
      <c r="O15" s="7" t="s">
        <v>93</v>
      </c>
      <c r="P15" s="7" t="s">
        <v>30</v>
      </c>
      <c r="Q15" s="11">
        <v>16.0</v>
      </c>
      <c r="R15" s="7" t="s">
        <v>31</v>
      </c>
      <c r="S15" s="7" t="s">
        <v>94</v>
      </c>
      <c r="T15" s="13" t="s">
        <v>33</v>
      </c>
      <c r="U15" s="7" t="s">
        <v>97</v>
      </c>
      <c r="V15" s="14"/>
      <c r="W15" s="15">
        <v>5.0</v>
      </c>
      <c r="X15" s="58"/>
      <c r="Y15" s="7" t="s">
        <v>98</v>
      </c>
      <c r="Z15" s="16"/>
      <c r="AA15" s="16"/>
      <c r="AB15" s="16"/>
      <c r="AC15" s="16"/>
      <c r="AD15" s="16"/>
      <c r="AE15" s="16"/>
      <c r="AF15" s="16"/>
    </row>
    <row r="16" ht="15.75" customHeight="1">
      <c r="A16" s="7" t="s">
        <v>88</v>
      </c>
      <c r="B16" s="7" t="s">
        <v>89</v>
      </c>
      <c r="C16" s="7" t="s">
        <v>90</v>
      </c>
      <c r="D16" s="13">
        <v>2019.0</v>
      </c>
      <c r="E16" s="7" t="s">
        <v>91</v>
      </c>
      <c r="F16" s="7" t="s">
        <v>92</v>
      </c>
      <c r="G16" s="11">
        <v>216.0</v>
      </c>
      <c r="H16" s="8">
        <f t="shared" si="5"/>
        <v>1000000</v>
      </c>
      <c r="I16" s="11">
        <v>2.0</v>
      </c>
      <c r="J16" s="11">
        <v>2.0</v>
      </c>
      <c r="K16" s="11">
        <v>108.0</v>
      </c>
      <c r="L16" s="11">
        <v>8.0</v>
      </c>
      <c r="M16" s="11">
        <v>16.0</v>
      </c>
      <c r="N16" s="9">
        <f t="shared" si="8"/>
        <v>0.07407407407</v>
      </c>
      <c r="O16" s="7" t="s">
        <v>93</v>
      </c>
      <c r="P16" s="7" t="s">
        <v>30</v>
      </c>
      <c r="Q16" s="11">
        <v>16.0</v>
      </c>
      <c r="R16" s="7" t="s">
        <v>31</v>
      </c>
      <c r="S16" s="7" t="s">
        <v>94</v>
      </c>
      <c r="T16" s="13" t="s">
        <v>33</v>
      </c>
      <c r="U16" s="7" t="s">
        <v>99</v>
      </c>
      <c r="V16" s="14"/>
      <c r="W16" s="15">
        <v>5.0</v>
      </c>
      <c r="X16" s="58"/>
      <c r="Y16" s="7" t="s">
        <v>78</v>
      </c>
      <c r="Z16" s="16"/>
      <c r="AA16" s="16"/>
      <c r="AB16" s="16"/>
      <c r="AC16" s="16"/>
      <c r="AD16" s="16"/>
      <c r="AE16" s="16"/>
      <c r="AF16" s="16"/>
    </row>
    <row r="17" ht="15.75" customHeight="1">
      <c r="A17" s="7" t="s">
        <v>88</v>
      </c>
      <c r="B17" s="7" t="s">
        <v>89</v>
      </c>
      <c r="C17" s="7" t="s">
        <v>90</v>
      </c>
      <c r="D17" s="13">
        <v>2019.0</v>
      </c>
      <c r="E17" s="7" t="s">
        <v>91</v>
      </c>
      <c r="F17" s="7" t="s">
        <v>92</v>
      </c>
      <c r="G17" s="11">
        <v>216.0</v>
      </c>
      <c r="H17" s="8">
        <f t="shared" si="5"/>
        <v>1000000</v>
      </c>
      <c r="I17" s="11">
        <v>2.0</v>
      </c>
      <c r="J17" s="11">
        <v>2.0</v>
      </c>
      <c r="K17" s="11">
        <v>108.0</v>
      </c>
      <c r="L17" s="11">
        <v>7.0</v>
      </c>
      <c r="M17" s="11">
        <v>14.0</v>
      </c>
      <c r="N17" s="9">
        <f t="shared" si="8"/>
        <v>0.06481481481</v>
      </c>
      <c r="O17" s="7" t="s">
        <v>93</v>
      </c>
      <c r="P17" s="7" t="s">
        <v>30</v>
      </c>
      <c r="Q17" s="11">
        <v>16.0</v>
      </c>
      <c r="R17" s="7" t="s">
        <v>31</v>
      </c>
      <c r="S17" s="7" t="s">
        <v>94</v>
      </c>
      <c r="T17" s="13" t="s">
        <v>33</v>
      </c>
      <c r="U17" s="7" t="s">
        <v>100</v>
      </c>
      <c r="V17" s="14"/>
      <c r="W17" s="15">
        <v>4.0</v>
      </c>
      <c r="X17" s="58"/>
      <c r="Y17" s="7" t="s">
        <v>101</v>
      </c>
      <c r="Z17" s="16"/>
      <c r="AA17" s="16"/>
      <c r="AB17" s="16"/>
      <c r="AC17" s="16"/>
      <c r="AD17" s="16"/>
      <c r="AE17" s="16"/>
      <c r="AF17" s="16"/>
    </row>
    <row r="18" ht="15.75" customHeight="1">
      <c r="A18" s="7" t="s">
        <v>88</v>
      </c>
      <c r="B18" s="7" t="s">
        <v>89</v>
      </c>
      <c r="C18" s="7" t="s">
        <v>90</v>
      </c>
      <c r="D18" s="13">
        <v>2019.0</v>
      </c>
      <c r="E18" s="7" t="s">
        <v>91</v>
      </c>
      <c r="F18" s="7" t="s">
        <v>92</v>
      </c>
      <c r="G18" s="11">
        <v>216.0</v>
      </c>
      <c r="H18" s="8">
        <f t="shared" si="5"/>
        <v>1000000</v>
      </c>
      <c r="I18" s="11">
        <v>2.0</v>
      </c>
      <c r="J18" s="11">
        <v>2.0</v>
      </c>
      <c r="K18" s="11">
        <v>108.0</v>
      </c>
      <c r="L18" s="11">
        <v>7.0</v>
      </c>
      <c r="M18" s="11">
        <v>14.0</v>
      </c>
      <c r="N18" s="9">
        <f t="shared" si="8"/>
        <v>0.06481481481</v>
      </c>
      <c r="O18" s="7" t="s">
        <v>93</v>
      </c>
      <c r="P18" s="7" t="s">
        <v>30</v>
      </c>
      <c r="Q18" s="11">
        <v>16.0</v>
      </c>
      <c r="R18" s="7" t="s">
        <v>31</v>
      </c>
      <c r="S18" s="7" t="s">
        <v>94</v>
      </c>
      <c r="T18" s="13" t="s">
        <v>33</v>
      </c>
      <c r="U18" s="7" t="s">
        <v>102</v>
      </c>
      <c r="V18" s="14"/>
      <c r="W18" s="15">
        <v>5.0</v>
      </c>
      <c r="X18" s="58"/>
      <c r="Y18" s="7" t="s">
        <v>78</v>
      </c>
      <c r="Z18" s="16"/>
      <c r="AA18" s="16"/>
      <c r="AB18" s="16"/>
      <c r="AC18" s="16"/>
      <c r="AD18" s="16"/>
      <c r="AE18" s="16"/>
      <c r="AF18" s="16"/>
    </row>
    <row r="19" ht="15.75" customHeight="1">
      <c r="A19" s="7" t="s">
        <v>88</v>
      </c>
      <c r="B19" s="7" t="s">
        <v>89</v>
      </c>
      <c r="C19" s="7" t="s">
        <v>90</v>
      </c>
      <c r="D19" s="13">
        <v>2019.0</v>
      </c>
      <c r="E19" s="7" t="s">
        <v>91</v>
      </c>
      <c r="F19" s="7" t="s">
        <v>92</v>
      </c>
      <c r="G19" s="11">
        <v>216.0</v>
      </c>
      <c r="H19" s="8">
        <f t="shared" si="5"/>
        <v>1000000</v>
      </c>
      <c r="I19" s="11">
        <v>2.0</v>
      </c>
      <c r="J19" s="11">
        <v>2.0</v>
      </c>
      <c r="K19" s="11">
        <v>108.0</v>
      </c>
      <c r="L19" s="11">
        <v>6.0</v>
      </c>
      <c r="M19" s="11">
        <v>12.0</v>
      </c>
      <c r="N19" s="9">
        <f t="shared" si="8"/>
        <v>0.05555555556</v>
      </c>
      <c r="O19" s="7" t="s">
        <v>93</v>
      </c>
      <c r="P19" s="7" t="s">
        <v>30</v>
      </c>
      <c r="Q19" s="11">
        <v>16.0</v>
      </c>
      <c r="R19" s="7" t="s">
        <v>31</v>
      </c>
      <c r="S19" s="7" t="s">
        <v>94</v>
      </c>
      <c r="T19" s="13" t="s">
        <v>33</v>
      </c>
      <c r="U19" s="7" t="s">
        <v>103</v>
      </c>
      <c r="V19" s="14"/>
      <c r="W19" s="15">
        <v>4.0</v>
      </c>
      <c r="X19" s="58"/>
      <c r="Y19" s="7" t="s">
        <v>101</v>
      </c>
      <c r="Z19" s="16"/>
      <c r="AA19" s="16"/>
      <c r="AB19" s="16"/>
      <c r="AC19" s="16"/>
      <c r="AD19" s="16"/>
      <c r="AE19" s="16"/>
      <c r="AF19" s="16"/>
    </row>
    <row r="20" ht="15.75" customHeight="1">
      <c r="A20" s="7" t="s">
        <v>88</v>
      </c>
      <c r="B20" s="7" t="s">
        <v>89</v>
      </c>
      <c r="C20" s="7" t="s">
        <v>90</v>
      </c>
      <c r="D20" s="13">
        <v>2019.0</v>
      </c>
      <c r="E20" s="7" t="s">
        <v>91</v>
      </c>
      <c r="F20" s="7" t="s">
        <v>92</v>
      </c>
      <c r="G20" s="11">
        <v>216.0</v>
      </c>
      <c r="H20" s="8">
        <f t="shared" si="5"/>
        <v>1000000</v>
      </c>
      <c r="I20" s="11">
        <v>2.0</v>
      </c>
      <c r="J20" s="11">
        <v>2.0</v>
      </c>
      <c r="K20" s="11">
        <v>108.0</v>
      </c>
      <c r="L20" s="11">
        <v>6.0</v>
      </c>
      <c r="M20" s="11">
        <v>12.0</v>
      </c>
      <c r="N20" s="9">
        <f t="shared" si="8"/>
        <v>0.05555555556</v>
      </c>
      <c r="O20" s="7" t="s">
        <v>93</v>
      </c>
      <c r="P20" s="7" t="s">
        <v>30</v>
      </c>
      <c r="Q20" s="11">
        <v>16.0</v>
      </c>
      <c r="R20" s="7" t="s">
        <v>31</v>
      </c>
      <c r="S20" s="7" t="s">
        <v>94</v>
      </c>
      <c r="T20" s="13" t="s">
        <v>33</v>
      </c>
      <c r="U20" s="7" t="s">
        <v>104</v>
      </c>
      <c r="V20" s="14"/>
      <c r="W20" s="15">
        <v>4.0</v>
      </c>
      <c r="X20" s="58"/>
      <c r="Y20" s="7" t="s">
        <v>101</v>
      </c>
      <c r="Z20" s="16"/>
      <c r="AA20" s="16"/>
      <c r="AB20" s="16"/>
      <c r="AC20" s="16"/>
      <c r="AD20" s="16"/>
      <c r="AE20" s="16"/>
      <c r="AF20" s="16"/>
    </row>
    <row r="21" ht="15.75" customHeight="1">
      <c r="A21" s="7" t="s">
        <v>88</v>
      </c>
      <c r="B21" s="7" t="s">
        <v>89</v>
      </c>
      <c r="C21" s="7" t="s">
        <v>90</v>
      </c>
      <c r="D21" s="13">
        <v>2019.0</v>
      </c>
      <c r="E21" s="7" t="s">
        <v>91</v>
      </c>
      <c r="F21" s="7" t="s">
        <v>92</v>
      </c>
      <c r="G21" s="11">
        <v>216.0</v>
      </c>
      <c r="H21" s="8">
        <f t="shared" si="5"/>
        <v>1000000</v>
      </c>
      <c r="I21" s="11">
        <v>2.0</v>
      </c>
      <c r="J21" s="11">
        <v>2.0</v>
      </c>
      <c r="K21" s="11">
        <v>108.0</v>
      </c>
      <c r="L21" s="11">
        <v>6.0</v>
      </c>
      <c r="M21" s="11">
        <v>12.0</v>
      </c>
      <c r="N21" s="9">
        <f t="shared" si="8"/>
        <v>0.05555555556</v>
      </c>
      <c r="O21" s="7" t="s">
        <v>93</v>
      </c>
      <c r="P21" s="7" t="s">
        <v>30</v>
      </c>
      <c r="Q21" s="11">
        <v>16.0</v>
      </c>
      <c r="R21" s="7" t="s">
        <v>31</v>
      </c>
      <c r="S21" s="7" t="s">
        <v>94</v>
      </c>
      <c r="T21" s="13" t="s">
        <v>33</v>
      </c>
      <c r="U21" s="7" t="s">
        <v>105</v>
      </c>
      <c r="V21" s="14"/>
      <c r="W21" s="15">
        <v>4.0</v>
      </c>
      <c r="X21" s="58"/>
      <c r="Y21" s="7" t="s">
        <v>101</v>
      </c>
      <c r="Z21" s="16"/>
      <c r="AA21" s="16"/>
      <c r="AB21" s="16"/>
      <c r="AC21" s="16"/>
      <c r="AD21" s="16"/>
      <c r="AE21" s="16"/>
      <c r="AF21" s="16"/>
    </row>
    <row r="22" ht="15.75" customHeight="1">
      <c r="A22" s="59" t="s">
        <v>106</v>
      </c>
      <c r="B22" s="59" t="s">
        <v>107</v>
      </c>
      <c r="C22" s="59" t="s">
        <v>108</v>
      </c>
      <c r="D22" s="59">
        <v>2019.0</v>
      </c>
      <c r="E22" s="59" t="s">
        <v>59</v>
      </c>
      <c r="F22" s="59" t="s">
        <v>109</v>
      </c>
      <c r="G22" s="60">
        <v>200.0</v>
      </c>
      <c r="H22" s="60">
        <v>875000.0</v>
      </c>
      <c r="I22" s="60">
        <v>2.0</v>
      </c>
      <c r="J22" s="60">
        <v>1.75</v>
      </c>
      <c r="K22" s="60">
        <v>108.0</v>
      </c>
      <c r="L22" s="61">
        <f t="shared" ref="L22:L29" si="9">K22*N22</f>
        <v>16.2</v>
      </c>
      <c r="M22" s="60">
        <v>30.0</v>
      </c>
      <c r="N22" s="61">
        <f t="shared" si="8"/>
        <v>0.15</v>
      </c>
      <c r="O22" s="59" t="s">
        <v>110</v>
      </c>
      <c r="P22" s="59" t="s">
        <v>30</v>
      </c>
      <c r="Q22" s="60">
        <v>20.0</v>
      </c>
      <c r="R22" s="59" t="s">
        <v>31</v>
      </c>
      <c r="S22" s="59" t="s">
        <v>111</v>
      </c>
      <c r="T22" s="62" t="s">
        <v>33</v>
      </c>
      <c r="U22" s="59" t="s">
        <v>112</v>
      </c>
      <c r="V22" s="63"/>
      <c r="W22" s="64">
        <v>5.0</v>
      </c>
      <c r="X22" s="65"/>
      <c r="Y22" s="59" t="s">
        <v>78</v>
      </c>
      <c r="Z22" s="66"/>
      <c r="AA22" s="66"/>
      <c r="AB22" s="66"/>
      <c r="AC22" s="66"/>
      <c r="AD22" s="66"/>
      <c r="AE22" s="66"/>
      <c r="AF22" s="66"/>
    </row>
    <row r="23" ht="15.75" customHeight="1">
      <c r="A23" s="59" t="s">
        <v>106</v>
      </c>
      <c r="B23" s="59" t="s">
        <v>107</v>
      </c>
      <c r="C23" s="59" t="s">
        <v>108</v>
      </c>
      <c r="D23" s="59">
        <v>2019.0</v>
      </c>
      <c r="E23" s="59" t="s">
        <v>59</v>
      </c>
      <c r="F23" s="59" t="s">
        <v>109</v>
      </c>
      <c r="G23" s="60">
        <v>200.0</v>
      </c>
      <c r="H23" s="60">
        <v>875000.0</v>
      </c>
      <c r="I23" s="60">
        <v>2.0</v>
      </c>
      <c r="J23" s="60">
        <v>1.75</v>
      </c>
      <c r="K23" s="60">
        <v>108.0</v>
      </c>
      <c r="L23" s="61">
        <f t="shared" si="9"/>
        <v>16.2</v>
      </c>
      <c r="M23" s="60">
        <v>30.0</v>
      </c>
      <c r="N23" s="61">
        <f t="shared" si="8"/>
        <v>0.15</v>
      </c>
      <c r="O23" s="59" t="s">
        <v>110</v>
      </c>
      <c r="P23" s="59" t="s">
        <v>30</v>
      </c>
      <c r="Q23" s="60">
        <v>20.0</v>
      </c>
      <c r="R23" s="59" t="s">
        <v>31</v>
      </c>
      <c r="S23" s="59" t="s">
        <v>111</v>
      </c>
      <c r="T23" s="62" t="s">
        <v>33</v>
      </c>
      <c r="U23" s="59" t="s">
        <v>113</v>
      </c>
      <c r="V23" s="63"/>
      <c r="W23" s="64">
        <v>5.0</v>
      </c>
      <c r="X23" s="65"/>
      <c r="Y23" s="59" t="s">
        <v>78</v>
      </c>
      <c r="Z23" s="66"/>
      <c r="AA23" s="66"/>
      <c r="AB23" s="66"/>
      <c r="AC23" s="66"/>
      <c r="AD23" s="66"/>
      <c r="AE23" s="66"/>
      <c r="AF23" s="66"/>
    </row>
    <row r="24" ht="15.75" customHeight="1">
      <c r="A24" s="59" t="s">
        <v>106</v>
      </c>
      <c r="B24" s="59" t="s">
        <v>107</v>
      </c>
      <c r="C24" s="59" t="s">
        <v>108</v>
      </c>
      <c r="D24" s="59">
        <v>2019.0</v>
      </c>
      <c r="E24" s="59" t="s">
        <v>59</v>
      </c>
      <c r="F24" s="59" t="s">
        <v>109</v>
      </c>
      <c r="G24" s="60">
        <v>200.0</v>
      </c>
      <c r="H24" s="60">
        <v>875000.0</v>
      </c>
      <c r="I24" s="60">
        <v>2.0</v>
      </c>
      <c r="J24" s="60">
        <v>1.75</v>
      </c>
      <c r="K24" s="60">
        <v>108.0</v>
      </c>
      <c r="L24" s="61">
        <f t="shared" si="9"/>
        <v>16.2</v>
      </c>
      <c r="M24" s="60">
        <v>30.0</v>
      </c>
      <c r="N24" s="61">
        <f t="shared" si="8"/>
        <v>0.15</v>
      </c>
      <c r="O24" s="59" t="s">
        <v>110</v>
      </c>
      <c r="P24" s="59" t="s">
        <v>30</v>
      </c>
      <c r="Q24" s="60">
        <v>20.0</v>
      </c>
      <c r="R24" s="59" t="s">
        <v>31</v>
      </c>
      <c r="S24" s="59" t="s">
        <v>111</v>
      </c>
      <c r="T24" s="62" t="s">
        <v>33</v>
      </c>
      <c r="U24" s="59" t="s">
        <v>114</v>
      </c>
      <c r="V24" s="63"/>
      <c r="W24" s="64">
        <v>5.0</v>
      </c>
      <c r="X24" s="65"/>
      <c r="Y24" s="59" t="s">
        <v>78</v>
      </c>
      <c r="Z24" s="66"/>
      <c r="AA24" s="66"/>
      <c r="AB24" s="66"/>
      <c r="AC24" s="66"/>
      <c r="AD24" s="66"/>
      <c r="AE24" s="66"/>
      <c r="AF24" s="66"/>
    </row>
    <row r="25" ht="15.75" customHeight="1">
      <c r="A25" s="59" t="s">
        <v>106</v>
      </c>
      <c r="B25" s="59" t="s">
        <v>107</v>
      </c>
      <c r="C25" s="59" t="s">
        <v>108</v>
      </c>
      <c r="D25" s="59">
        <v>2019.0</v>
      </c>
      <c r="E25" s="59" t="s">
        <v>59</v>
      </c>
      <c r="F25" s="59" t="s">
        <v>109</v>
      </c>
      <c r="G25" s="60">
        <v>200.0</v>
      </c>
      <c r="H25" s="60">
        <v>875000.0</v>
      </c>
      <c r="I25" s="60">
        <v>2.0</v>
      </c>
      <c r="J25" s="60">
        <v>1.75</v>
      </c>
      <c r="K25" s="60">
        <v>108.0</v>
      </c>
      <c r="L25" s="61">
        <f t="shared" si="9"/>
        <v>16.2</v>
      </c>
      <c r="M25" s="60">
        <v>30.0</v>
      </c>
      <c r="N25" s="61">
        <f t="shared" si="8"/>
        <v>0.15</v>
      </c>
      <c r="O25" s="59" t="s">
        <v>110</v>
      </c>
      <c r="P25" s="59" t="s">
        <v>30</v>
      </c>
      <c r="Q25" s="60">
        <v>20.0</v>
      </c>
      <c r="R25" s="59" t="s">
        <v>31</v>
      </c>
      <c r="S25" s="59" t="s">
        <v>111</v>
      </c>
      <c r="T25" s="62" t="s">
        <v>33</v>
      </c>
      <c r="U25" s="59" t="s">
        <v>115</v>
      </c>
      <c r="V25" s="63"/>
      <c r="W25" s="64">
        <v>3.0</v>
      </c>
      <c r="X25" s="65"/>
      <c r="Y25" s="59" t="s">
        <v>116</v>
      </c>
      <c r="Z25" s="66"/>
      <c r="AA25" s="66"/>
      <c r="AB25" s="66"/>
      <c r="AC25" s="66"/>
      <c r="AD25" s="66"/>
      <c r="AE25" s="66"/>
      <c r="AF25" s="66"/>
    </row>
    <row r="26" ht="15.75" customHeight="1">
      <c r="A26" s="59" t="s">
        <v>106</v>
      </c>
      <c r="B26" s="59" t="s">
        <v>107</v>
      </c>
      <c r="C26" s="59" t="s">
        <v>108</v>
      </c>
      <c r="D26" s="59">
        <v>2019.0</v>
      </c>
      <c r="E26" s="59" t="s">
        <v>59</v>
      </c>
      <c r="F26" s="59" t="s">
        <v>109</v>
      </c>
      <c r="G26" s="60">
        <v>300.0</v>
      </c>
      <c r="H26" s="60">
        <v>875000.0</v>
      </c>
      <c r="I26" s="60">
        <v>2.0</v>
      </c>
      <c r="J26" s="60">
        <v>1.75</v>
      </c>
      <c r="K26" s="60">
        <v>180.0</v>
      </c>
      <c r="L26" s="61">
        <f t="shared" si="9"/>
        <v>18</v>
      </c>
      <c r="M26" s="60">
        <v>30.0</v>
      </c>
      <c r="N26" s="61">
        <f t="shared" si="8"/>
        <v>0.1</v>
      </c>
      <c r="O26" s="59" t="s">
        <v>110</v>
      </c>
      <c r="P26" s="59" t="s">
        <v>30</v>
      </c>
      <c r="Q26" s="60">
        <v>16.0</v>
      </c>
      <c r="R26" s="59" t="s">
        <v>31</v>
      </c>
      <c r="S26" s="59" t="s">
        <v>111</v>
      </c>
      <c r="T26" s="62" t="s">
        <v>33</v>
      </c>
      <c r="U26" s="59" t="s">
        <v>112</v>
      </c>
      <c r="V26" s="63"/>
      <c r="W26" s="64">
        <v>5.0</v>
      </c>
      <c r="X26" s="65"/>
      <c r="Y26" s="59" t="s">
        <v>78</v>
      </c>
      <c r="Z26" s="66"/>
      <c r="AA26" s="66"/>
      <c r="AB26" s="66"/>
      <c r="AC26" s="66"/>
      <c r="AD26" s="66"/>
      <c r="AE26" s="66"/>
      <c r="AF26" s="66"/>
    </row>
    <row r="27" ht="15.75" customHeight="1">
      <c r="A27" s="59" t="s">
        <v>106</v>
      </c>
      <c r="B27" s="59" t="s">
        <v>107</v>
      </c>
      <c r="C27" s="59" t="s">
        <v>108</v>
      </c>
      <c r="D27" s="59">
        <v>2019.0</v>
      </c>
      <c r="E27" s="59" t="s">
        <v>59</v>
      </c>
      <c r="F27" s="59" t="s">
        <v>109</v>
      </c>
      <c r="G27" s="60">
        <v>300.0</v>
      </c>
      <c r="H27" s="60">
        <v>875000.0</v>
      </c>
      <c r="I27" s="60">
        <v>2.0</v>
      </c>
      <c r="J27" s="60">
        <v>1.75</v>
      </c>
      <c r="K27" s="60">
        <v>180.0</v>
      </c>
      <c r="L27" s="61">
        <f t="shared" si="9"/>
        <v>18</v>
      </c>
      <c r="M27" s="60">
        <v>30.0</v>
      </c>
      <c r="N27" s="61">
        <f t="shared" si="8"/>
        <v>0.1</v>
      </c>
      <c r="O27" s="59" t="s">
        <v>110</v>
      </c>
      <c r="P27" s="59" t="s">
        <v>30</v>
      </c>
      <c r="Q27" s="60">
        <v>16.0</v>
      </c>
      <c r="R27" s="59" t="s">
        <v>31</v>
      </c>
      <c r="S27" s="59" t="s">
        <v>111</v>
      </c>
      <c r="T27" s="62" t="s">
        <v>33</v>
      </c>
      <c r="U27" s="59" t="s">
        <v>113</v>
      </c>
      <c r="V27" s="63"/>
      <c r="W27" s="64">
        <v>5.0</v>
      </c>
      <c r="X27" s="65"/>
      <c r="Y27" s="59" t="s">
        <v>78</v>
      </c>
      <c r="Z27" s="66"/>
      <c r="AA27" s="66"/>
      <c r="AB27" s="66"/>
      <c r="AC27" s="66"/>
      <c r="AD27" s="66"/>
      <c r="AE27" s="66"/>
      <c r="AF27" s="66"/>
    </row>
    <row r="28" ht="15.75" customHeight="1">
      <c r="A28" s="59" t="s">
        <v>106</v>
      </c>
      <c r="B28" s="59" t="s">
        <v>107</v>
      </c>
      <c r="C28" s="59" t="s">
        <v>108</v>
      </c>
      <c r="D28" s="59">
        <v>2019.0</v>
      </c>
      <c r="E28" s="59" t="s">
        <v>59</v>
      </c>
      <c r="F28" s="59" t="s">
        <v>109</v>
      </c>
      <c r="G28" s="60">
        <v>300.0</v>
      </c>
      <c r="H28" s="60">
        <v>875000.0</v>
      </c>
      <c r="I28" s="60">
        <v>2.0</v>
      </c>
      <c r="J28" s="60">
        <v>1.75</v>
      </c>
      <c r="K28" s="60">
        <v>180.0</v>
      </c>
      <c r="L28" s="61">
        <f t="shared" si="9"/>
        <v>18</v>
      </c>
      <c r="M28" s="60">
        <v>30.0</v>
      </c>
      <c r="N28" s="61">
        <f t="shared" si="8"/>
        <v>0.1</v>
      </c>
      <c r="O28" s="59" t="s">
        <v>110</v>
      </c>
      <c r="P28" s="59" t="s">
        <v>30</v>
      </c>
      <c r="Q28" s="60">
        <v>16.0</v>
      </c>
      <c r="R28" s="59" t="s">
        <v>31</v>
      </c>
      <c r="S28" s="59" t="s">
        <v>111</v>
      </c>
      <c r="T28" s="62" t="s">
        <v>33</v>
      </c>
      <c r="U28" s="59" t="s">
        <v>114</v>
      </c>
      <c r="V28" s="63"/>
      <c r="W28" s="64">
        <v>5.0</v>
      </c>
      <c r="X28" s="65"/>
      <c r="Y28" s="59" t="s">
        <v>78</v>
      </c>
      <c r="Z28" s="66"/>
      <c r="AA28" s="66"/>
      <c r="AB28" s="66"/>
      <c r="AC28" s="66"/>
      <c r="AD28" s="66"/>
      <c r="AE28" s="66"/>
      <c r="AF28" s="66"/>
    </row>
    <row r="29" ht="15.75" customHeight="1">
      <c r="A29" s="59" t="s">
        <v>106</v>
      </c>
      <c r="B29" s="59" t="s">
        <v>107</v>
      </c>
      <c r="C29" s="59" t="s">
        <v>108</v>
      </c>
      <c r="D29" s="59">
        <v>2019.0</v>
      </c>
      <c r="E29" s="59" t="s">
        <v>59</v>
      </c>
      <c r="F29" s="59" t="s">
        <v>109</v>
      </c>
      <c r="G29" s="60">
        <v>300.0</v>
      </c>
      <c r="H29" s="60">
        <v>875000.0</v>
      </c>
      <c r="I29" s="60">
        <v>2.0</v>
      </c>
      <c r="J29" s="60">
        <v>1.75</v>
      </c>
      <c r="K29" s="60">
        <v>180.0</v>
      </c>
      <c r="L29" s="61">
        <f t="shared" si="9"/>
        <v>18</v>
      </c>
      <c r="M29" s="60">
        <v>30.0</v>
      </c>
      <c r="N29" s="61">
        <f t="shared" si="8"/>
        <v>0.1</v>
      </c>
      <c r="O29" s="59" t="s">
        <v>110</v>
      </c>
      <c r="P29" s="59" t="s">
        <v>30</v>
      </c>
      <c r="Q29" s="60">
        <v>16.0</v>
      </c>
      <c r="R29" s="59" t="s">
        <v>31</v>
      </c>
      <c r="S29" s="59" t="s">
        <v>111</v>
      </c>
      <c r="T29" s="62" t="s">
        <v>33</v>
      </c>
      <c r="U29" s="59" t="s">
        <v>115</v>
      </c>
      <c r="V29" s="63"/>
      <c r="W29" s="64">
        <v>3.0</v>
      </c>
      <c r="X29" s="65"/>
      <c r="Y29" s="59" t="s">
        <v>116</v>
      </c>
      <c r="Z29" s="66"/>
      <c r="AA29" s="66"/>
      <c r="AB29" s="66"/>
      <c r="AC29" s="66"/>
      <c r="AD29" s="66"/>
      <c r="AE29" s="66"/>
      <c r="AF29" s="66"/>
    </row>
    <row r="30" ht="15.75" customHeight="1">
      <c r="A30" s="30" t="s">
        <v>117</v>
      </c>
      <c r="B30" s="30" t="s">
        <v>118</v>
      </c>
      <c r="C30" s="30" t="s">
        <v>119</v>
      </c>
      <c r="D30" s="30">
        <v>2020.0</v>
      </c>
      <c r="E30" s="30" t="s">
        <v>120</v>
      </c>
      <c r="F30" s="30" t="s">
        <v>121</v>
      </c>
      <c r="G30" s="67">
        <f>M30/N30</f>
        <v>384.6153846</v>
      </c>
      <c r="H30" s="68">
        <v>352.1</v>
      </c>
      <c r="I30" s="31">
        <v>2.0</v>
      </c>
      <c r="J30" s="31">
        <v>1.71</v>
      </c>
      <c r="K30" s="32">
        <f>L30/N30</f>
        <v>202.5641026</v>
      </c>
      <c r="L30" s="31">
        <v>7.9</v>
      </c>
      <c r="M30" s="31">
        <v>15.0</v>
      </c>
      <c r="N30" s="31">
        <v>0.039</v>
      </c>
      <c r="O30" s="30" t="s">
        <v>122</v>
      </c>
      <c r="P30" s="30" t="s">
        <v>30</v>
      </c>
      <c r="Q30" s="31">
        <v>16.0</v>
      </c>
      <c r="R30" s="30" t="s">
        <v>31</v>
      </c>
      <c r="S30" s="30" t="s">
        <v>123</v>
      </c>
      <c r="T30" s="33" t="s">
        <v>33</v>
      </c>
      <c r="U30" s="30" t="s">
        <v>124</v>
      </c>
      <c r="V30" s="69"/>
      <c r="W30" s="34">
        <v>5.0</v>
      </c>
      <c r="X30" s="35"/>
      <c r="Y30" s="30" t="s">
        <v>78</v>
      </c>
      <c r="Z30" s="36"/>
      <c r="AA30" s="36"/>
      <c r="AB30" s="36"/>
      <c r="AC30" s="36"/>
      <c r="AD30" s="36"/>
      <c r="AE30" s="36"/>
      <c r="AF30" s="36"/>
    </row>
    <row r="31" ht="15.75" customHeight="1">
      <c r="A31" s="70" t="s">
        <v>125</v>
      </c>
      <c r="B31" s="70" t="s">
        <v>126</v>
      </c>
      <c r="C31" s="70" t="s">
        <v>127</v>
      </c>
      <c r="D31" s="70">
        <v>1980.0</v>
      </c>
      <c r="E31" s="70" t="s">
        <v>70</v>
      </c>
      <c r="F31" s="70" t="s">
        <v>128</v>
      </c>
      <c r="G31" s="71">
        <v>700.0</v>
      </c>
      <c r="H31" s="71"/>
      <c r="I31" s="71"/>
      <c r="J31" s="71"/>
      <c r="K31" s="71"/>
      <c r="L31" s="71"/>
      <c r="M31" s="71">
        <v>30.0</v>
      </c>
      <c r="N31" s="72">
        <f t="shared" ref="N31:N49" si="10">G31/M31</f>
        <v>23.33333333</v>
      </c>
      <c r="O31" s="70" t="s">
        <v>129</v>
      </c>
      <c r="P31" s="70" t="s">
        <v>30</v>
      </c>
      <c r="Q31" s="71">
        <v>8.0</v>
      </c>
      <c r="R31" s="70" t="s">
        <v>31</v>
      </c>
      <c r="S31" s="70" t="s">
        <v>130</v>
      </c>
      <c r="T31" s="73" t="s">
        <v>33</v>
      </c>
      <c r="U31" s="70" t="s">
        <v>131</v>
      </c>
      <c r="V31" s="74"/>
      <c r="W31" s="75">
        <v>5.0</v>
      </c>
      <c r="X31" s="76"/>
      <c r="Y31" s="70" t="s">
        <v>132</v>
      </c>
      <c r="Z31" s="77"/>
      <c r="AA31" s="77"/>
      <c r="AB31" s="77"/>
      <c r="AC31" s="77"/>
      <c r="AD31" s="77"/>
      <c r="AE31" s="77"/>
      <c r="AF31" s="77"/>
    </row>
    <row r="32" ht="15.75" customHeight="1">
      <c r="A32" s="70" t="s">
        <v>125</v>
      </c>
      <c r="B32" s="70" t="s">
        <v>126</v>
      </c>
      <c r="C32" s="70" t="s">
        <v>127</v>
      </c>
      <c r="D32" s="70">
        <v>1980.0</v>
      </c>
      <c r="E32" s="70" t="s">
        <v>70</v>
      </c>
      <c r="F32" s="70" t="s">
        <v>128</v>
      </c>
      <c r="G32" s="71">
        <v>2400.0</v>
      </c>
      <c r="H32" s="71"/>
      <c r="I32" s="71"/>
      <c r="J32" s="71"/>
      <c r="K32" s="71"/>
      <c r="L32" s="71"/>
      <c r="M32" s="71">
        <v>30.0</v>
      </c>
      <c r="N32" s="72">
        <f t="shared" si="10"/>
        <v>80</v>
      </c>
      <c r="O32" s="70" t="s">
        <v>129</v>
      </c>
      <c r="P32" s="70" t="s">
        <v>30</v>
      </c>
      <c r="Q32" s="71">
        <v>8.0</v>
      </c>
      <c r="R32" s="70" t="s">
        <v>31</v>
      </c>
      <c r="S32" s="70" t="s">
        <v>130</v>
      </c>
      <c r="T32" s="73" t="s">
        <v>33</v>
      </c>
      <c r="U32" s="70" t="s">
        <v>133</v>
      </c>
      <c r="V32" s="74"/>
      <c r="W32" s="75">
        <v>4.5</v>
      </c>
      <c r="X32" s="76"/>
      <c r="Y32" s="70" t="s">
        <v>134</v>
      </c>
      <c r="Z32" s="77"/>
      <c r="AA32" s="77"/>
      <c r="AB32" s="77"/>
      <c r="AC32" s="77"/>
      <c r="AD32" s="77"/>
      <c r="AE32" s="77"/>
      <c r="AF32" s="77"/>
    </row>
    <row r="33" ht="15.75" customHeight="1">
      <c r="A33" s="70" t="s">
        <v>125</v>
      </c>
      <c r="B33" s="70" t="s">
        <v>126</v>
      </c>
      <c r="C33" s="70" t="s">
        <v>127</v>
      </c>
      <c r="D33" s="70">
        <v>1980.0</v>
      </c>
      <c r="E33" s="70" t="s">
        <v>70</v>
      </c>
      <c r="F33" s="70" t="s">
        <v>128</v>
      </c>
      <c r="G33" s="71">
        <v>6000.0</v>
      </c>
      <c r="H33" s="71"/>
      <c r="I33" s="71"/>
      <c r="J33" s="71"/>
      <c r="K33" s="71"/>
      <c r="L33" s="71"/>
      <c r="M33" s="71">
        <v>30.0</v>
      </c>
      <c r="N33" s="72">
        <f t="shared" si="10"/>
        <v>200</v>
      </c>
      <c r="O33" s="70" t="s">
        <v>129</v>
      </c>
      <c r="P33" s="70" t="s">
        <v>30</v>
      </c>
      <c r="Q33" s="71">
        <v>8.0</v>
      </c>
      <c r="R33" s="70" t="s">
        <v>31</v>
      </c>
      <c r="S33" s="70" t="s">
        <v>130</v>
      </c>
      <c r="T33" s="73" t="s">
        <v>33</v>
      </c>
      <c r="U33" s="70" t="s">
        <v>135</v>
      </c>
      <c r="V33" s="74"/>
      <c r="W33" s="75">
        <v>4.0</v>
      </c>
      <c r="X33" s="76"/>
      <c r="Y33" s="70" t="s">
        <v>136</v>
      </c>
      <c r="Z33" s="77"/>
      <c r="AA33" s="77"/>
      <c r="AB33" s="77"/>
      <c r="AC33" s="77"/>
      <c r="AD33" s="77"/>
      <c r="AE33" s="77"/>
      <c r="AF33" s="77"/>
    </row>
    <row r="34" ht="15.75" customHeight="1">
      <c r="A34" s="70" t="s">
        <v>125</v>
      </c>
      <c r="B34" s="70" t="s">
        <v>126</v>
      </c>
      <c r="C34" s="70" t="s">
        <v>127</v>
      </c>
      <c r="D34" s="70">
        <v>1980.0</v>
      </c>
      <c r="E34" s="70" t="s">
        <v>70</v>
      </c>
      <c r="F34" s="70" t="s">
        <v>128</v>
      </c>
      <c r="G34" s="71">
        <v>15000.0</v>
      </c>
      <c r="H34" s="71"/>
      <c r="I34" s="71"/>
      <c r="J34" s="71"/>
      <c r="K34" s="71"/>
      <c r="L34" s="71"/>
      <c r="M34" s="71">
        <v>30.0</v>
      </c>
      <c r="N34" s="72">
        <f t="shared" si="10"/>
        <v>500</v>
      </c>
      <c r="O34" s="70" t="s">
        <v>129</v>
      </c>
      <c r="P34" s="70" t="s">
        <v>30</v>
      </c>
      <c r="Q34" s="71">
        <v>8.0</v>
      </c>
      <c r="R34" s="70" t="s">
        <v>31</v>
      </c>
      <c r="S34" s="70" t="s">
        <v>130</v>
      </c>
      <c r="T34" s="73" t="s">
        <v>33</v>
      </c>
      <c r="U34" s="70" t="s">
        <v>135</v>
      </c>
      <c r="V34" s="74"/>
      <c r="W34" s="75">
        <v>4.0</v>
      </c>
      <c r="X34" s="76"/>
      <c r="Y34" s="70" t="s">
        <v>136</v>
      </c>
      <c r="Z34" s="77"/>
      <c r="AA34" s="77"/>
      <c r="AB34" s="77"/>
      <c r="AC34" s="77"/>
      <c r="AD34" s="77"/>
      <c r="AE34" s="77"/>
      <c r="AF34" s="77"/>
    </row>
    <row r="35" ht="15.75" customHeight="1">
      <c r="A35" s="70" t="s">
        <v>125</v>
      </c>
      <c r="B35" s="70" t="s">
        <v>126</v>
      </c>
      <c r="C35" s="70" t="s">
        <v>127</v>
      </c>
      <c r="D35" s="70">
        <v>1980.0</v>
      </c>
      <c r="E35" s="70" t="s">
        <v>70</v>
      </c>
      <c r="F35" s="70" t="s">
        <v>128</v>
      </c>
      <c r="G35" s="71">
        <v>15000.0</v>
      </c>
      <c r="H35" s="71"/>
      <c r="I35" s="71"/>
      <c r="J35" s="71"/>
      <c r="K35" s="71"/>
      <c r="L35" s="71"/>
      <c r="M35" s="71">
        <v>30.0</v>
      </c>
      <c r="N35" s="72">
        <f t="shared" si="10"/>
        <v>500</v>
      </c>
      <c r="O35" s="70" t="s">
        <v>129</v>
      </c>
      <c r="P35" s="70" t="s">
        <v>30</v>
      </c>
      <c r="Q35" s="71">
        <v>8.0</v>
      </c>
      <c r="R35" s="70" t="s">
        <v>31</v>
      </c>
      <c r="S35" s="70" t="s">
        <v>130</v>
      </c>
      <c r="T35" s="73" t="s">
        <v>33</v>
      </c>
      <c r="U35" s="70" t="s">
        <v>133</v>
      </c>
      <c r="V35" s="74"/>
      <c r="W35" s="75">
        <v>4.5</v>
      </c>
      <c r="X35" s="76"/>
      <c r="Y35" s="70" t="s">
        <v>134</v>
      </c>
      <c r="Z35" s="77"/>
      <c r="AA35" s="77"/>
      <c r="AB35" s="77"/>
      <c r="AC35" s="77"/>
      <c r="AD35" s="77"/>
      <c r="AE35" s="77"/>
      <c r="AF35" s="77"/>
    </row>
    <row r="36" ht="15.75" customHeight="1">
      <c r="A36" s="70" t="s">
        <v>125</v>
      </c>
      <c r="B36" s="70" t="s">
        <v>126</v>
      </c>
      <c r="C36" s="70" t="s">
        <v>127</v>
      </c>
      <c r="D36" s="70">
        <v>1980.0</v>
      </c>
      <c r="E36" s="70" t="s">
        <v>70</v>
      </c>
      <c r="F36" s="70" t="s">
        <v>128</v>
      </c>
      <c r="G36" s="71">
        <v>15000.0</v>
      </c>
      <c r="H36" s="71"/>
      <c r="I36" s="71"/>
      <c r="J36" s="71"/>
      <c r="K36" s="71"/>
      <c r="L36" s="71"/>
      <c r="M36" s="71">
        <v>30.0</v>
      </c>
      <c r="N36" s="72">
        <f t="shared" si="10"/>
        <v>500</v>
      </c>
      <c r="O36" s="70" t="s">
        <v>129</v>
      </c>
      <c r="P36" s="70" t="s">
        <v>30</v>
      </c>
      <c r="Q36" s="71">
        <v>8.0</v>
      </c>
      <c r="R36" s="70" t="s">
        <v>31</v>
      </c>
      <c r="S36" s="70" t="s">
        <v>130</v>
      </c>
      <c r="T36" s="73" t="s">
        <v>33</v>
      </c>
      <c r="U36" s="70" t="s">
        <v>131</v>
      </c>
      <c r="V36" s="74"/>
      <c r="W36" s="75">
        <v>5.0</v>
      </c>
      <c r="X36" s="76"/>
      <c r="Y36" s="70" t="s">
        <v>132</v>
      </c>
      <c r="Z36" s="77"/>
      <c r="AA36" s="77"/>
      <c r="AB36" s="77"/>
      <c r="AC36" s="77"/>
      <c r="AD36" s="77"/>
      <c r="AE36" s="77"/>
      <c r="AF36" s="77"/>
    </row>
    <row r="37" ht="15.75" customHeight="1">
      <c r="A37" s="70" t="s">
        <v>125</v>
      </c>
      <c r="B37" s="70" t="s">
        <v>126</v>
      </c>
      <c r="C37" s="70" t="s">
        <v>127</v>
      </c>
      <c r="D37" s="70">
        <v>1980.0</v>
      </c>
      <c r="E37" s="70" t="s">
        <v>70</v>
      </c>
      <c r="F37" s="70" t="s">
        <v>128</v>
      </c>
      <c r="G37" s="71">
        <v>700.0</v>
      </c>
      <c r="H37" s="71"/>
      <c r="I37" s="71"/>
      <c r="J37" s="71"/>
      <c r="K37" s="71"/>
      <c r="L37" s="71"/>
      <c r="M37" s="71">
        <v>50.0</v>
      </c>
      <c r="N37" s="72">
        <f t="shared" si="10"/>
        <v>14</v>
      </c>
      <c r="O37" s="70" t="s">
        <v>129</v>
      </c>
      <c r="P37" s="70" t="s">
        <v>30</v>
      </c>
      <c r="Q37" s="71">
        <v>8.0</v>
      </c>
      <c r="R37" s="70" t="s">
        <v>31</v>
      </c>
      <c r="S37" s="70" t="s">
        <v>130</v>
      </c>
      <c r="T37" s="73" t="s">
        <v>33</v>
      </c>
      <c r="U37" s="70" t="s">
        <v>137</v>
      </c>
      <c r="V37" s="74"/>
      <c r="W37" s="78">
        <v>2.0</v>
      </c>
      <c r="X37" s="79"/>
      <c r="Y37" s="70" t="s">
        <v>138</v>
      </c>
      <c r="Z37" s="77"/>
      <c r="AA37" s="77"/>
      <c r="AB37" s="77"/>
      <c r="AC37" s="77"/>
      <c r="AD37" s="77"/>
      <c r="AE37" s="77"/>
      <c r="AF37" s="77"/>
    </row>
    <row r="38" ht="15.75" customHeight="1">
      <c r="A38" s="70" t="s">
        <v>125</v>
      </c>
      <c r="B38" s="70" t="s">
        <v>126</v>
      </c>
      <c r="C38" s="70" t="s">
        <v>127</v>
      </c>
      <c r="D38" s="70">
        <v>1980.0</v>
      </c>
      <c r="E38" s="70" t="s">
        <v>70</v>
      </c>
      <c r="F38" s="70" t="s">
        <v>128</v>
      </c>
      <c r="G38" s="71">
        <v>2400.0</v>
      </c>
      <c r="H38" s="71"/>
      <c r="I38" s="71"/>
      <c r="J38" s="71"/>
      <c r="K38" s="71"/>
      <c r="L38" s="71"/>
      <c r="M38" s="71">
        <v>50.0</v>
      </c>
      <c r="N38" s="72">
        <f t="shared" si="10"/>
        <v>48</v>
      </c>
      <c r="O38" s="70" t="s">
        <v>129</v>
      </c>
      <c r="P38" s="70" t="s">
        <v>30</v>
      </c>
      <c r="Q38" s="71">
        <v>8.0</v>
      </c>
      <c r="R38" s="70" t="s">
        <v>31</v>
      </c>
      <c r="S38" s="70" t="s">
        <v>130</v>
      </c>
      <c r="T38" s="73" t="s">
        <v>33</v>
      </c>
      <c r="U38" s="70" t="s">
        <v>137</v>
      </c>
      <c r="V38" s="74"/>
      <c r="W38" s="78">
        <v>2.0</v>
      </c>
      <c r="X38" s="79"/>
      <c r="Y38" s="70" t="s">
        <v>138</v>
      </c>
      <c r="Z38" s="77"/>
      <c r="AA38" s="77"/>
      <c r="AB38" s="77"/>
      <c r="AC38" s="77"/>
      <c r="AD38" s="77"/>
      <c r="AE38" s="77"/>
      <c r="AF38" s="77"/>
    </row>
    <row r="39" ht="15.75" customHeight="1">
      <c r="A39" s="70" t="s">
        <v>125</v>
      </c>
      <c r="B39" s="70" t="s">
        <v>126</v>
      </c>
      <c r="C39" s="70" t="s">
        <v>127</v>
      </c>
      <c r="D39" s="70">
        <v>1980.0</v>
      </c>
      <c r="E39" s="70" t="s">
        <v>70</v>
      </c>
      <c r="F39" s="70" t="s">
        <v>128</v>
      </c>
      <c r="G39" s="71">
        <v>6000.0</v>
      </c>
      <c r="H39" s="71"/>
      <c r="I39" s="71"/>
      <c r="J39" s="71"/>
      <c r="K39" s="71"/>
      <c r="L39" s="71"/>
      <c r="M39" s="71">
        <v>50.0</v>
      </c>
      <c r="N39" s="72">
        <f t="shared" si="10"/>
        <v>120</v>
      </c>
      <c r="O39" s="70" t="s">
        <v>129</v>
      </c>
      <c r="P39" s="70" t="s">
        <v>30</v>
      </c>
      <c r="Q39" s="71">
        <v>8.0</v>
      </c>
      <c r="R39" s="70" t="s">
        <v>31</v>
      </c>
      <c r="S39" s="70" t="s">
        <v>130</v>
      </c>
      <c r="T39" s="73" t="s">
        <v>33</v>
      </c>
      <c r="U39" s="70" t="s">
        <v>139</v>
      </c>
      <c r="V39" s="74"/>
      <c r="W39" s="78">
        <v>1.0</v>
      </c>
      <c r="X39" s="79"/>
      <c r="Y39" s="70" t="s">
        <v>140</v>
      </c>
      <c r="Z39" s="77"/>
      <c r="AA39" s="77"/>
      <c r="AB39" s="77"/>
      <c r="AC39" s="77"/>
      <c r="AD39" s="77"/>
      <c r="AE39" s="77"/>
      <c r="AF39" s="77"/>
    </row>
    <row r="40" ht="15.75" customHeight="1">
      <c r="A40" s="70" t="s">
        <v>125</v>
      </c>
      <c r="B40" s="70" t="s">
        <v>126</v>
      </c>
      <c r="C40" s="70" t="s">
        <v>127</v>
      </c>
      <c r="D40" s="70">
        <v>1980.0</v>
      </c>
      <c r="E40" s="70" t="s">
        <v>70</v>
      </c>
      <c r="F40" s="70" t="s">
        <v>128</v>
      </c>
      <c r="G40" s="71">
        <v>15000.0</v>
      </c>
      <c r="H40" s="71"/>
      <c r="I40" s="71"/>
      <c r="J40" s="71"/>
      <c r="K40" s="71"/>
      <c r="L40" s="71"/>
      <c r="M40" s="71">
        <v>50.0</v>
      </c>
      <c r="N40" s="72">
        <f t="shared" si="10"/>
        <v>300</v>
      </c>
      <c r="O40" s="70" t="s">
        <v>129</v>
      </c>
      <c r="P40" s="70" t="s">
        <v>30</v>
      </c>
      <c r="Q40" s="71">
        <v>8.0</v>
      </c>
      <c r="R40" s="70" t="s">
        <v>31</v>
      </c>
      <c r="S40" s="70" t="s">
        <v>130</v>
      </c>
      <c r="T40" s="73" t="s">
        <v>33</v>
      </c>
      <c r="U40" s="70" t="s">
        <v>141</v>
      </c>
      <c r="V40" s="74"/>
      <c r="W40" s="75">
        <v>1.0</v>
      </c>
      <c r="X40" s="76"/>
      <c r="Y40" s="70" t="s">
        <v>142</v>
      </c>
      <c r="Z40" s="77"/>
      <c r="AA40" s="77"/>
      <c r="AB40" s="77"/>
      <c r="AC40" s="77"/>
      <c r="AD40" s="77"/>
      <c r="AE40" s="77"/>
      <c r="AF40" s="77"/>
    </row>
    <row r="41" ht="15.75" customHeight="1">
      <c r="A41" s="70" t="s">
        <v>125</v>
      </c>
      <c r="B41" s="70" t="s">
        <v>126</v>
      </c>
      <c r="C41" s="70" t="s">
        <v>127</v>
      </c>
      <c r="D41" s="70">
        <v>1980.0</v>
      </c>
      <c r="E41" s="70" t="s">
        <v>70</v>
      </c>
      <c r="F41" s="70" t="s">
        <v>128</v>
      </c>
      <c r="G41" s="71">
        <v>15000.0</v>
      </c>
      <c r="H41" s="71"/>
      <c r="I41" s="71"/>
      <c r="J41" s="71"/>
      <c r="K41" s="71"/>
      <c r="L41" s="71"/>
      <c r="M41" s="71">
        <v>50.0</v>
      </c>
      <c r="N41" s="72">
        <f t="shared" si="10"/>
        <v>300</v>
      </c>
      <c r="O41" s="70" t="s">
        <v>129</v>
      </c>
      <c r="P41" s="70" t="s">
        <v>30</v>
      </c>
      <c r="Q41" s="71">
        <v>8.0</v>
      </c>
      <c r="R41" s="70" t="s">
        <v>31</v>
      </c>
      <c r="S41" s="70" t="s">
        <v>130</v>
      </c>
      <c r="T41" s="73" t="s">
        <v>33</v>
      </c>
      <c r="U41" s="70" t="s">
        <v>139</v>
      </c>
      <c r="V41" s="74"/>
      <c r="W41" s="78">
        <v>1.0</v>
      </c>
      <c r="X41" s="79"/>
      <c r="Y41" s="70" t="s">
        <v>140</v>
      </c>
      <c r="Z41" s="77"/>
      <c r="AA41" s="77"/>
      <c r="AB41" s="77"/>
      <c r="AC41" s="77"/>
      <c r="AD41" s="77"/>
      <c r="AE41" s="77"/>
      <c r="AF41" s="77"/>
    </row>
    <row r="42" ht="15.75" customHeight="1">
      <c r="A42" s="70" t="s">
        <v>125</v>
      </c>
      <c r="B42" s="70" t="s">
        <v>126</v>
      </c>
      <c r="C42" s="70" t="s">
        <v>127</v>
      </c>
      <c r="D42" s="70">
        <v>1980.0</v>
      </c>
      <c r="E42" s="70" t="s">
        <v>70</v>
      </c>
      <c r="F42" s="70" t="s">
        <v>128</v>
      </c>
      <c r="G42" s="71">
        <v>15000.0</v>
      </c>
      <c r="H42" s="71"/>
      <c r="I42" s="71"/>
      <c r="J42" s="71"/>
      <c r="K42" s="71"/>
      <c r="L42" s="71"/>
      <c r="M42" s="71">
        <v>50.0</v>
      </c>
      <c r="N42" s="72">
        <f t="shared" si="10"/>
        <v>300</v>
      </c>
      <c r="O42" s="70" t="s">
        <v>129</v>
      </c>
      <c r="P42" s="70" t="s">
        <v>30</v>
      </c>
      <c r="Q42" s="71">
        <v>8.0</v>
      </c>
      <c r="R42" s="70" t="s">
        <v>31</v>
      </c>
      <c r="S42" s="70" t="s">
        <v>130</v>
      </c>
      <c r="T42" s="73" t="s">
        <v>33</v>
      </c>
      <c r="U42" s="70" t="s">
        <v>137</v>
      </c>
      <c r="V42" s="74"/>
      <c r="W42" s="78">
        <v>2.0</v>
      </c>
      <c r="X42" s="79"/>
      <c r="Y42" s="70" t="s">
        <v>138</v>
      </c>
      <c r="Z42" s="77"/>
      <c r="AA42" s="77"/>
      <c r="AB42" s="77"/>
      <c r="AC42" s="77"/>
      <c r="AD42" s="77"/>
      <c r="AE42" s="77"/>
      <c r="AF42" s="77"/>
    </row>
    <row r="43" ht="15.75" customHeight="1">
      <c r="A43" s="70" t="s">
        <v>125</v>
      </c>
      <c r="B43" s="70" t="s">
        <v>126</v>
      </c>
      <c r="C43" s="70" t="s">
        <v>127</v>
      </c>
      <c r="D43" s="70">
        <v>1980.0</v>
      </c>
      <c r="E43" s="70" t="s">
        <v>70</v>
      </c>
      <c r="F43" s="70" t="s">
        <v>128</v>
      </c>
      <c r="G43" s="71">
        <v>7300.0</v>
      </c>
      <c r="H43" s="71">
        <v>2.23E7</v>
      </c>
      <c r="I43" s="71">
        <v>4.0</v>
      </c>
      <c r="J43" s="71">
        <v>0.0157</v>
      </c>
      <c r="K43" s="71">
        <v>80.0</v>
      </c>
      <c r="L43" s="72">
        <f t="shared" ref="L43:L49" si="11">M43/J43</f>
        <v>1910.828025</v>
      </c>
      <c r="M43" s="71">
        <v>30.0</v>
      </c>
      <c r="N43" s="72">
        <f t="shared" si="10"/>
        <v>243.3333333</v>
      </c>
      <c r="O43" s="70" t="s">
        <v>129</v>
      </c>
      <c r="P43" s="70" t="s">
        <v>30</v>
      </c>
      <c r="Q43" s="71">
        <v>8.0</v>
      </c>
      <c r="R43" s="70" t="s">
        <v>31</v>
      </c>
      <c r="S43" s="70" t="s">
        <v>130</v>
      </c>
      <c r="T43" s="73" t="s">
        <v>33</v>
      </c>
      <c r="U43" s="70" t="s">
        <v>133</v>
      </c>
      <c r="V43" s="74"/>
      <c r="W43" s="75">
        <v>4.5</v>
      </c>
      <c r="X43" s="76"/>
      <c r="Y43" s="70" t="s">
        <v>134</v>
      </c>
      <c r="Z43" s="77"/>
      <c r="AA43" s="77"/>
      <c r="AB43" s="77"/>
      <c r="AC43" s="77"/>
      <c r="AD43" s="77"/>
      <c r="AE43" s="77"/>
      <c r="AF43" s="77"/>
    </row>
    <row r="44" ht="15.75" customHeight="1">
      <c r="A44" s="70" t="s">
        <v>125</v>
      </c>
      <c r="B44" s="70" t="s">
        <v>126</v>
      </c>
      <c r="C44" s="70" t="s">
        <v>127</v>
      </c>
      <c r="D44" s="70">
        <v>1980.0</v>
      </c>
      <c r="E44" s="70" t="s">
        <v>70</v>
      </c>
      <c r="F44" s="70" t="s">
        <v>128</v>
      </c>
      <c r="G44" s="71">
        <v>7300.0</v>
      </c>
      <c r="H44" s="71">
        <v>6.04E7</v>
      </c>
      <c r="I44" s="71">
        <v>3.3</v>
      </c>
      <c r="J44" s="71">
        <v>0.0316</v>
      </c>
      <c r="K44" s="71">
        <v>41.7</v>
      </c>
      <c r="L44" s="72">
        <f t="shared" si="11"/>
        <v>949.3670886</v>
      </c>
      <c r="M44" s="71">
        <v>30.0</v>
      </c>
      <c r="N44" s="72">
        <f t="shared" si="10"/>
        <v>243.3333333</v>
      </c>
      <c r="O44" s="70" t="s">
        <v>129</v>
      </c>
      <c r="P44" s="70" t="s">
        <v>30</v>
      </c>
      <c r="Q44" s="71">
        <v>8.0</v>
      </c>
      <c r="R44" s="70" t="s">
        <v>31</v>
      </c>
      <c r="S44" s="70" t="s">
        <v>130</v>
      </c>
      <c r="T44" s="73" t="s">
        <v>33</v>
      </c>
      <c r="U44" s="70" t="s">
        <v>135</v>
      </c>
      <c r="V44" s="74"/>
      <c r="W44" s="75">
        <v>4.0</v>
      </c>
      <c r="X44" s="76"/>
      <c r="Y44" s="70" t="s">
        <v>136</v>
      </c>
      <c r="Z44" s="77"/>
      <c r="AA44" s="77"/>
      <c r="AB44" s="77"/>
      <c r="AC44" s="77"/>
      <c r="AD44" s="77"/>
      <c r="AE44" s="77"/>
      <c r="AF44" s="77"/>
    </row>
    <row r="45" ht="15.75" customHeight="1">
      <c r="A45" s="70" t="s">
        <v>125</v>
      </c>
      <c r="B45" s="70" t="s">
        <v>126</v>
      </c>
      <c r="C45" s="70" t="s">
        <v>127</v>
      </c>
      <c r="D45" s="70">
        <v>1980.0</v>
      </c>
      <c r="E45" s="70" t="s">
        <v>70</v>
      </c>
      <c r="F45" s="70" t="s">
        <v>128</v>
      </c>
      <c r="G45" s="71">
        <v>7300.0</v>
      </c>
      <c r="H45" s="71">
        <v>9.6E7</v>
      </c>
      <c r="I45" s="71">
        <v>3.4</v>
      </c>
      <c r="J45" s="71">
        <v>0.0534</v>
      </c>
      <c r="K45" s="71">
        <v>23.0</v>
      </c>
      <c r="L45" s="72">
        <f t="shared" si="11"/>
        <v>561.7977528</v>
      </c>
      <c r="M45" s="71">
        <v>30.0</v>
      </c>
      <c r="N45" s="72">
        <f t="shared" si="10"/>
        <v>243.3333333</v>
      </c>
      <c r="O45" s="70" t="s">
        <v>129</v>
      </c>
      <c r="P45" s="70" t="s">
        <v>30</v>
      </c>
      <c r="Q45" s="71">
        <v>8.0</v>
      </c>
      <c r="R45" s="70" t="s">
        <v>31</v>
      </c>
      <c r="S45" s="70" t="s">
        <v>130</v>
      </c>
      <c r="T45" s="73" t="s">
        <v>33</v>
      </c>
      <c r="U45" s="70" t="s">
        <v>135</v>
      </c>
      <c r="V45" s="74"/>
      <c r="W45" s="75">
        <v>4.0</v>
      </c>
      <c r="X45" s="76"/>
      <c r="Y45" s="70" t="s">
        <v>136</v>
      </c>
      <c r="Z45" s="77"/>
      <c r="AA45" s="77"/>
      <c r="AB45" s="77"/>
      <c r="AC45" s="77"/>
      <c r="AD45" s="77"/>
      <c r="AE45" s="77"/>
      <c r="AF45" s="77"/>
    </row>
    <row r="46" ht="15.75" customHeight="1">
      <c r="A46" s="70" t="s">
        <v>125</v>
      </c>
      <c r="B46" s="70" t="s">
        <v>126</v>
      </c>
      <c r="C46" s="70" t="s">
        <v>127</v>
      </c>
      <c r="D46" s="70">
        <v>1980.0</v>
      </c>
      <c r="E46" s="70" t="s">
        <v>70</v>
      </c>
      <c r="F46" s="70" t="s">
        <v>128</v>
      </c>
      <c r="G46" s="71">
        <v>7300.0</v>
      </c>
      <c r="H46" s="71">
        <v>2.23E7</v>
      </c>
      <c r="I46" s="71">
        <v>4.0</v>
      </c>
      <c r="J46" s="71">
        <v>0.0157</v>
      </c>
      <c r="K46" s="71">
        <v>80.0</v>
      </c>
      <c r="L46" s="72">
        <f t="shared" si="11"/>
        <v>3184.713376</v>
      </c>
      <c r="M46" s="71">
        <v>50.0</v>
      </c>
      <c r="N46" s="72">
        <f t="shared" si="10"/>
        <v>146</v>
      </c>
      <c r="O46" s="70" t="s">
        <v>129</v>
      </c>
      <c r="P46" s="70" t="s">
        <v>30</v>
      </c>
      <c r="Q46" s="71">
        <v>8.0</v>
      </c>
      <c r="R46" s="70" t="s">
        <v>31</v>
      </c>
      <c r="S46" s="70" t="s">
        <v>130</v>
      </c>
      <c r="T46" s="73" t="s">
        <v>33</v>
      </c>
      <c r="U46" s="70" t="s">
        <v>139</v>
      </c>
      <c r="V46" s="74"/>
      <c r="W46" s="78">
        <v>1.0</v>
      </c>
      <c r="X46" s="79"/>
      <c r="Y46" s="70" t="s">
        <v>140</v>
      </c>
      <c r="Z46" s="77"/>
      <c r="AA46" s="77"/>
      <c r="AB46" s="77"/>
      <c r="AC46" s="77"/>
      <c r="AD46" s="77"/>
      <c r="AE46" s="77"/>
      <c r="AF46" s="77"/>
    </row>
    <row r="47" ht="15.75" customHeight="1">
      <c r="A47" s="70" t="s">
        <v>125</v>
      </c>
      <c r="B47" s="70" t="s">
        <v>126</v>
      </c>
      <c r="C47" s="70" t="s">
        <v>127</v>
      </c>
      <c r="D47" s="70">
        <v>1980.0</v>
      </c>
      <c r="E47" s="70" t="s">
        <v>70</v>
      </c>
      <c r="F47" s="70" t="s">
        <v>128</v>
      </c>
      <c r="G47" s="71">
        <v>7300.0</v>
      </c>
      <c r="H47" s="71">
        <v>6.04E7</v>
      </c>
      <c r="I47" s="71">
        <v>3.3</v>
      </c>
      <c r="J47" s="71">
        <v>0.0316</v>
      </c>
      <c r="K47" s="71">
        <v>41.7</v>
      </c>
      <c r="L47" s="72">
        <f t="shared" si="11"/>
        <v>1582.278481</v>
      </c>
      <c r="M47" s="71">
        <v>50.0</v>
      </c>
      <c r="N47" s="72">
        <f t="shared" si="10"/>
        <v>146</v>
      </c>
      <c r="O47" s="70" t="s">
        <v>129</v>
      </c>
      <c r="P47" s="70" t="s">
        <v>30</v>
      </c>
      <c r="Q47" s="71">
        <v>8.0</v>
      </c>
      <c r="R47" s="70" t="s">
        <v>31</v>
      </c>
      <c r="S47" s="70" t="s">
        <v>130</v>
      </c>
      <c r="T47" s="73" t="s">
        <v>33</v>
      </c>
      <c r="U47" s="70" t="s">
        <v>141</v>
      </c>
      <c r="V47" s="74"/>
      <c r="W47" s="75">
        <v>1.0</v>
      </c>
      <c r="X47" s="76"/>
      <c r="Y47" s="70" t="s">
        <v>142</v>
      </c>
      <c r="Z47" s="77"/>
      <c r="AA47" s="77"/>
      <c r="AB47" s="77"/>
      <c r="AC47" s="77"/>
      <c r="AD47" s="77"/>
      <c r="AE47" s="77"/>
      <c r="AF47" s="77"/>
    </row>
    <row r="48" ht="15.75" customHeight="1">
      <c r="A48" s="70" t="s">
        <v>125</v>
      </c>
      <c r="B48" s="70" t="s">
        <v>126</v>
      </c>
      <c r="C48" s="70" t="s">
        <v>127</v>
      </c>
      <c r="D48" s="70">
        <v>1980.0</v>
      </c>
      <c r="E48" s="70" t="s">
        <v>70</v>
      </c>
      <c r="F48" s="70" t="s">
        <v>128</v>
      </c>
      <c r="G48" s="71">
        <v>7300.0</v>
      </c>
      <c r="H48" s="71">
        <v>9.6E7</v>
      </c>
      <c r="I48" s="71">
        <v>3.4</v>
      </c>
      <c r="J48" s="71">
        <v>0.0534</v>
      </c>
      <c r="K48" s="71">
        <v>23.0</v>
      </c>
      <c r="L48" s="72">
        <f t="shared" si="11"/>
        <v>936.329588</v>
      </c>
      <c r="M48" s="71">
        <v>50.0</v>
      </c>
      <c r="N48" s="72">
        <f t="shared" si="10"/>
        <v>146</v>
      </c>
      <c r="O48" s="70" t="s">
        <v>129</v>
      </c>
      <c r="P48" s="70" t="s">
        <v>30</v>
      </c>
      <c r="Q48" s="71">
        <v>8.0</v>
      </c>
      <c r="R48" s="70" t="s">
        <v>31</v>
      </c>
      <c r="S48" s="70" t="s">
        <v>130</v>
      </c>
      <c r="T48" s="73" t="s">
        <v>33</v>
      </c>
      <c r="U48" s="70" t="s">
        <v>139</v>
      </c>
      <c r="V48" s="74"/>
      <c r="W48" s="78">
        <v>1.0</v>
      </c>
      <c r="X48" s="79"/>
      <c r="Y48" s="70" t="s">
        <v>140</v>
      </c>
      <c r="Z48" s="77"/>
      <c r="AA48" s="77"/>
      <c r="AB48" s="77"/>
      <c r="AC48" s="77"/>
      <c r="AD48" s="77"/>
      <c r="AE48" s="77"/>
      <c r="AF48" s="77"/>
    </row>
    <row r="49" ht="15.75" customHeight="1">
      <c r="A49" s="46" t="s">
        <v>143</v>
      </c>
      <c r="B49" s="46" t="s">
        <v>144</v>
      </c>
      <c r="C49" s="46" t="s">
        <v>145</v>
      </c>
      <c r="D49" s="46">
        <v>2020.0</v>
      </c>
      <c r="E49" s="46" t="s">
        <v>146</v>
      </c>
      <c r="F49" s="46" t="s">
        <v>147</v>
      </c>
      <c r="G49" s="52">
        <v>94.0</v>
      </c>
      <c r="H49" s="52">
        <v>78.0</v>
      </c>
      <c r="I49" s="52">
        <v>100000.0</v>
      </c>
      <c r="J49" s="47">
        <f>H49*I49*0.000001</f>
        <v>7.8</v>
      </c>
      <c r="K49" s="47">
        <f>L49/N49</f>
        <v>0.3068739771</v>
      </c>
      <c r="L49" s="47">
        <f t="shared" si="11"/>
        <v>1.923076923</v>
      </c>
      <c r="M49" s="52">
        <v>15.0</v>
      </c>
      <c r="N49" s="47">
        <f t="shared" si="10"/>
        <v>6.266666667</v>
      </c>
      <c r="O49" s="46" t="s">
        <v>148</v>
      </c>
      <c r="P49" s="46" t="s">
        <v>62</v>
      </c>
      <c r="Q49" s="52">
        <v>230.0</v>
      </c>
      <c r="R49" s="46" t="s">
        <v>31</v>
      </c>
      <c r="S49" s="46" t="s">
        <v>149</v>
      </c>
      <c r="T49" s="53" t="s">
        <v>33</v>
      </c>
      <c r="U49" s="46" t="s">
        <v>150</v>
      </c>
      <c r="V49" s="80"/>
      <c r="W49" s="54">
        <v>5.0</v>
      </c>
      <c r="X49" s="55"/>
      <c r="Y49" s="46" t="s">
        <v>78</v>
      </c>
      <c r="Z49" s="51"/>
      <c r="AA49" s="51"/>
      <c r="AB49" s="51"/>
      <c r="AC49" s="51"/>
      <c r="AD49" s="51"/>
      <c r="AE49" s="51"/>
      <c r="AF49" s="51"/>
    </row>
    <row r="50" ht="15.75" customHeight="1">
      <c r="A50" s="46" t="s">
        <v>143</v>
      </c>
      <c r="B50" s="46" t="s">
        <v>144</v>
      </c>
      <c r="C50" s="46" t="s">
        <v>145</v>
      </c>
      <c r="D50" s="46">
        <v>2020.0</v>
      </c>
      <c r="E50" s="46" t="s">
        <v>146</v>
      </c>
      <c r="F50" s="46" t="s">
        <v>147</v>
      </c>
      <c r="G50" s="52">
        <v>63.0</v>
      </c>
      <c r="H50" s="52"/>
      <c r="I50" s="52">
        <v>100000.0</v>
      </c>
      <c r="J50" s="52"/>
      <c r="K50" s="52"/>
      <c r="L50" s="52"/>
      <c r="M50" s="52">
        <v>18.0</v>
      </c>
      <c r="N50" s="47">
        <f t="shared" ref="N50:N52" si="12">M50/G50</f>
        <v>0.2857142857</v>
      </c>
      <c r="O50" s="46" t="s">
        <v>148</v>
      </c>
      <c r="P50" s="46" t="s">
        <v>62</v>
      </c>
      <c r="Q50" s="52">
        <v>230.0</v>
      </c>
      <c r="R50" s="46" t="s">
        <v>31</v>
      </c>
      <c r="S50" s="46" t="s">
        <v>151</v>
      </c>
      <c r="T50" s="53" t="s">
        <v>33</v>
      </c>
      <c r="U50" s="46" t="s">
        <v>152</v>
      </c>
      <c r="V50" s="80"/>
      <c r="W50" s="54">
        <v>5.0</v>
      </c>
      <c r="X50" s="55"/>
      <c r="Y50" s="46" t="s">
        <v>78</v>
      </c>
      <c r="Z50" s="51"/>
      <c r="AA50" s="51"/>
      <c r="AB50" s="51"/>
      <c r="AC50" s="51"/>
      <c r="AD50" s="51"/>
      <c r="AE50" s="51"/>
      <c r="AF50" s="51"/>
    </row>
    <row r="51" ht="15.75" customHeight="1">
      <c r="A51" s="46" t="s">
        <v>143</v>
      </c>
      <c r="B51" s="46" t="s">
        <v>144</v>
      </c>
      <c r="C51" s="46" t="s">
        <v>145</v>
      </c>
      <c r="D51" s="46">
        <v>2020.0</v>
      </c>
      <c r="E51" s="46" t="s">
        <v>146</v>
      </c>
      <c r="F51" s="46" t="s">
        <v>147</v>
      </c>
      <c r="G51" s="52">
        <v>63.0</v>
      </c>
      <c r="H51" s="52"/>
      <c r="I51" s="52">
        <v>100000.0</v>
      </c>
      <c r="J51" s="52"/>
      <c r="K51" s="52"/>
      <c r="L51" s="52"/>
      <c r="M51" s="52">
        <v>12.0</v>
      </c>
      <c r="N51" s="47">
        <f t="shared" si="12"/>
        <v>0.1904761905</v>
      </c>
      <c r="O51" s="46" t="s">
        <v>148</v>
      </c>
      <c r="P51" s="46" t="s">
        <v>62</v>
      </c>
      <c r="Q51" s="52">
        <v>230.0</v>
      </c>
      <c r="R51" s="46" t="s">
        <v>31</v>
      </c>
      <c r="S51" s="46" t="s">
        <v>153</v>
      </c>
      <c r="T51" s="53" t="s">
        <v>53</v>
      </c>
      <c r="U51" s="46" t="s">
        <v>154</v>
      </c>
      <c r="V51" s="54">
        <v>4.0</v>
      </c>
      <c r="W51" s="80"/>
      <c r="X51" s="55"/>
      <c r="Y51" s="46" t="s">
        <v>155</v>
      </c>
      <c r="Z51" s="51"/>
      <c r="AA51" s="51"/>
      <c r="AB51" s="51"/>
      <c r="AC51" s="51"/>
      <c r="AD51" s="51"/>
      <c r="AE51" s="51"/>
      <c r="AF51" s="51"/>
    </row>
    <row r="52" ht="15.75" customHeight="1">
      <c r="A52" s="46" t="s">
        <v>143</v>
      </c>
      <c r="B52" s="46" t="s">
        <v>144</v>
      </c>
      <c r="C52" s="46" t="s">
        <v>145</v>
      </c>
      <c r="D52" s="46">
        <v>2020.0</v>
      </c>
      <c r="E52" s="46" t="s">
        <v>146</v>
      </c>
      <c r="F52" s="46" t="s">
        <v>147</v>
      </c>
      <c r="G52" s="52">
        <v>63.0</v>
      </c>
      <c r="H52" s="52"/>
      <c r="I52" s="52">
        <v>100000.0</v>
      </c>
      <c r="J52" s="52"/>
      <c r="K52" s="52"/>
      <c r="L52" s="52"/>
      <c r="M52" s="52">
        <v>18.0</v>
      </c>
      <c r="N52" s="47">
        <f t="shared" si="12"/>
        <v>0.2857142857</v>
      </c>
      <c r="O52" s="46" t="s">
        <v>148</v>
      </c>
      <c r="P52" s="46" t="s">
        <v>62</v>
      </c>
      <c r="Q52" s="52">
        <v>230.0</v>
      </c>
      <c r="R52" s="46" t="s">
        <v>31</v>
      </c>
      <c r="S52" s="46" t="s">
        <v>153</v>
      </c>
      <c r="T52" s="53" t="s">
        <v>53</v>
      </c>
      <c r="U52" s="46" t="s">
        <v>156</v>
      </c>
      <c r="V52" s="54">
        <v>4.5</v>
      </c>
      <c r="W52" s="80"/>
      <c r="X52" s="55"/>
      <c r="Y52" s="46" t="s">
        <v>157</v>
      </c>
      <c r="Z52" s="51"/>
      <c r="AA52" s="51"/>
      <c r="AB52" s="51"/>
      <c r="AC52" s="51"/>
      <c r="AD52" s="51"/>
      <c r="AE52" s="51"/>
      <c r="AF52" s="51"/>
    </row>
    <row r="53" ht="15.75" customHeight="1">
      <c r="A53" s="7" t="s">
        <v>158</v>
      </c>
      <c r="B53" s="7" t="s">
        <v>159</v>
      </c>
      <c r="C53" s="7" t="s">
        <v>160</v>
      </c>
      <c r="D53" s="7">
        <v>2018.0</v>
      </c>
      <c r="E53" s="7" t="s">
        <v>59</v>
      </c>
      <c r="F53" s="7" t="s">
        <v>161</v>
      </c>
      <c r="G53" s="11">
        <v>37.0</v>
      </c>
      <c r="H53" s="11">
        <v>12000.0</v>
      </c>
      <c r="I53" s="11"/>
      <c r="J53" s="11"/>
      <c r="K53" s="11"/>
      <c r="L53" s="11"/>
      <c r="M53" s="11">
        <v>10.0</v>
      </c>
      <c r="N53" s="11">
        <v>0.27</v>
      </c>
      <c r="O53" s="7" t="s">
        <v>162</v>
      </c>
      <c r="P53" s="7" t="s">
        <v>163</v>
      </c>
      <c r="Q53" s="19">
        <v>225.0</v>
      </c>
      <c r="R53" s="7" t="s">
        <v>31</v>
      </c>
      <c r="S53" s="7" t="s">
        <v>111</v>
      </c>
      <c r="T53" s="13" t="s">
        <v>33</v>
      </c>
      <c r="U53" s="7" t="s">
        <v>164</v>
      </c>
      <c r="V53" s="14"/>
      <c r="W53" s="15">
        <v>5.0</v>
      </c>
      <c r="X53" s="58"/>
      <c r="Y53" s="7" t="s">
        <v>165</v>
      </c>
      <c r="Z53" s="16"/>
      <c r="AA53" s="16"/>
      <c r="AB53" s="16"/>
      <c r="AC53" s="16"/>
      <c r="AD53" s="16"/>
      <c r="AE53" s="16"/>
      <c r="AF53" s="16"/>
    </row>
    <row r="54" ht="15.75" customHeight="1">
      <c r="A54" s="59" t="s">
        <v>166</v>
      </c>
      <c r="B54" s="59" t="s">
        <v>167</v>
      </c>
      <c r="C54" s="59" t="s">
        <v>168</v>
      </c>
      <c r="D54" s="59">
        <v>2014.0</v>
      </c>
      <c r="E54" s="59" t="s">
        <v>83</v>
      </c>
      <c r="F54" s="59" t="s">
        <v>169</v>
      </c>
      <c r="G54" s="60"/>
      <c r="H54" s="60"/>
      <c r="I54" s="81">
        <f>(0.0000000013)/(0.000001)</f>
        <v>0.0013</v>
      </c>
      <c r="J54" s="60"/>
      <c r="K54" s="60"/>
      <c r="L54" s="60"/>
      <c r="M54" s="60">
        <v>17.4</v>
      </c>
      <c r="N54" s="60"/>
      <c r="O54" s="59" t="s">
        <v>170</v>
      </c>
      <c r="P54" s="59" t="s">
        <v>62</v>
      </c>
      <c r="Q54" s="60">
        <v>23.0</v>
      </c>
      <c r="R54" s="59" t="s">
        <v>31</v>
      </c>
      <c r="S54" s="59" t="s">
        <v>171</v>
      </c>
      <c r="T54" s="62" t="s">
        <v>33</v>
      </c>
      <c r="U54" s="59" t="s">
        <v>172</v>
      </c>
      <c r="V54" s="63"/>
      <c r="W54" s="64">
        <v>1.0</v>
      </c>
      <c r="X54" s="65"/>
      <c r="Y54" s="59" t="s">
        <v>173</v>
      </c>
      <c r="Z54" s="66"/>
      <c r="AA54" s="66"/>
      <c r="AB54" s="66"/>
      <c r="AC54" s="66"/>
      <c r="AD54" s="66"/>
      <c r="AE54" s="66"/>
      <c r="AF54" s="66"/>
    </row>
    <row r="55" ht="15.75" customHeight="1">
      <c r="A55" s="37" t="s">
        <v>174</v>
      </c>
      <c r="B55" s="37" t="s">
        <v>175</v>
      </c>
      <c r="C55" s="37" t="s">
        <v>176</v>
      </c>
      <c r="D55" s="37">
        <v>2021.0</v>
      </c>
      <c r="E55" s="37" t="s">
        <v>48</v>
      </c>
      <c r="F55" s="37" t="s">
        <v>177</v>
      </c>
      <c r="G55" s="39">
        <v>57.4</v>
      </c>
      <c r="H55" s="38">
        <v>191.6</v>
      </c>
      <c r="I55" s="39"/>
      <c r="J55" s="40"/>
      <c r="K55" s="40"/>
      <c r="L55" s="39"/>
      <c r="M55" s="39">
        <v>35.0</v>
      </c>
      <c r="N55" s="39">
        <v>0.609</v>
      </c>
      <c r="O55" s="37" t="s">
        <v>178</v>
      </c>
      <c r="P55" s="37" t="s">
        <v>179</v>
      </c>
      <c r="Q55" s="39">
        <v>250.0</v>
      </c>
      <c r="R55" s="37" t="s">
        <v>31</v>
      </c>
      <c r="S55" s="37" t="s">
        <v>180</v>
      </c>
      <c r="T55" s="42" t="s">
        <v>33</v>
      </c>
      <c r="U55" s="37" t="s">
        <v>181</v>
      </c>
      <c r="V55" s="82"/>
      <c r="W55" s="83">
        <v>5.0</v>
      </c>
      <c r="X55" s="84"/>
      <c r="Y55" s="37" t="s">
        <v>78</v>
      </c>
      <c r="Z55" s="41"/>
      <c r="AA55" s="41"/>
      <c r="AB55" s="41"/>
      <c r="AC55" s="41"/>
      <c r="AD55" s="41"/>
      <c r="AE55" s="41"/>
      <c r="AF55" s="41"/>
    </row>
    <row r="56" ht="15.75" customHeight="1">
      <c r="A56" s="37" t="s">
        <v>174</v>
      </c>
      <c r="B56" s="37" t="s">
        <v>175</v>
      </c>
      <c r="C56" s="37" t="s">
        <v>176</v>
      </c>
      <c r="D56" s="37">
        <v>2021.0</v>
      </c>
      <c r="E56" s="37" t="s">
        <v>48</v>
      </c>
      <c r="F56" s="37" t="s">
        <v>177</v>
      </c>
      <c r="G56" s="39">
        <v>115.0</v>
      </c>
      <c r="H56" s="38">
        <v>385.0</v>
      </c>
      <c r="I56" s="39"/>
      <c r="J56" s="40"/>
      <c r="K56" s="40"/>
      <c r="L56" s="39"/>
      <c r="M56" s="39">
        <v>35.0</v>
      </c>
      <c r="N56" s="39">
        <v>0.304</v>
      </c>
      <c r="O56" s="37" t="s">
        <v>178</v>
      </c>
      <c r="P56" s="37" t="s">
        <v>182</v>
      </c>
      <c r="Q56" s="39">
        <v>250.0</v>
      </c>
      <c r="R56" s="37" t="s">
        <v>31</v>
      </c>
      <c r="S56" s="37" t="s">
        <v>180</v>
      </c>
      <c r="T56" s="42" t="s">
        <v>33</v>
      </c>
      <c r="U56" s="37" t="s">
        <v>181</v>
      </c>
      <c r="V56" s="82"/>
      <c r="W56" s="83">
        <v>5.0</v>
      </c>
      <c r="X56" s="84"/>
      <c r="Y56" s="37" t="s">
        <v>78</v>
      </c>
      <c r="Z56" s="41"/>
      <c r="AA56" s="41"/>
      <c r="AB56" s="41"/>
      <c r="AC56" s="41"/>
      <c r="AD56" s="41"/>
      <c r="AE56" s="41"/>
      <c r="AF56" s="41"/>
    </row>
    <row r="57" ht="15.75" customHeight="1">
      <c r="A57" s="37" t="s">
        <v>174</v>
      </c>
      <c r="B57" s="37" t="s">
        <v>175</v>
      </c>
      <c r="C57" s="37" t="s">
        <v>176</v>
      </c>
      <c r="D57" s="37">
        <v>2021.0</v>
      </c>
      <c r="E57" s="37" t="s">
        <v>48</v>
      </c>
      <c r="F57" s="37" t="s">
        <v>177</v>
      </c>
      <c r="G57" s="38">
        <v>61.8</v>
      </c>
      <c r="H57" s="38">
        <v>206.3</v>
      </c>
      <c r="I57" s="39"/>
      <c r="J57" s="39"/>
      <c r="K57" s="39"/>
      <c r="L57" s="39"/>
      <c r="M57" s="39">
        <v>15.0</v>
      </c>
      <c r="N57" s="39">
        <v>0.243</v>
      </c>
      <c r="O57" s="37" t="s">
        <v>178</v>
      </c>
      <c r="P57" s="37" t="s">
        <v>179</v>
      </c>
      <c r="Q57" s="39">
        <v>250.0</v>
      </c>
      <c r="R57" s="37" t="s">
        <v>31</v>
      </c>
      <c r="S57" s="37" t="s">
        <v>183</v>
      </c>
      <c r="T57" s="42" t="s">
        <v>53</v>
      </c>
      <c r="U57" s="85" t="s">
        <v>184</v>
      </c>
      <c r="V57" s="83">
        <v>5.0</v>
      </c>
      <c r="W57" s="82"/>
      <c r="X57" s="84"/>
      <c r="Y57" s="85" t="s">
        <v>185</v>
      </c>
      <c r="Z57" s="41"/>
      <c r="AA57" s="41"/>
      <c r="AB57" s="41"/>
      <c r="AC57" s="41"/>
      <c r="AD57" s="41"/>
      <c r="AE57" s="41"/>
      <c r="AF57" s="41"/>
    </row>
    <row r="58" ht="15.75" customHeight="1">
      <c r="A58" s="37" t="s">
        <v>174</v>
      </c>
      <c r="B58" s="37" t="s">
        <v>175</v>
      </c>
      <c r="C58" s="37" t="s">
        <v>176</v>
      </c>
      <c r="D58" s="37">
        <v>2021.0</v>
      </c>
      <c r="E58" s="37" t="s">
        <v>48</v>
      </c>
      <c r="F58" s="37" t="s">
        <v>177</v>
      </c>
      <c r="G58" s="38">
        <v>62.2</v>
      </c>
      <c r="H58" s="38">
        <v>207.6</v>
      </c>
      <c r="I58" s="39"/>
      <c r="J58" s="39"/>
      <c r="K58" s="39"/>
      <c r="L58" s="39"/>
      <c r="M58" s="39">
        <v>15.0</v>
      </c>
      <c r="N58" s="39">
        <v>0.241</v>
      </c>
      <c r="O58" s="37" t="s">
        <v>178</v>
      </c>
      <c r="P58" s="37" t="s">
        <v>179</v>
      </c>
      <c r="Q58" s="39">
        <v>250.0</v>
      </c>
      <c r="R58" s="37" t="s">
        <v>31</v>
      </c>
      <c r="S58" s="37" t="s">
        <v>186</v>
      </c>
      <c r="T58" s="42" t="s">
        <v>53</v>
      </c>
      <c r="U58" s="85" t="s">
        <v>187</v>
      </c>
      <c r="V58" s="83">
        <v>4.5</v>
      </c>
      <c r="W58" s="82"/>
      <c r="X58" s="84"/>
      <c r="Y58" s="85" t="s">
        <v>188</v>
      </c>
      <c r="Z58" s="41"/>
      <c r="AA58" s="41"/>
      <c r="AB58" s="41"/>
      <c r="AC58" s="41"/>
      <c r="AD58" s="41"/>
      <c r="AE58" s="41"/>
      <c r="AF58" s="41"/>
    </row>
    <row r="59" ht="15.75" customHeight="1">
      <c r="A59" s="30" t="s">
        <v>189</v>
      </c>
      <c r="B59" s="30" t="s">
        <v>190</v>
      </c>
      <c r="C59" s="30" t="s">
        <v>191</v>
      </c>
      <c r="D59" s="30">
        <v>2021.0</v>
      </c>
      <c r="E59" s="30" t="s">
        <v>192</v>
      </c>
      <c r="F59" s="30" t="s">
        <v>193</v>
      </c>
      <c r="G59" s="31">
        <v>5600000.0</v>
      </c>
      <c r="H59" s="32">
        <f t="shared" ref="H59:H64" si="13">J59/(I59*0.000001)</f>
        <v>5555555.556</v>
      </c>
      <c r="I59" s="31">
        <v>1.8</v>
      </c>
      <c r="J59" s="32">
        <f t="shared" ref="J59:J60" si="14">M59/L59</f>
        <v>10</v>
      </c>
      <c r="K59" s="31">
        <v>100.0</v>
      </c>
      <c r="L59" s="31">
        <v>1.0</v>
      </c>
      <c r="M59" s="31">
        <v>10.0</v>
      </c>
      <c r="N59" s="31">
        <v>1.8E-6</v>
      </c>
      <c r="O59" s="30" t="s">
        <v>194</v>
      </c>
      <c r="P59" s="30" t="s">
        <v>30</v>
      </c>
      <c r="Q59" s="31">
        <v>6.0</v>
      </c>
      <c r="R59" s="30" t="s">
        <v>31</v>
      </c>
      <c r="S59" s="30" t="s">
        <v>111</v>
      </c>
      <c r="T59" s="33" t="s">
        <v>64</v>
      </c>
      <c r="U59" s="33" t="s">
        <v>195</v>
      </c>
      <c r="V59" s="34">
        <v>3.0</v>
      </c>
      <c r="W59" s="34">
        <v>5.0</v>
      </c>
      <c r="X59" s="34">
        <v>4.0</v>
      </c>
      <c r="Y59" s="33" t="s">
        <v>196</v>
      </c>
      <c r="Z59" s="36"/>
      <c r="AA59" s="36"/>
      <c r="AB59" s="36"/>
      <c r="AC59" s="36"/>
      <c r="AD59" s="36"/>
      <c r="AE59" s="36"/>
      <c r="AF59" s="36"/>
    </row>
    <row r="60" ht="15.75" customHeight="1">
      <c r="A60" s="30" t="s">
        <v>189</v>
      </c>
      <c r="B60" s="30" t="s">
        <v>190</v>
      </c>
      <c r="C60" s="30" t="s">
        <v>191</v>
      </c>
      <c r="D60" s="30">
        <v>2021.0</v>
      </c>
      <c r="E60" s="30" t="s">
        <v>192</v>
      </c>
      <c r="F60" s="30" t="s">
        <v>193</v>
      </c>
      <c r="G60" s="31">
        <v>7800000.0</v>
      </c>
      <c r="H60" s="32">
        <f t="shared" si="13"/>
        <v>7777777.778</v>
      </c>
      <c r="I60" s="31">
        <v>1.8</v>
      </c>
      <c r="J60" s="32">
        <f t="shared" si="14"/>
        <v>14</v>
      </c>
      <c r="K60" s="31">
        <v>100.0</v>
      </c>
      <c r="L60" s="31">
        <v>1.0</v>
      </c>
      <c r="M60" s="31">
        <v>14.0</v>
      </c>
      <c r="N60" s="31">
        <v>1.8E-6</v>
      </c>
      <c r="O60" s="30" t="s">
        <v>194</v>
      </c>
      <c r="P60" s="30" t="s">
        <v>30</v>
      </c>
      <c r="Q60" s="31">
        <v>6.0</v>
      </c>
      <c r="R60" s="30" t="s">
        <v>31</v>
      </c>
      <c r="S60" s="30" t="s">
        <v>111</v>
      </c>
      <c r="T60" s="33" t="s">
        <v>64</v>
      </c>
      <c r="U60" s="33" t="s">
        <v>197</v>
      </c>
      <c r="V60" s="34">
        <v>3.0</v>
      </c>
      <c r="W60" s="34">
        <v>1.0</v>
      </c>
      <c r="X60" s="34">
        <v>2.0</v>
      </c>
      <c r="Y60" s="33" t="s">
        <v>198</v>
      </c>
      <c r="Z60" s="36"/>
      <c r="AA60" s="36"/>
      <c r="AB60" s="36"/>
      <c r="AC60" s="36"/>
      <c r="AD60" s="36"/>
      <c r="AE60" s="36"/>
      <c r="AF60" s="36"/>
    </row>
    <row r="61" ht="15.75" customHeight="1">
      <c r="A61" s="30" t="s">
        <v>189</v>
      </c>
      <c r="B61" s="30" t="s">
        <v>190</v>
      </c>
      <c r="C61" s="30" t="s">
        <v>191</v>
      </c>
      <c r="D61" s="30">
        <v>2021.0</v>
      </c>
      <c r="E61" s="30" t="s">
        <v>192</v>
      </c>
      <c r="F61" s="30" t="s">
        <v>193</v>
      </c>
      <c r="G61" s="31">
        <v>1900000.0</v>
      </c>
      <c r="H61" s="32">
        <f t="shared" si="13"/>
        <v>1944444.444</v>
      </c>
      <c r="I61" s="31">
        <v>1.8</v>
      </c>
      <c r="J61" s="67">
        <v>3.5</v>
      </c>
      <c r="K61" s="31">
        <v>100.0</v>
      </c>
      <c r="L61" s="31">
        <v>1.0</v>
      </c>
      <c r="M61" s="86" t="s">
        <v>199</v>
      </c>
      <c r="N61" s="31">
        <v>1.8E-6</v>
      </c>
      <c r="O61" s="30" t="s">
        <v>194</v>
      </c>
      <c r="P61" s="30" t="s">
        <v>30</v>
      </c>
      <c r="Q61" s="31">
        <v>6.0</v>
      </c>
      <c r="R61" s="30" t="s">
        <v>31</v>
      </c>
      <c r="S61" s="30" t="s">
        <v>111</v>
      </c>
      <c r="T61" s="33" t="s">
        <v>64</v>
      </c>
      <c r="U61" s="33" t="s">
        <v>195</v>
      </c>
      <c r="V61" s="34">
        <v>3.0</v>
      </c>
      <c r="W61" s="34">
        <v>5.0</v>
      </c>
      <c r="X61" s="34">
        <v>4.0</v>
      </c>
      <c r="Y61" s="33" t="s">
        <v>196</v>
      </c>
      <c r="Z61" s="36"/>
      <c r="AA61" s="36"/>
      <c r="AB61" s="36"/>
      <c r="AC61" s="36"/>
      <c r="AD61" s="36"/>
      <c r="AE61" s="36"/>
      <c r="AF61" s="36"/>
    </row>
    <row r="62" ht="15.75" customHeight="1">
      <c r="A62" s="30" t="s">
        <v>189</v>
      </c>
      <c r="B62" s="30" t="s">
        <v>190</v>
      </c>
      <c r="C62" s="30" t="s">
        <v>191</v>
      </c>
      <c r="D62" s="30">
        <v>2021.0</v>
      </c>
      <c r="E62" s="30" t="s">
        <v>192</v>
      </c>
      <c r="F62" s="30" t="s">
        <v>193</v>
      </c>
      <c r="G62" s="31">
        <v>3900000.0</v>
      </c>
      <c r="H62" s="32">
        <f t="shared" si="13"/>
        <v>3888888.889</v>
      </c>
      <c r="I62" s="31">
        <v>1.8</v>
      </c>
      <c r="J62" s="67">
        <v>7.0</v>
      </c>
      <c r="K62" s="31">
        <v>100.0</v>
      </c>
      <c r="L62" s="31">
        <v>1.0</v>
      </c>
      <c r="M62" s="86" t="s">
        <v>200</v>
      </c>
      <c r="N62" s="31">
        <v>1.8E-6</v>
      </c>
      <c r="O62" s="30" t="s">
        <v>194</v>
      </c>
      <c r="P62" s="30" t="s">
        <v>30</v>
      </c>
      <c r="Q62" s="31">
        <v>6.0</v>
      </c>
      <c r="R62" s="30" t="s">
        <v>31</v>
      </c>
      <c r="S62" s="30" t="s">
        <v>111</v>
      </c>
      <c r="T62" s="33" t="s">
        <v>64</v>
      </c>
      <c r="U62" s="33" t="s">
        <v>195</v>
      </c>
      <c r="V62" s="34">
        <v>3.0</v>
      </c>
      <c r="W62" s="34">
        <v>5.0</v>
      </c>
      <c r="X62" s="34">
        <v>4.0</v>
      </c>
      <c r="Y62" s="33" t="s">
        <v>196</v>
      </c>
      <c r="Z62" s="36"/>
      <c r="AA62" s="36"/>
      <c r="AB62" s="36"/>
      <c r="AC62" s="36"/>
      <c r="AD62" s="36"/>
      <c r="AE62" s="36"/>
      <c r="AF62" s="36"/>
    </row>
    <row r="63" ht="15.75" customHeight="1">
      <c r="A63" s="30" t="s">
        <v>189</v>
      </c>
      <c r="B63" s="30" t="s">
        <v>190</v>
      </c>
      <c r="C63" s="30" t="s">
        <v>191</v>
      </c>
      <c r="D63" s="30">
        <v>2021.0</v>
      </c>
      <c r="E63" s="30" t="s">
        <v>192</v>
      </c>
      <c r="F63" s="30" t="s">
        <v>193</v>
      </c>
      <c r="G63" s="31">
        <v>5600000.0</v>
      </c>
      <c r="H63" s="32">
        <f t="shared" si="13"/>
        <v>5555555.556</v>
      </c>
      <c r="I63" s="31">
        <v>1.8</v>
      </c>
      <c r="J63" s="67">
        <v>10.0</v>
      </c>
      <c r="K63" s="31">
        <v>100.0</v>
      </c>
      <c r="L63" s="31">
        <v>1.0</v>
      </c>
      <c r="M63" s="86" t="s">
        <v>201</v>
      </c>
      <c r="N63" s="31">
        <v>1.8E-6</v>
      </c>
      <c r="O63" s="30" t="s">
        <v>194</v>
      </c>
      <c r="P63" s="30" t="s">
        <v>30</v>
      </c>
      <c r="Q63" s="31">
        <v>6.0</v>
      </c>
      <c r="R63" s="30" t="s">
        <v>31</v>
      </c>
      <c r="S63" s="30" t="s">
        <v>111</v>
      </c>
      <c r="T63" s="33" t="s">
        <v>64</v>
      </c>
      <c r="U63" s="33" t="s">
        <v>202</v>
      </c>
      <c r="V63" s="34">
        <v>5.0</v>
      </c>
      <c r="W63" s="34">
        <v>5.0</v>
      </c>
      <c r="X63" s="34">
        <v>5.0</v>
      </c>
      <c r="Y63" s="33" t="s">
        <v>203</v>
      </c>
      <c r="Z63" s="36"/>
      <c r="AA63" s="36"/>
      <c r="AB63" s="36"/>
      <c r="AC63" s="36"/>
      <c r="AD63" s="36"/>
      <c r="AE63" s="36"/>
      <c r="AF63" s="36"/>
    </row>
    <row r="64" ht="15.75" customHeight="1">
      <c r="A64" s="30" t="s">
        <v>189</v>
      </c>
      <c r="B64" s="30" t="s">
        <v>190</v>
      </c>
      <c r="C64" s="30" t="s">
        <v>191</v>
      </c>
      <c r="D64" s="30">
        <v>2021.0</v>
      </c>
      <c r="E64" s="30" t="s">
        <v>192</v>
      </c>
      <c r="F64" s="30" t="s">
        <v>193</v>
      </c>
      <c r="G64" s="31">
        <v>2500.0</v>
      </c>
      <c r="H64" s="32">
        <f t="shared" si="13"/>
        <v>6944444.444</v>
      </c>
      <c r="I64" s="31">
        <v>1.8</v>
      </c>
      <c r="J64" s="32">
        <f t="shared" ref="J64:J72" si="15">M64/L64</f>
        <v>12.5</v>
      </c>
      <c r="K64" s="31">
        <v>100.0</v>
      </c>
      <c r="L64" s="31">
        <v>2.0</v>
      </c>
      <c r="M64" s="31">
        <v>25.0</v>
      </c>
      <c r="N64" s="31">
        <v>0.01</v>
      </c>
      <c r="O64" s="30" t="s">
        <v>194</v>
      </c>
      <c r="P64" s="30" t="s">
        <v>30</v>
      </c>
      <c r="Q64" s="31">
        <v>6.0</v>
      </c>
      <c r="R64" s="30" t="s">
        <v>31</v>
      </c>
      <c r="S64" s="30" t="s">
        <v>204</v>
      </c>
      <c r="T64" s="33" t="s">
        <v>64</v>
      </c>
      <c r="U64" s="33" t="s">
        <v>205</v>
      </c>
      <c r="V64" s="87">
        <v>5.0</v>
      </c>
      <c r="W64" s="87">
        <v>1.0</v>
      </c>
      <c r="X64" s="88">
        <v>3.0</v>
      </c>
      <c r="Y64" s="33" t="s">
        <v>206</v>
      </c>
      <c r="Z64" s="36"/>
      <c r="AA64" s="36"/>
      <c r="AB64" s="36"/>
      <c r="AC64" s="36"/>
      <c r="AD64" s="36"/>
      <c r="AE64" s="36"/>
      <c r="AF64" s="36"/>
    </row>
    <row r="65" ht="15.75" customHeight="1">
      <c r="A65" s="46" t="s">
        <v>207</v>
      </c>
      <c r="B65" s="46" t="s">
        <v>208</v>
      </c>
      <c r="C65" s="46" t="s">
        <v>209</v>
      </c>
      <c r="D65" s="53">
        <v>2022.0</v>
      </c>
      <c r="E65" s="53" t="s">
        <v>59</v>
      </c>
      <c r="F65" s="53" t="s">
        <v>210</v>
      </c>
      <c r="G65" s="47">
        <f t="shared" ref="G65:G67" si="16">J65/(I65*0.000001)</f>
        <v>1000</v>
      </c>
      <c r="H65" s="49">
        <v>1000.0</v>
      </c>
      <c r="I65" s="47">
        <f t="shared" ref="I65:I67" si="17">(M65/H65)*1000000</f>
        <v>18000</v>
      </c>
      <c r="J65" s="47">
        <f t="shared" si="15"/>
        <v>18</v>
      </c>
      <c r="K65" s="47">
        <f t="shared" ref="K65:K67" si="18">L65/N65</f>
        <v>55.55555556</v>
      </c>
      <c r="L65" s="52">
        <v>1.0</v>
      </c>
      <c r="M65" s="52">
        <v>18.0</v>
      </c>
      <c r="N65" s="47">
        <f t="shared" ref="N65:N67" si="19">I65*0.000001</f>
        <v>0.018</v>
      </c>
      <c r="O65" s="46" t="s">
        <v>211</v>
      </c>
      <c r="P65" s="46" t="s">
        <v>30</v>
      </c>
      <c r="Q65" s="49">
        <v>8.0</v>
      </c>
      <c r="R65" s="46" t="s">
        <v>31</v>
      </c>
      <c r="S65" s="46" t="s">
        <v>212</v>
      </c>
      <c r="T65" s="53" t="s">
        <v>64</v>
      </c>
      <c r="U65" s="46" t="s">
        <v>213</v>
      </c>
      <c r="V65" s="50">
        <v>4.0</v>
      </c>
      <c r="W65" s="50">
        <v>3.0</v>
      </c>
      <c r="X65" s="54">
        <v>3.5</v>
      </c>
      <c r="Y65" s="46" t="s">
        <v>214</v>
      </c>
      <c r="Z65" s="51"/>
      <c r="AA65" s="51"/>
      <c r="AB65" s="51"/>
      <c r="AC65" s="51"/>
      <c r="AD65" s="51"/>
      <c r="AE65" s="51"/>
      <c r="AF65" s="51"/>
    </row>
    <row r="66" ht="15.75" customHeight="1">
      <c r="A66" s="46" t="s">
        <v>207</v>
      </c>
      <c r="B66" s="46" t="s">
        <v>208</v>
      </c>
      <c r="C66" s="46" t="s">
        <v>209</v>
      </c>
      <c r="D66" s="53">
        <v>2022.0</v>
      </c>
      <c r="E66" s="53" t="s">
        <v>59</v>
      </c>
      <c r="F66" s="53" t="s">
        <v>215</v>
      </c>
      <c r="G66" s="47">
        <f t="shared" si="16"/>
        <v>1200</v>
      </c>
      <c r="H66" s="52">
        <v>1200.0</v>
      </c>
      <c r="I66" s="47">
        <f t="shared" si="17"/>
        <v>25000</v>
      </c>
      <c r="J66" s="47">
        <f t="shared" si="15"/>
        <v>30</v>
      </c>
      <c r="K66" s="47">
        <f t="shared" si="18"/>
        <v>40</v>
      </c>
      <c r="L66" s="52">
        <v>1.0</v>
      </c>
      <c r="M66" s="52">
        <v>30.0</v>
      </c>
      <c r="N66" s="47">
        <f t="shared" si="19"/>
        <v>0.025</v>
      </c>
      <c r="O66" s="46" t="s">
        <v>211</v>
      </c>
      <c r="P66" s="46" t="s">
        <v>30</v>
      </c>
      <c r="Q66" s="49">
        <v>8.0</v>
      </c>
      <c r="R66" s="46" t="s">
        <v>31</v>
      </c>
      <c r="S66" s="46" t="s">
        <v>216</v>
      </c>
      <c r="T66" s="53" t="s">
        <v>64</v>
      </c>
      <c r="U66" s="89" t="s">
        <v>217</v>
      </c>
      <c r="V66" s="50">
        <v>5.0</v>
      </c>
      <c r="W66" s="50">
        <v>5.0</v>
      </c>
      <c r="X66" s="54">
        <v>5.0</v>
      </c>
      <c r="Y66" s="89" t="s">
        <v>218</v>
      </c>
      <c r="Z66" s="51"/>
      <c r="AA66" s="51"/>
      <c r="AB66" s="51"/>
      <c r="AC66" s="51"/>
      <c r="AD66" s="51"/>
      <c r="AE66" s="51"/>
      <c r="AF66" s="51"/>
    </row>
    <row r="67" ht="15.75" customHeight="1">
      <c r="A67" s="46" t="s">
        <v>207</v>
      </c>
      <c r="B67" s="46" t="s">
        <v>208</v>
      </c>
      <c r="C67" s="46" t="s">
        <v>209</v>
      </c>
      <c r="D67" s="53">
        <v>2022.0</v>
      </c>
      <c r="E67" s="53" t="s">
        <v>59</v>
      </c>
      <c r="F67" s="53" t="s">
        <v>219</v>
      </c>
      <c r="G67" s="47">
        <f t="shared" si="16"/>
        <v>937</v>
      </c>
      <c r="H67" s="52">
        <v>937.0</v>
      </c>
      <c r="I67" s="47">
        <f t="shared" si="17"/>
        <v>16008.53789</v>
      </c>
      <c r="J67" s="47">
        <f t="shared" si="15"/>
        <v>15</v>
      </c>
      <c r="K67" s="47">
        <f t="shared" si="18"/>
        <v>62.46666667</v>
      </c>
      <c r="L67" s="52">
        <v>1.0</v>
      </c>
      <c r="M67" s="52">
        <v>15.0</v>
      </c>
      <c r="N67" s="47">
        <f t="shared" si="19"/>
        <v>0.01600853789</v>
      </c>
      <c r="O67" s="46" t="s">
        <v>211</v>
      </c>
      <c r="P67" s="46" t="s">
        <v>30</v>
      </c>
      <c r="Q67" s="49">
        <v>8.0</v>
      </c>
      <c r="R67" s="46" t="s">
        <v>31</v>
      </c>
      <c r="S67" s="46" t="s">
        <v>151</v>
      </c>
      <c r="T67" s="53" t="s">
        <v>64</v>
      </c>
      <c r="U67" s="89" t="s">
        <v>220</v>
      </c>
      <c r="V67" s="50">
        <v>4.0</v>
      </c>
      <c r="W67" s="50">
        <v>1.0</v>
      </c>
      <c r="X67" s="90">
        <v>2.5</v>
      </c>
      <c r="Y67" s="89" t="s">
        <v>221</v>
      </c>
      <c r="Z67" s="51"/>
      <c r="AA67" s="51"/>
      <c r="AB67" s="51"/>
      <c r="AC67" s="51"/>
      <c r="AD67" s="51"/>
      <c r="AE67" s="51"/>
      <c r="AF67" s="51"/>
    </row>
    <row r="68" ht="15.75" customHeight="1">
      <c r="A68" s="21" t="s">
        <v>222</v>
      </c>
      <c r="B68" s="21" t="s">
        <v>223</v>
      </c>
      <c r="C68" s="21" t="s">
        <v>224</v>
      </c>
      <c r="D68" s="21">
        <v>2021.0</v>
      </c>
      <c r="E68" s="21" t="s">
        <v>146</v>
      </c>
      <c r="F68" s="21" t="s">
        <v>225</v>
      </c>
      <c r="G68" s="23">
        <v>200.0</v>
      </c>
      <c r="H68" s="24">
        <f t="shared" ref="H68:H75" si="20">J68/(I68*0.000001)</f>
        <v>1111111.111</v>
      </c>
      <c r="I68" s="23">
        <v>1.8</v>
      </c>
      <c r="J68" s="24">
        <f t="shared" si="15"/>
        <v>2</v>
      </c>
      <c r="K68" s="23">
        <v>100.0</v>
      </c>
      <c r="L68" s="24">
        <f>K68*N68</f>
        <v>2</v>
      </c>
      <c r="M68" s="23">
        <v>4.0</v>
      </c>
      <c r="N68" s="23">
        <v>0.02</v>
      </c>
      <c r="O68" s="21" t="s">
        <v>226</v>
      </c>
      <c r="P68" s="21" t="s">
        <v>30</v>
      </c>
      <c r="Q68" s="23">
        <v>6.0</v>
      </c>
      <c r="R68" s="21" t="s">
        <v>31</v>
      </c>
      <c r="S68" s="21" t="s">
        <v>227</v>
      </c>
      <c r="T68" s="25" t="s">
        <v>33</v>
      </c>
      <c r="U68" s="25" t="s">
        <v>228</v>
      </c>
      <c r="V68" s="91"/>
      <c r="W68" s="92">
        <v>5.0</v>
      </c>
      <c r="X68" s="26"/>
      <c r="Y68" s="25" t="s">
        <v>229</v>
      </c>
      <c r="Z68" s="29"/>
      <c r="AA68" s="29"/>
      <c r="AB68" s="29"/>
      <c r="AC68" s="29"/>
      <c r="AD68" s="29"/>
      <c r="AE68" s="29"/>
      <c r="AF68" s="29"/>
    </row>
    <row r="69" ht="15.75" customHeight="1">
      <c r="A69" s="7" t="s">
        <v>230</v>
      </c>
      <c r="B69" s="7" t="s">
        <v>231</v>
      </c>
      <c r="C69" s="7" t="s">
        <v>232</v>
      </c>
      <c r="D69" s="7">
        <v>2019.0</v>
      </c>
      <c r="E69" s="7" t="s">
        <v>233</v>
      </c>
      <c r="F69" s="7" t="s">
        <v>234</v>
      </c>
      <c r="G69" s="11">
        <v>35.0</v>
      </c>
      <c r="H69" s="11">
        <f t="shared" si="20"/>
        <v>35</v>
      </c>
      <c r="I69" s="8">
        <f t="shared" ref="I69:I75" si="21">1000000*(N69/L69)</f>
        <v>57142.85714</v>
      </c>
      <c r="J69" s="8">
        <f t="shared" si="15"/>
        <v>2</v>
      </c>
      <c r="K69" s="8">
        <f t="shared" ref="K69:K75" si="22">N69/L69</f>
        <v>0.05714285714</v>
      </c>
      <c r="L69" s="19">
        <v>1.0</v>
      </c>
      <c r="M69" s="11">
        <v>2.0</v>
      </c>
      <c r="N69" s="8">
        <f t="shared" ref="N69:N75" si="23">M69/G69</f>
        <v>0.05714285714</v>
      </c>
      <c r="O69" s="7" t="s">
        <v>235</v>
      </c>
      <c r="P69" s="7" t="s">
        <v>30</v>
      </c>
      <c r="Q69" s="11">
        <v>20.0</v>
      </c>
      <c r="R69" s="7" t="s">
        <v>236</v>
      </c>
      <c r="S69" s="7" t="s">
        <v>237</v>
      </c>
      <c r="T69" s="13" t="s">
        <v>64</v>
      </c>
      <c r="U69" s="13" t="s">
        <v>238</v>
      </c>
      <c r="V69" s="93">
        <v>5.0</v>
      </c>
      <c r="W69" s="94">
        <v>1.0</v>
      </c>
      <c r="X69" s="95">
        <v>2.0</v>
      </c>
      <c r="Y69" s="13" t="s">
        <v>239</v>
      </c>
      <c r="Z69" s="16"/>
      <c r="AA69" s="16"/>
      <c r="AB69" s="16"/>
      <c r="AC69" s="16"/>
      <c r="AD69" s="16"/>
      <c r="AE69" s="16"/>
      <c r="AF69" s="16"/>
    </row>
    <row r="70" ht="15.75" customHeight="1">
      <c r="A70" s="7" t="s">
        <v>230</v>
      </c>
      <c r="B70" s="7" t="s">
        <v>231</v>
      </c>
      <c r="C70" s="7" t="s">
        <v>232</v>
      </c>
      <c r="D70" s="7">
        <v>2019.0</v>
      </c>
      <c r="E70" s="7" t="s">
        <v>233</v>
      </c>
      <c r="F70" s="7" t="s">
        <v>234</v>
      </c>
      <c r="G70" s="11">
        <v>35.0</v>
      </c>
      <c r="H70" s="11">
        <f t="shared" si="20"/>
        <v>35</v>
      </c>
      <c r="I70" s="8">
        <f t="shared" si="21"/>
        <v>114285.7143</v>
      </c>
      <c r="J70" s="8">
        <f t="shared" si="15"/>
        <v>4</v>
      </c>
      <c r="K70" s="8">
        <f t="shared" si="22"/>
        <v>0.1142857143</v>
      </c>
      <c r="L70" s="19">
        <v>1.0</v>
      </c>
      <c r="M70" s="11">
        <v>4.0</v>
      </c>
      <c r="N70" s="8">
        <f t="shared" si="23"/>
        <v>0.1142857143</v>
      </c>
      <c r="O70" s="7" t="s">
        <v>235</v>
      </c>
      <c r="P70" s="7" t="s">
        <v>30</v>
      </c>
      <c r="Q70" s="11">
        <v>20.0</v>
      </c>
      <c r="R70" s="7" t="s">
        <v>236</v>
      </c>
      <c r="S70" s="7" t="s">
        <v>240</v>
      </c>
      <c r="T70" s="13" t="s">
        <v>64</v>
      </c>
      <c r="U70" s="13" t="s">
        <v>241</v>
      </c>
      <c r="V70" s="94">
        <v>5.0</v>
      </c>
      <c r="W70" s="94">
        <v>1.0</v>
      </c>
      <c r="X70" s="95">
        <v>2.0</v>
      </c>
      <c r="Y70" s="13" t="s">
        <v>242</v>
      </c>
      <c r="Z70" s="16"/>
      <c r="AA70" s="16"/>
      <c r="AB70" s="16"/>
      <c r="AC70" s="16"/>
      <c r="AD70" s="16"/>
      <c r="AE70" s="16"/>
      <c r="AF70" s="16"/>
    </row>
    <row r="71" ht="15.75" customHeight="1">
      <c r="A71" s="7" t="s">
        <v>230</v>
      </c>
      <c r="B71" s="7" t="s">
        <v>231</v>
      </c>
      <c r="C71" s="7" t="s">
        <v>232</v>
      </c>
      <c r="D71" s="7">
        <v>2019.0</v>
      </c>
      <c r="E71" s="7" t="s">
        <v>233</v>
      </c>
      <c r="F71" s="7" t="s">
        <v>234</v>
      </c>
      <c r="G71" s="11">
        <v>35.0</v>
      </c>
      <c r="H71" s="11">
        <f t="shared" si="20"/>
        <v>35</v>
      </c>
      <c r="I71" s="8">
        <f t="shared" si="21"/>
        <v>171428.5714</v>
      </c>
      <c r="J71" s="8">
        <f t="shared" si="15"/>
        <v>6</v>
      </c>
      <c r="K71" s="8">
        <f t="shared" si="22"/>
        <v>0.1714285714</v>
      </c>
      <c r="L71" s="19">
        <v>1.0</v>
      </c>
      <c r="M71" s="11">
        <v>6.0</v>
      </c>
      <c r="N71" s="8">
        <f t="shared" si="23"/>
        <v>0.1714285714</v>
      </c>
      <c r="O71" s="7" t="s">
        <v>235</v>
      </c>
      <c r="P71" s="7" t="s">
        <v>30</v>
      </c>
      <c r="Q71" s="11">
        <v>20.0</v>
      </c>
      <c r="R71" s="7" t="s">
        <v>236</v>
      </c>
      <c r="S71" s="7" t="s">
        <v>243</v>
      </c>
      <c r="T71" s="13" t="s">
        <v>64</v>
      </c>
      <c r="U71" s="13" t="s">
        <v>244</v>
      </c>
      <c r="V71" s="94">
        <v>5.0</v>
      </c>
      <c r="W71" s="94">
        <v>1.0</v>
      </c>
      <c r="X71" s="95">
        <v>2.0</v>
      </c>
      <c r="Y71" s="7" t="s">
        <v>245</v>
      </c>
      <c r="Z71" s="16"/>
      <c r="AA71" s="16"/>
      <c r="AB71" s="16"/>
      <c r="AC71" s="16"/>
      <c r="AD71" s="16"/>
      <c r="AE71" s="16"/>
      <c r="AF71" s="16"/>
    </row>
    <row r="72" ht="15.75" customHeight="1">
      <c r="A72" s="7" t="s">
        <v>230</v>
      </c>
      <c r="B72" s="7" t="s">
        <v>231</v>
      </c>
      <c r="C72" s="7" t="s">
        <v>232</v>
      </c>
      <c r="D72" s="7">
        <v>2019.0</v>
      </c>
      <c r="E72" s="7" t="s">
        <v>233</v>
      </c>
      <c r="F72" s="7" t="s">
        <v>234</v>
      </c>
      <c r="G72" s="11">
        <v>35.0</v>
      </c>
      <c r="H72" s="11">
        <f t="shared" si="20"/>
        <v>35</v>
      </c>
      <c r="I72" s="8">
        <f t="shared" si="21"/>
        <v>228571.4286</v>
      </c>
      <c r="J72" s="8">
        <f t="shared" si="15"/>
        <v>8</v>
      </c>
      <c r="K72" s="8">
        <f t="shared" si="22"/>
        <v>0.2285714286</v>
      </c>
      <c r="L72" s="19">
        <v>1.0</v>
      </c>
      <c r="M72" s="11">
        <v>8.0</v>
      </c>
      <c r="N72" s="8">
        <f t="shared" si="23"/>
        <v>0.2285714286</v>
      </c>
      <c r="O72" s="7" t="s">
        <v>235</v>
      </c>
      <c r="P72" s="7" t="s">
        <v>30</v>
      </c>
      <c r="Q72" s="11">
        <v>20.0</v>
      </c>
      <c r="R72" s="7" t="s">
        <v>236</v>
      </c>
      <c r="S72" s="7" t="s">
        <v>246</v>
      </c>
      <c r="T72" s="13" t="s">
        <v>64</v>
      </c>
      <c r="U72" s="13" t="s">
        <v>247</v>
      </c>
      <c r="V72" s="94">
        <v>5.0</v>
      </c>
      <c r="W72" s="94">
        <v>1.0</v>
      </c>
      <c r="X72" s="95">
        <v>2.0</v>
      </c>
      <c r="Y72" s="13" t="s">
        <v>248</v>
      </c>
      <c r="Z72" s="16"/>
      <c r="AA72" s="16"/>
      <c r="AB72" s="16"/>
      <c r="AC72" s="16"/>
      <c r="AD72" s="16"/>
      <c r="AE72" s="16"/>
      <c r="AF72" s="16"/>
    </row>
    <row r="73" ht="15.75" customHeight="1">
      <c r="A73" s="7" t="s">
        <v>230</v>
      </c>
      <c r="B73" s="7" t="s">
        <v>231</v>
      </c>
      <c r="C73" s="7" t="s">
        <v>232</v>
      </c>
      <c r="D73" s="7">
        <v>2019.0</v>
      </c>
      <c r="E73" s="7" t="s">
        <v>233</v>
      </c>
      <c r="F73" s="7" t="s">
        <v>234</v>
      </c>
      <c r="G73" s="11">
        <v>35.0</v>
      </c>
      <c r="H73" s="11">
        <f t="shared" si="20"/>
        <v>35</v>
      </c>
      <c r="I73" s="8">
        <f t="shared" si="21"/>
        <v>57142.85714</v>
      </c>
      <c r="J73" s="11">
        <v>2.0</v>
      </c>
      <c r="K73" s="8">
        <f t="shared" si="22"/>
        <v>0.05714285714</v>
      </c>
      <c r="L73" s="8">
        <f t="shared" ref="L73:L74" si="24">M73/J73</f>
        <v>5</v>
      </c>
      <c r="M73" s="11">
        <v>10.0</v>
      </c>
      <c r="N73" s="8">
        <f t="shared" si="23"/>
        <v>0.2857142857</v>
      </c>
      <c r="O73" s="7" t="s">
        <v>235</v>
      </c>
      <c r="P73" s="7" t="s">
        <v>30</v>
      </c>
      <c r="Q73" s="11">
        <v>20.0</v>
      </c>
      <c r="R73" s="7" t="s">
        <v>31</v>
      </c>
      <c r="S73" s="7" t="s">
        <v>249</v>
      </c>
      <c r="T73" s="13" t="s">
        <v>33</v>
      </c>
      <c r="U73" s="7" t="s">
        <v>250</v>
      </c>
      <c r="V73" s="57"/>
      <c r="W73" s="94">
        <v>1.0</v>
      </c>
      <c r="X73" s="95"/>
      <c r="Y73" s="7" t="s">
        <v>251</v>
      </c>
      <c r="Z73" s="16"/>
      <c r="AA73" s="16"/>
      <c r="AB73" s="16"/>
      <c r="AC73" s="16"/>
      <c r="AD73" s="16"/>
      <c r="AE73" s="16"/>
      <c r="AF73" s="16"/>
    </row>
    <row r="74" ht="15.75" customHeight="1">
      <c r="A74" s="7" t="s">
        <v>230</v>
      </c>
      <c r="B74" s="7" t="s">
        <v>231</v>
      </c>
      <c r="C74" s="7" t="s">
        <v>232</v>
      </c>
      <c r="D74" s="7">
        <v>2019.0</v>
      </c>
      <c r="E74" s="7" t="s">
        <v>233</v>
      </c>
      <c r="F74" s="7" t="s">
        <v>234</v>
      </c>
      <c r="G74" s="11">
        <v>35.0</v>
      </c>
      <c r="H74" s="11">
        <f t="shared" si="20"/>
        <v>35</v>
      </c>
      <c r="I74" s="8">
        <f t="shared" si="21"/>
        <v>28571.42857</v>
      </c>
      <c r="J74" s="11">
        <v>1.0</v>
      </c>
      <c r="K74" s="8">
        <f t="shared" si="22"/>
        <v>0.02857142857</v>
      </c>
      <c r="L74" s="8">
        <f t="shared" si="24"/>
        <v>5</v>
      </c>
      <c r="M74" s="11">
        <v>5.0</v>
      </c>
      <c r="N74" s="8">
        <f t="shared" si="23"/>
        <v>0.1428571429</v>
      </c>
      <c r="O74" s="7" t="s">
        <v>235</v>
      </c>
      <c r="P74" s="7" t="s">
        <v>30</v>
      </c>
      <c r="Q74" s="11">
        <v>20.0</v>
      </c>
      <c r="R74" s="7" t="s">
        <v>31</v>
      </c>
      <c r="S74" s="7" t="s">
        <v>252</v>
      </c>
      <c r="T74" s="13" t="s">
        <v>33</v>
      </c>
      <c r="U74" s="7" t="s">
        <v>250</v>
      </c>
      <c r="V74" s="57"/>
      <c r="W74" s="94">
        <v>1.0</v>
      </c>
      <c r="X74" s="95"/>
      <c r="Y74" s="7" t="s">
        <v>251</v>
      </c>
      <c r="Z74" s="16"/>
      <c r="AA74" s="16"/>
      <c r="AB74" s="16"/>
      <c r="AC74" s="16"/>
      <c r="AD74" s="16"/>
      <c r="AE74" s="16"/>
      <c r="AF74" s="16"/>
    </row>
    <row r="75" ht="15.75" customHeight="1">
      <c r="A75" s="7" t="s">
        <v>230</v>
      </c>
      <c r="B75" s="7" t="s">
        <v>231</v>
      </c>
      <c r="C75" s="7" t="s">
        <v>232</v>
      </c>
      <c r="D75" s="7">
        <v>2019.0</v>
      </c>
      <c r="E75" s="7" t="s">
        <v>233</v>
      </c>
      <c r="F75" s="7" t="s">
        <v>234</v>
      </c>
      <c r="G75" s="11">
        <v>35.0</v>
      </c>
      <c r="H75" s="11">
        <f t="shared" si="20"/>
        <v>35</v>
      </c>
      <c r="I75" s="8">
        <f t="shared" si="21"/>
        <v>457142.8571</v>
      </c>
      <c r="J75" s="8">
        <f t="shared" ref="J75:J103" si="25">M75/L75</f>
        <v>16</v>
      </c>
      <c r="K75" s="8">
        <f t="shared" si="22"/>
        <v>0.4571428571</v>
      </c>
      <c r="L75" s="19">
        <v>1.0</v>
      </c>
      <c r="M75" s="11">
        <v>16.0</v>
      </c>
      <c r="N75" s="8">
        <f t="shared" si="23"/>
        <v>0.4571428571</v>
      </c>
      <c r="O75" s="7" t="s">
        <v>235</v>
      </c>
      <c r="P75" s="7" t="s">
        <v>30</v>
      </c>
      <c r="Q75" s="11">
        <v>20.0</v>
      </c>
      <c r="R75" s="7" t="s">
        <v>31</v>
      </c>
      <c r="S75" s="7" t="s">
        <v>149</v>
      </c>
      <c r="T75" s="13" t="s">
        <v>33</v>
      </c>
      <c r="U75" s="13" t="s">
        <v>253</v>
      </c>
      <c r="V75" s="57"/>
      <c r="W75" s="94">
        <v>1.0</v>
      </c>
      <c r="X75" s="58"/>
      <c r="Y75" s="7" t="s">
        <v>254</v>
      </c>
      <c r="Z75" s="16"/>
      <c r="AA75" s="16"/>
      <c r="AB75" s="16"/>
      <c r="AC75" s="16"/>
      <c r="AD75" s="16"/>
      <c r="AE75" s="16"/>
      <c r="AF75" s="16"/>
    </row>
    <row r="76" ht="15.75" customHeight="1">
      <c r="A76" s="70" t="s">
        <v>255</v>
      </c>
      <c r="B76" s="70" t="s">
        <v>256</v>
      </c>
      <c r="C76" s="70" t="s">
        <v>257</v>
      </c>
      <c r="D76" s="70">
        <v>2015.0</v>
      </c>
      <c r="E76" s="70" t="s">
        <v>258</v>
      </c>
      <c r="F76" s="70" t="s">
        <v>259</v>
      </c>
      <c r="G76" s="71"/>
      <c r="H76" s="71"/>
      <c r="I76" s="71"/>
      <c r="J76" s="72">
        <f t="shared" si="25"/>
        <v>0.425</v>
      </c>
      <c r="K76" s="71"/>
      <c r="L76" s="71">
        <v>8.0</v>
      </c>
      <c r="M76" s="71">
        <v>3.4</v>
      </c>
      <c r="N76" s="71"/>
      <c r="O76" s="70" t="s">
        <v>260</v>
      </c>
      <c r="P76" s="70" t="s">
        <v>30</v>
      </c>
      <c r="Q76" s="96">
        <f t="shared" ref="Q76:Q77" si="26">200*1000/1000000</f>
        <v>0.2</v>
      </c>
      <c r="R76" s="70" t="s">
        <v>261</v>
      </c>
      <c r="S76" s="70" t="s">
        <v>262</v>
      </c>
      <c r="T76" s="73" t="s">
        <v>64</v>
      </c>
      <c r="U76" s="70" t="s">
        <v>263</v>
      </c>
      <c r="V76" s="97">
        <v>5.0</v>
      </c>
      <c r="W76" s="97">
        <v>1.0</v>
      </c>
      <c r="X76" s="79">
        <v>3.0</v>
      </c>
      <c r="Y76" s="73" t="s">
        <v>264</v>
      </c>
      <c r="Z76" s="77"/>
      <c r="AA76" s="77"/>
      <c r="AB76" s="77"/>
      <c r="AC76" s="77"/>
      <c r="AD76" s="77"/>
      <c r="AE76" s="77"/>
      <c r="AF76" s="77"/>
    </row>
    <row r="77" ht="15.75" customHeight="1">
      <c r="A77" s="70" t="s">
        <v>255</v>
      </c>
      <c r="B77" s="70" t="s">
        <v>256</v>
      </c>
      <c r="C77" s="70" t="s">
        <v>257</v>
      </c>
      <c r="D77" s="70">
        <v>2015.0</v>
      </c>
      <c r="E77" s="70" t="s">
        <v>258</v>
      </c>
      <c r="F77" s="70" t="s">
        <v>259</v>
      </c>
      <c r="G77" s="71"/>
      <c r="H77" s="71"/>
      <c r="I77" s="71"/>
      <c r="J77" s="72">
        <f t="shared" si="25"/>
        <v>0.18</v>
      </c>
      <c r="K77" s="71"/>
      <c r="L77" s="71">
        <v>15.0</v>
      </c>
      <c r="M77" s="71">
        <v>2.7</v>
      </c>
      <c r="N77" s="71"/>
      <c r="O77" s="70" t="s">
        <v>260</v>
      </c>
      <c r="P77" s="70" t="s">
        <v>30</v>
      </c>
      <c r="Q77" s="96">
        <f t="shared" si="26"/>
        <v>0.2</v>
      </c>
      <c r="R77" s="70" t="s">
        <v>261</v>
      </c>
      <c r="S77" s="70" t="s">
        <v>262</v>
      </c>
      <c r="T77" s="73" t="s">
        <v>64</v>
      </c>
      <c r="U77" s="70" t="s">
        <v>263</v>
      </c>
      <c r="V77" s="97">
        <v>5.0</v>
      </c>
      <c r="W77" s="97">
        <v>1.0</v>
      </c>
      <c r="X77" s="79">
        <v>3.0</v>
      </c>
      <c r="Y77" s="73" t="s">
        <v>264</v>
      </c>
      <c r="Z77" s="77"/>
      <c r="AA77" s="77"/>
      <c r="AB77" s="77"/>
      <c r="AC77" s="77"/>
      <c r="AD77" s="77"/>
      <c r="AE77" s="77"/>
      <c r="AF77" s="77"/>
    </row>
    <row r="78" ht="15.75" customHeight="1">
      <c r="A78" s="46" t="s">
        <v>265</v>
      </c>
      <c r="B78" s="46" t="s">
        <v>266</v>
      </c>
      <c r="C78" s="46" t="s">
        <v>267</v>
      </c>
      <c r="D78" s="46">
        <v>2012.0</v>
      </c>
      <c r="E78" s="46" t="s">
        <v>268</v>
      </c>
      <c r="F78" s="46" t="s">
        <v>269</v>
      </c>
      <c r="G78" s="52">
        <v>0.05</v>
      </c>
      <c r="H78" s="47">
        <f t="shared" ref="H78:H89" si="27">J78/(0.000001*I78)</f>
        <v>250</v>
      </c>
      <c r="I78" s="52">
        <v>4.0</v>
      </c>
      <c r="J78" s="47">
        <f t="shared" si="25"/>
        <v>0.001</v>
      </c>
      <c r="K78" s="52">
        <v>50.0</v>
      </c>
      <c r="L78" s="47">
        <f t="shared" ref="L78:L83" si="28">K78*N78</f>
        <v>400</v>
      </c>
      <c r="M78" s="52">
        <v>0.4</v>
      </c>
      <c r="N78" s="47">
        <f t="shared" ref="N78:N83" si="29">M78/G78</f>
        <v>8</v>
      </c>
      <c r="O78" s="46" t="s">
        <v>270</v>
      </c>
      <c r="P78" s="46" t="s">
        <v>30</v>
      </c>
      <c r="Q78" s="52">
        <v>6.0</v>
      </c>
      <c r="R78" s="46" t="s">
        <v>261</v>
      </c>
      <c r="S78" s="53" t="s">
        <v>271</v>
      </c>
      <c r="T78" s="53" t="s">
        <v>64</v>
      </c>
      <c r="U78" s="46" t="s">
        <v>272</v>
      </c>
      <c r="V78" s="98">
        <v>5.0</v>
      </c>
      <c r="W78" s="98">
        <v>1.0</v>
      </c>
      <c r="X78" s="99">
        <v>3.0</v>
      </c>
      <c r="Y78" s="46" t="s">
        <v>273</v>
      </c>
      <c r="Z78" s="51"/>
      <c r="AA78" s="51"/>
      <c r="AB78" s="51"/>
      <c r="AC78" s="51"/>
      <c r="AD78" s="51"/>
      <c r="AE78" s="51"/>
      <c r="AF78" s="51"/>
    </row>
    <row r="79" ht="15.75" customHeight="1">
      <c r="A79" s="46" t="s">
        <v>265</v>
      </c>
      <c r="B79" s="46" t="s">
        <v>266</v>
      </c>
      <c r="C79" s="46" t="s">
        <v>267</v>
      </c>
      <c r="D79" s="46">
        <v>2012.0</v>
      </c>
      <c r="E79" s="46" t="s">
        <v>268</v>
      </c>
      <c r="F79" s="46" t="s">
        <v>269</v>
      </c>
      <c r="G79" s="52">
        <v>0.05</v>
      </c>
      <c r="H79" s="47">
        <f t="shared" si="27"/>
        <v>250</v>
      </c>
      <c r="I79" s="52">
        <v>4.0</v>
      </c>
      <c r="J79" s="47">
        <f t="shared" si="25"/>
        <v>0.001</v>
      </c>
      <c r="K79" s="52">
        <v>50.0</v>
      </c>
      <c r="L79" s="47">
        <f t="shared" si="28"/>
        <v>1000</v>
      </c>
      <c r="M79" s="52">
        <v>1.0</v>
      </c>
      <c r="N79" s="47">
        <f t="shared" si="29"/>
        <v>20</v>
      </c>
      <c r="O79" s="46" t="s">
        <v>270</v>
      </c>
      <c r="P79" s="46" t="s">
        <v>30</v>
      </c>
      <c r="Q79" s="52">
        <v>6.0</v>
      </c>
      <c r="R79" s="46" t="s">
        <v>261</v>
      </c>
      <c r="S79" s="53" t="s">
        <v>271</v>
      </c>
      <c r="T79" s="53" t="s">
        <v>64</v>
      </c>
      <c r="U79" s="46" t="s">
        <v>274</v>
      </c>
      <c r="V79" s="100">
        <v>5.0</v>
      </c>
      <c r="W79" s="98">
        <v>1.0</v>
      </c>
      <c r="X79" s="99">
        <v>2.0</v>
      </c>
      <c r="Y79" s="46" t="s">
        <v>275</v>
      </c>
      <c r="Z79" s="51"/>
      <c r="AA79" s="51"/>
      <c r="AB79" s="51"/>
      <c r="AC79" s="51"/>
      <c r="AD79" s="51"/>
      <c r="AE79" s="51"/>
      <c r="AF79" s="51"/>
    </row>
    <row r="80" ht="15.75" customHeight="1">
      <c r="A80" s="46" t="s">
        <v>265</v>
      </c>
      <c r="B80" s="46" t="s">
        <v>266</v>
      </c>
      <c r="C80" s="46" t="s">
        <v>267</v>
      </c>
      <c r="D80" s="46">
        <v>2012.0</v>
      </c>
      <c r="E80" s="46" t="s">
        <v>268</v>
      </c>
      <c r="F80" s="46" t="s">
        <v>269</v>
      </c>
      <c r="G80" s="52">
        <v>0.05</v>
      </c>
      <c r="H80" s="47">
        <f t="shared" si="27"/>
        <v>250</v>
      </c>
      <c r="I80" s="52">
        <v>4.0</v>
      </c>
      <c r="J80" s="47">
        <f t="shared" si="25"/>
        <v>0.001</v>
      </c>
      <c r="K80" s="52">
        <v>50.0</v>
      </c>
      <c r="L80" s="47">
        <f t="shared" si="28"/>
        <v>3000</v>
      </c>
      <c r="M80" s="52">
        <v>3.0</v>
      </c>
      <c r="N80" s="47">
        <f t="shared" si="29"/>
        <v>60</v>
      </c>
      <c r="O80" s="46" t="s">
        <v>270</v>
      </c>
      <c r="P80" s="46" t="s">
        <v>30</v>
      </c>
      <c r="Q80" s="52">
        <v>6.0</v>
      </c>
      <c r="R80" s="46" t="s">
        <v>261</v>
      </c>
      <c r="S80" s="53" t="s">
        <v>271</v>
      </c>
      <c r="T80" s="53" t="s">
        <v>64</v>
      </c>
      <c r="U80" s="46" t="s">
        <v>274</v>
      </c>
      <c r="V80" s="100">
        <v>5.0</v>
      </c>
      <c r="W80" s="98">
        <v>1.0</v>
      </c>
      <c r="X80" s="99">
        <v>2.0</v>
      </c>
      <c r="Y80" s="46" t="s">
        <v>275</v>
      </c>
      <c r="Z80" s="51"/>
      <c r="AA80" s="51"/>
      <c r="AB80" s="51"/>
      <c r="AC80" s="51"/>
      <c r="AD80" s="51"/>
      <c r="AE80" s="51"/>
      <c r="AF80" s="51"/>
    </row>
    <row r="81" ht="15.75" customHeight="1">
      <c r="A81" s="46" t="s">
        <v>265</v>
      </c>
      <c r="B81" s="46" t="s">
        <v>266</v>
      </c>
      <c r="C81" s="46" t="s">
        <v>267</v>
      </c>
      <c r="D81" s="46">
        <v>2012.0</v>
      </c>
      <c r="E81" s="46" t="s">
        <v>268</v>
      </c>
      <c r="F81" s="46" t="s">
        <v>269</v>
      </c>
      <c r="G81" s="52">
        <v>0.05</v>
      </c>
      <c r="H81" s="47">
        <f t="shared" si="27"/>
        <v>250</v>
      </c>
      <c r="I81" s="52">
        <v>4.0</v>
      </c>
      <c r="J81" s="47">
        <f t="shared" si="25"/>
        <v>0.001</v>
      </c>
      <c r="K81" s="52">
        <v>50.0</v>
      </c>
      <c r="L81" s="47">
        <f t="shared" si="28"/>
        <v>6000</v>
      </c>
      <c r="M81" s="52">
        <v>6.0</v>
      </c>
      <c r="N81" s="47">
        <f t="shared" si="29"/>
        <v>120</v>
      </c>
      <c r="O81" s="46" t="s">
        <v>270</v>
      </c>
      <c r="P81" s="46" t="s">
        <v>30</v>
      </c>
      <c r="Q81" s="52">
        <v>6.0</v>
      </c>
      <c r="R81" s="46" t="s">
        <v>261</v>
      </c>
      <c r="S81" s="53" t="s">
        <v>271</v>
      </c>
      <c r="T81" s="53" t="s">
        <v>64</v>
      </c>
      <c r="U81" s="46" t="s">
        <v>272</v>
      </c>
      <c r="V81" s="100">
        <v>5.0</v>
      </c>
      <c r="W81" s="98">
        <v>1.0</v>
      </c>
      <c r="X81" s="99">
        <v>3.0</v>
      </c>
      <c r="Y81" s="46" t="s">
        <v>273</v>
      </c>
      <c r="Z81" s="51"/>
      <c r="AA81" s="51"/>
      <c r="AB81" s="51"/>
      <c r="AC81" s="51"/>
      <c r="AD81" s="51"/>
      <c r="AE81" s="51"/>
      <c r="AF81" s="51"/>
    </row>
    <row r="82" ht="15.75" customHeight="1">
      <c r="A82" s="46" t="s">
        <v>265</v>
      </c>
      <c r="B82" s="46" t="s">
        <v>266</v>
      </c>
      <c r="C82" s="46" t="s">
        <v>267</v>
      </c>
      <c r="D82" s="46">
        <v>2012.0</v>
      </c>
      <c r="E82" s="46" t="s">
        <v>268</v>
      </c>
      <c r="F82" s="46" t="s">
        <v>269</v>
      </c>
      <c r="G82" s="52">
        <v>0.05</v>
      </c>
      <c r="H82" s="47">
        <f t="shared" si="27"/>
        <v>250</v>
      </c>
      <c r="I82" s="52">
        <v>4.0</v>
      </c>
      <c r="J82" s="47">
        <f t="shared" si="25"/>
        <v>0.001</v>
      </c>
      <c r="K82" s="52">
        <v>50.0</v>
      </c>
      <c r="L82" s="47">
        <f t="shared" si="28"/>
        <v>7500</v>
      </c>
      <c r="M82" s="52">
        <v>7.5</v>
      </c>
      <c r="N82" s="47">
        <f t="shared" si="29"/>
        <v>150</v>
      </c>
      <c r="O82" s="46" t="s">
        <v>270</v>
      </c>
      <c r="P82" s="46" t="s">
        <v>30</v>
      </c>
      <c r="Q82" s="52">
        <v>6.0</v>
      </c>
      <c r="R82" s="46" t="s">
        <v>261</v>
      </c>
      <c r="S82" s="53" t="s">
        <v>271</v>
      </c>
      <c r="T82" s="53" t="s">
        <v>64</v>
      </c>
      <c r="U82" s="46" t="s">
        <v>276</v>
      </c>
      <c r="V82" s="100">
        <v>5.0</v>
      </c>
      <c r="W82" s="98">
        <v>2.0</v>
      </c>
      <c r="X82" s="99">
        <v>3.5</v>
      </c>
      <c r="Y82" s="46" t="s">
        <v>277</v>
      </c>
      <c r="Z82" s="51"/>
      <c r="AA82" s="51"/>
      <c r="AB82" s="51"/>
      <c r="AC82" s="51"/>
      <c r="AD82" s="51"/>
      <c r="AE82" s="51"/>
      <c r="AF82" s="51"/>
    </row>
    <row r="83" ht="15.75" customHeight="1">
      <c r="A83" s="46" t="s">
        <v>265</v>
      </c>
      <c r="B83" s="46" t="s">
        <v>266</v>
      </c>
      <c r="C83" s="46" t="s">
        <v>267</v>
      </c>
      <c r="D83" s="46">
        <v>2012.0</v>
      </c>
      <c r="E83" s="46" t="s">
        <v>268</v>
      </c>
      <c r="F83" s="46" t="s">
        <v>269</v>
      </c>
      <c r="G83" s="52">
        <v>0.05</v>
      </c>
      <c r="H83" s="47">
        <f t="shared" si="27"/>
        <v>250</v>
      </c>
      <c r="I83" s="52">
        <v>4.0</v>
      </c>
      <c r="J83" s="47">
        <f t="shared" si="25"/>
        <v>0.001</v>
      </c>
      <c r="K83" s="52">
        <v>50.0</v>
      </c>
      <c r="L83" s="47">
        <f t="shared" si="28"/>
        <v>10200</v>
      </c>
      <c r="M83" s="52">
        <v>10.2</v>
      </c>
      <c r="N83" s="47">
        <f t="shared" si="29"/>
        <v>204</v>
      </c>
      <c r="O83" s="46" t="s">
        <v>270</v>
      </c>
      <c r="P83" s="46" t="s">
        <v>30</v>
      </c>
      <c r="Q83" s="52">
        <v>6.0</v>
      </c>
      <c r="R83" s="46" t="s">
        <v>261</v>
      </c>
      <c r="S83" s="53" t="s">
        <v>271</v>
      </c>
      <c r="T83" s="53" t="s">
        <v>64</v>
      </c>
      <c r="U83" s="46" t="s">
        <v>278</v>
      </c>
      <c r="V83" s="100">
        <v>5.0</v>
      </c>
      <c r="W83" s="98">
        <v>3.0</v>
      </c>
      <c r="X83" s="99">
        <v>4.0</v>
      </c>
      <c r="Y83" s="46" t="s">
        <v>279</v>
      </c>
      <c r="Z83" s="51"/>
      <c r="AA83" s="51"/>
      <c r="AB83" s="51"/>
      <c r="AC83" s="51"/>
      <c r="AD83" s="51"/>
      <c r="AE83" s="51"/>
      <c r="AF83" s="51"/>
    </row>
    <row r="84" ht="15.75" customHeight="1">
      <c r="A84" s="30" t="s">
        <v>280</v>
      </c>
      <c r="B84" s="30" t="s">
        <v>281</v>
      </c>
      <c r="C84" s="30" t="s">
        <v>282</v>
      </c>
      <c r="D84" s="30">
        <v>2018.0</v>
      </c>
      <c r="E84" s="30" t="s">
        <v>192</v>
      </c>
      <c r="F84" s="30" t="s">
        <v>283</v>
      </c>
      <c r="G84" s="32">
        <f t="shared" ref="G84:G89" si="30">M84/N84</f>
        <v>312.5</v>
      </c>
      <c r="H84" s="32">
        <f t="shared" si="27"/>
        <v>312.5</v>
      </c>
      <c r="I84" s="32">
        <f t="shared" ref="I84:I94" si="31">N84*1000000</f>
        <v>80000</v>
      </c>
      <c r="J84" s="31">
        <f t="shared" si="25"/>
        <v>25</v>
      </c>
      <c r="K84" s="32">
        <f t="shared" ref="K84:K94" si="32">L84/N84</f>
        <v>12.5</v>
      </c>
      <c r="L84" s="68">
        <v>1.0</v>
      </c>
      <c r="M84" s="68">
        <v>25.0</v>
      </c>
      <c r="N84" s="31">
        <v>0.08</v>
      </c>
      <c r="O84" s="33" t="s">
        <v>284</v>
      </c>
      <c r="P84" s="30" t="s">
        <v>30</v>
      </c>
      <c r="Q84" s="33" t="s">
        <v>285</v>
      </c>
      <c r="R84" s="30" t="s">
        <v>31</v>
      </c>
      <c r="S84" s="33" t="s">
        <v>286</v>
      </c>
      <c r="T84" s="33" t="s">
        <v>64</v>
      </c>
      <c r="U84" s="33" t="s">
        <v>287</v>
      </c>
      <c r="V84" s="101">
        <v>5.0</v>
      </c>
      <c r="W84" s="102">
        <v>1.0</v>
      </c>
      <c r="X84" s="88">
        <v>3.0</v>
      </c>
      <c r="Y84" s="33" t="s">
        <v>288</v>
      </c>
      <c r="Z84" s="36"/>
      <c r="AA84" s="36"/>
      <c r="AB84" s="36"/>
      <c r="AC84" s="36"/>
      <c r="AD84" s="36"/>
      <c r="AE84" s="36"/>
      <c r="AF84" s="36"/>
    </row>
    <row r="85">
      <c r="A85" s="30" t="s">
        <v>280</v>
      </c>
      <c r="B85" s="30" t="s">
        <v>281</v>
      </c>
      <c r="C85" s="30" t="s">
        <v>282</v>
      </c>
      <c r="D85" s="30">
        <v>2018.0</v>
      </c>
      <c r="E85" s="30" t="s">
        <v>192</v>
      </c>
      <c r="F85" s="30" t="s">
        <v>283</v>
      </c>
      <c r="G85" s="32">
        <f t="shared" si="30"/>
        <v>337.5</v>
      </c>
      <c r="H85" s="32">
        <f t="shared" si="27"/>
        <v>337.5</v>
      </c>
      <c r="I85" s="32">
        <f t="shared" si="31"/>
        <v>80000</v>
      </c>
      <c r="J85" s="31">
        <f t="shared" si="25"/>
        <v>27</v>
      </c>
      <c r="K85" s="32">
        <f t="shared" si="32"/>
        <v>12.5</v>
      </c>
      <c r="L85" s="68">
        <v>1.0</v>
      </c>
      <c r="M85" s="68">
        <v>27.0</v>
      </c>
      <c r="N85" s="31">
        <v>0.08</v>
      </c>
      <c r="O85" s="33" t="s">
        <v>284</v>
      </c>
      <c r="P85" s="30" t="s">
        <v>30</v>
      </c>
      <c r="Q85" s="33" t="s">
        <v>285</v>
      </c>
      <c r="R85" s="30" t="s">
        <v>31</v>
      </c>
      <c r="S85" s="33" t="s">
        <v>286</v>
      </c>
      <c r="T85" s="33" t="s">
        <v>64</v>
      </c>
      <c r="U85" s="33" t="s">
        <v>289</v>
      </c>
      <c r="V85" s="68">
        <v>5.0</v>
      </c>
      <c r="W85" s="68">
        <v>2.0</v>
      </c>
      <c r="X85" s="68">
        <v>3.5</v>
      </c>
      <c r="Y85" s="33" t="s">
        <v>290</v>
      </c>
      <c r="Z85" s="36"/>
      <c r="AA85" s="36"/>
      <c r="AB85" s="36"/>
      <c r="AC85" s="36"/>
      <c r="AD85" s="36"/>
      <c r="AE85" s="36"/>
      <c r="AF85" s="36"/>
    </row>
    <row r="86">
      <c r="A86" s="30" t="s">
        <v>280</v>
      </c>
      <c r="B86" s="30" t="s">
        <v>281</v>
      </c>
      <c r="C86" s="30" t="s">
        <v>282</v>
      </c>
      <c r="D86" s="30">
        <v>2018.0</v>
      </c>
      <c r="E86" s="30" t="s">
        <v>192</v>
      </c>
      <c r="F86" s="30" t="s">
        <v>283</v>
      </c>
      <c r="G86" s="32">
        <f t="shared" si="30"/>
        <v>311.1111111</v>
      </c>
      <c r="H86" s="32">
        <f t="shared" si="27"/>
        <v>311.1111111</v>
      </c>
      <c r="I86" s="32">
        <f t="shared" si="31"/>
        <v>90000</v>
      </c>
      <c r="J86" s="31">
        <f t="shared" si="25"/>
        <v>28</v>
      </c>
      <c r="K86" s="32">
        <f t="shared" si="32"/>
        <v>11.11111111</v>
      </c>
      <c r="L86" s="68">
        <v>1.0</v>
      </c>
      <c r="M86" s="68">
        <v>28.0</v>
      </c>
      <c r="N86" s="31">
        <v>0.09</v>
      </c>
      <c r="O86" s="33" t="s">
        <v>284</v>
      </c>
      <c r="P86" s="30" t="s">
        <v>30</v>
      </c>
      <c r="Q86" s="33" t="s">
        <v>285</v>
      </c>
      <c r="R86" s="30" t="s">
        <v>31</v>
      </c>
      <c r="S86" s="33" t="s">
        <v>286</v>
      </c>
      <c r="T86" s="33" t="s">
        <v>64</v>
      </c>
      <c r="U86" s="33" t="s">
        <v>291</v>
      </c>
      <c r="V86" s="68">
        <v>2.0</v>
      </c>
      <c r="W86" s="68">
        <v>1.0</v>
      </c>
      <c r="X86" s="68">
        <v>1.5</v>
      </c>
      <c r="Y86" s="33" t="s">
        <v>292</v>
      </c>
      <c r="Z86" s="36"/>
      <c r="AA86" s="36"/>
      <c r="AB86" s="36"/>
      <c r="AC86" s="36"/>
      <c r="AD86" s="36"/>
      <c r="AE86" s="36"/>
      <c r="AF86" s="36"/>
    </row>
    <row r="87">
      <c r="A87" s="30" t="s">
        <v>280</v>
      </c>
      <c r="B87" s="30" t="s">
        <v>281</v>
      </c>
      <c r="C87" s="30" t="s">
        <v>282</v>
      </c>
      <c r="D87" s="30">
        <v>2018.0</v>
      </c>
      <c r="E87" s="30" t="s">
        <v>192</v>
      </c>
      <c r="F87" s="30" t="s">
        <v>283</v>
      </c>
      <c r="G87" s="32">
        <f t="shared" si="30"/>
        <v>387.5</v>
      </c>
      <c r="H87" s="32">
        <f t="shared" si="27"/>
        <v>387.5</v>
      </c>
      <c r="I87" s="32">
        <f t="shared" si="31"/>
        <v>80000</v>
      </c>
      <c r="J87" s="31">
        <f t="shared" si="25"/>
        <v>31</v>
      </c>
      <c r="K87" s="32">
        <f t="shared" si="32"/>
        <v>12.5</v>
      </c>
      <c r="L87" s="68">
        <v>1.0</v>
      </c>
      <c r="M87" s="68">
        <v>31.0</v>
      </c>
      <c r="N87" s="31">
        <v>0.08</v>
      </c>
      <c r="O87" s="33" t="s">
        <v>284</v>
      </c>
      <c r="P87" s="30" t="s">
        <v>30</v>
      </c>
      <c r="Q87" s="33" t="s">
        <v>285</v>
      </c>
      <c r="R87" s="30" t="s">
        <v>31</v>
      </c>
      <c r="S87" s="33" t="s">
        <v>286</v>
      </c>
      <c r="T87" s="33" t="s">
        <v>64</v>
      </c>
      <c r="U87" s="33" t="s">
        <v>289</v>
      </c>
      <c r="V87" s="68">
        <v>5.0</v>
      </c>
      <c r="W87" s="68">
        <v>2.0</v>
      </c>
      <c r="X87" s="68">
        <v>3.5</v>
      </c>
      <c r="Y87" s="33" t="s">
        <v>290</v>
      </c>
      <c r="Z87" s="36"/>
      <c r="AA87" s="36"/>
      <c r="AB87" s="36"/>
      <c r="AC87" s="36"/>
      <c r="AD87" s="36"/>
      <c r="AE87" s="36"/>
      <c r="AF87" s="36"/>
    </row>
    <row r="88">
      <c r="A88" s="30" t="s">
        <v>280</v>
      </c>
      <c r="B88" s="30" t="s">
        <v>281</v>
      </c>
      <c r="C88" s="30" t="s">
        <v>282</v>
      </c>
      <c r="D88" s="30">
        <v>2018.0</v>
      </c>
      <c r="E88" s="30" t="s">
        <v>192</v>
      </c>
      <c r="F88" s="30" t="s">
        <v>283</v>
      </c>
      <c r="G88" s="32">
        <f t="shared" si="30"/>
        <v>377.7777778</v>
      </c>
      <c r="H88" s="32">
        <f t="shared" si="27"/>
        <v>377.7777778</v>
      </c>
      <c r="I88" s="32">
        <f t="shared" si="31"/>
        <v>90000</v>
      </c>
      <c r="J88" s="31">
        <f t="shared" si="25"/>
        <v>34</v>
      </c>
      <c r="K88" s="32">
        <f t="shared" si="32"/>
        <v>11.11111111</v>
      </c>
      <c r="L88" s="68">
        <v>1.0</v>
      </c>
      <c r="M88" s="68">
        <v>34.0</v>
      </c>
      <c r="N88" s="31">
        <v>0.09</v>
      </c>
      <c r="O88" s="33" t="s">
        <v>284</v>
      </c>
      <c r="P88" s="30" t="s">
        <v>30</v>
      </c>
      <c r="Q88" s="33" t="s">
        <v>285</v>
      </c>
      <c r="R88" s="30" t="s">
        <v>31</v>
      </c>
      <c r="S88" s="33" t="s">
        <v>286</v>
      </c>
      <c r="T88" s="33" t="s">
        <v>64</v>
      </c>
      <c r="U88" s="33" t="s">
        <v>293</v>
      </c>
      <c r="V88" s="68">
        <v>5.0</v>
      </c>
      <c r="W88" s="68">
        <v>1.0</v>
      </c>
      <c r="X88" s="88">
        <v>3.0</v>
      </c>
      <c r="Y88" s="33" t="s">
        <v>288</v>
      </c>
      <c r="Z88" s="36"/>
      <c r="AA88" s="36"/>
      <c r="AB88" s="36"/>
      <c r="AC88" s="36"/>
      <c r="AD88" s="36"/>
      <c r="AE88" s="36"/>
      <c r="AF88" s="36"/>
    </row>
    <row r="89">
      <c r="A89" s="30" t="s">
        <v>280</v>
      </c>
      <c r="B89" s="30" t="s">
        <v>281</v>
      </c>
      <c r="C89" s="30" t="s">
        <v>282</v>
      </c>
      <c r="D89" s="30">
        <v>2018.0</v>
      </c>
      <c r="E89" s="30" t="s">
        <v>192</v>
      </c>
      <c r="F89" s="30" t="s">
        <v>283</v>
      </c>
      <c r="G89" s="32">
        <f t="shared" si="30"/>
        <v>132.2580645</v>
      </c>
      <c r="H89" s="32">
        <f t="shared" si="27"/>
        <v>132.2580645</v>
      </c>
      <c r="I89" s="32">
        <f t="shared" si="31"/>
        <v>310000</v>
      </c>
      <c r="J89" s="31">
        <f t="shared" si="25"/>
        <v>41</v>
      </c>
      <c r="K89" s="32">
        <f t="shared" si="32"/>
        <v>3.225806452</v>
      </c>
      <c r="L89" s="68">
        <v>1.0</v>
      </c>
      <c r="M89" s="68">
        <v>41.0</v>
      </c>
      <c r="N89" s="31">
        <v>0.31</v>
      </c>
      <c r="O89" s="33" t="s">
        <v>284</v>
      </c>
      <c r="P89" s="30" t="s">
        <v>30</v>
      </c>
      <c r="Q89" s="33" t="s">
        <v>285</v>
      </c>
      <c r="R89" s="30" t="s">
        <v>31</v>
      </c>
      <c r="S89" s="33" t="s">
        <v>286</v>
      </c>
      <c r="T89" s="33" t="s">
        <v>64</v>
      </c>
      <c r="U89" s="33" t="s">
        <v>287</v>
      </c>
      <c r="V89" s="68">
        <v>5.0</v>
      </c>
      <c r="W89" s="68">
        <v>1.0</v>
      </c>
      <c r="X89" s="88">
        <v>3.0</v>
      </c>
      <c r="Y89" s="33" t="s">
        <v>288</v>
      </c>
      <c r="Z89" s="36"/>
      <c r="AA89" s="36"/>
      <c r="AB89" s="36"/>
      <c r="AC89" s="36"/>
      <c r="AD89" s="36"/>
      <c r="AE89" s="36"/>
      <c r="AF89" s="36"/>
    </row>
    <row r="90">
      <c r="A90" s="30" t="s">
        <v>280</v>
      </c>
      <c r="B90" s="30" t="s">
        <v>281</v>
      </c>
      <c r="C90" s="30" t="s">
        <v>282</v>
      </c>
      <c r="D90" s="30">
        <v>2018.0</v>
      </c>
      <c r="E90" s="30" t="s">
        <v>192</v>
      </c>
      <c r="F90" s="30" t="s">
        <v>283</v>
      </c>
      <c r="G90" s="68">
        <v>300.0</v>
      </c>
      <c r="H90" s="31">
        <f t="shared" ref="H90:H94" si="33">G90/L90</f>
        <v>300</v>
      </c>
      <c r="I90" s="32">
        <f t="shared" si="31"/>
        <v>73333.33333</v>
      </c>
      <c r="J90" s="31">
        <f t="shared" si="25"/>
        <v>22</v>
      </c>
      <c r="K90" s="32">
        <f t="shared" si="32"/>
        <v>13.63636364</v>
      </c>
      <c r="L90" s="68">
        <v>1.0</v>
      </c>
      <c r="M90" s="68">
        <v>22.0</v>
      </c>
      <c r="N90" s="32">
        <f t="shared" ref="N90:N150" si="34">M90/G90</f>
        <v>0.07333333333</v>
      </c>
      <c r="O90" s="33" t="s">
        <v>284</v>
      </c>
      <c r="P90" s="30" t="s">
        <v>30</v>
      </c>
      <c r="Q90" s="33" t="s">
        <v>285</v>
      </c>
      <c r="R90" s="30" t="s">
        <v>31</v>
      </c>
      <c r="S90" s="33" t="s">
        <v>294</v>
      </c>
      <c r="T90" s="33" t="s">
        <v>33</v>
      </c>
      <c r="U90" s="33" t="s">
        <v>295</v>
      </c>
      <c r="V90" s="31"/>
      <c r="W90" s="68">
        <v>3.0</v>
      </c>
      <c r="X90" s="68"/>
      <c r="Y90" s="33" t="s">
        <v>296</v>
      </c>
      <c r="Z90" s="36"/>
      <c r="AA90" s="36"/>
      <c r="AB90" s="36"/>
      <c r="AC90" s="36"/>
      <c r="AD90" s="36"/>
      <c r="AE90" s="36"/>
      <c r="AF90" s="36"/>
    </row>
    <row r="91">
      <c r="A91" s="30" t="s">
        <v>280</v>
      </c>
      <c r="B91" s="30" t="s">
        <v>281</v>
      </c>
      <c r="C91" s="30" t="s">
        <v>282</v>
      </c>
      <c r="D91" s="30">
        <v>2018.0</v>
      </c>
      <c r="E91" s="30" t="s">
        <v>192</v>
      </c>
      <c r="F91" s="30" t="s">
        <v>283</v>
      </c>
      <c r="G91" s="68">
        <v>300.0</v>
      </c>
      <c r="H91" s="31">
        <f t="shared" si="33"/>
        <v>300</v>
      </c>
      <c r="I91" s="32">
        <f t="shared" si="31"/>
        <v>83333.33333</v>
      </c>
      <c r="J91" s="31">
        <f t="shared" si="25"/>
        <v>25</v>
      </c>
      <c r="K91" s="32">
        <f t="shared" si="32"/>
        <v>12</v>
      </c>
      <c r="L91" s="68">
        <v>1.0</v>
      </c>
      <c r="M91" s="68">
        <v>25.0</v>
      </c>
      <c r="N91" s="32">
        <f t="shared" si="34"/>
        <v>0.08333333333</v>
      </c>
      <c r="O91" s="33" t="s">
        <v>284</v>
      </c>
      <c r="P91" s="30" t="s">
        <v>30</v>
      </c>
      <c r="Q91" s="33" t="s">
        <v>285</v>
      </c>
      <c r="R91" s="30" t="s">
        <v>31</v>
      </c>
      <c r="S91" s="33" t="s">
        <v>294</v>
      </c>
      <c r="T91" s="33" t="s">
        <v>33</v>
      </c>
      <c r="U91" s="33" t="s">
        <v>297</v>
      </c>
      <c r="V91" s="31"/>
      <c r="W91" s="68">
        <v>4.0</v>
      </c>
      <c r="X91" s="68"/>
      <c r="Y91" s="33" t="s">
        <v>298</v>
      </c>
      <c r="Z91" s="36"/>
      <c r="AA91" s="36"/>
      <c r="AB91" s="36"/>
      <c r="AC91" s="36"/>
      <c r="AD91" s="36"/>
      <c r="AE91" s="36"/>
      <c r="AF91" s="36"/>
    </row>
    <row r="92">
      <c r="A92" s="30" t="s">
        <v>280</v>
      </c>
      <c r="B92" s="30" t="s">
        <v>281</v>
      </c>
      <c r="C92" s="30" t="s">
        <v>282</v>
      </c>
      <c r="D92" s="30">
        <v>2018.0</v>
      </c>
      <c r="E92" s="30" t="s">
        <v>192</v>
      </c>
      <c r="F92" s="30" t="s">
        <v>283</v>
      </c>
      <c r="G92" s="68">
        <v>300.0</v>
      </c>
      <c r="H92" s="31">
        <f t="shared" si="33"/>
        <v>300</v>
      </c>
      <c r="I92" s="32">
        <f t="shared" si="31"/>
        <v>93333.33333</v>
      </c>
      <c r="J92" s="31">
        <f t="shared" si="25"/>
        <v>28</v>
      </c>
      <c r="K92" s="32">
        <f t="shared" si="32"/>
        <v>10.71428571</v>
      </c>
      <c r="L92" s="68">
        <v>1.0</v>
      </c>
      <c r="M92" s="68">
        <v>28.0</v>
      </c>
      <c r="N92" s="32">
        <f t="shared" si="34"/>
        <v>0.09333333333</v>
      </c>
      <c r="O92" s="33" t="s">
        <v>284</v>
      </c>
      <c r="P92" s="30" t="s">
        <v>30</v>
      </c>
      <c r="Q92" s="33" t="s">
        <v>285</v>
      </c>
      <c r="R92" s="30" t="s">
        <v>31</v>
      </c>
      <c r="S92" s="33" t="s">
        <v>294</v>
      </c>
      <c r="T92" s="33" t="s">
        <v>33</v>
      </c>
      <c r="U92" s="33" t="s">
        <v>299</v>
      </c>
      <c r="V92" s="31"/>
      <c r="W92" s="68">
        <v>5.0</v>
      </c>
      <c r="X92" s="68"/>
      <c r="Y92" s="33" t="s">
        <v>300</v>
      </c>
      <c r="Z92" s="36"/>
      <c r="AA92" s="36"/>
      <c r="AB92" s="36"/>
      <c r="AC92" s="36"/>
      <c r="AD92" s="36"/>
      <c r="AE92" s="36"/>
      <c r="AF92" s="36"/>
    </row>
    <row r="93">
      <c r="A93" s="30" t="s">
        <v>280</v>
      </c>
      <c r="B93" s="30" t="s">
        <v>281</v>
      </c>
      <c r="C93" s="30" t="s">
        <v>282</v>
      </c>
      <c r="D93" s="30">
        <v>2018.0</v>
      </c>
      <c r="E93" s="30" t="s">
        <v>192</v>
      </c>
      <c r="F93" s="30" t="s">
        <v>283</v>
      </c>
      <c r="G93" s="68">
        <v>300.0</v>
      </c>
      <c r="H93" s="31">
        <f t="shared" si="33"/>
        <v>300</v>
      </c>
      <c r="I93" s="32">
        <f t="shared" si="31"/>
        <v>103333.3333</v>
      </c>
      <c r="J93" s="31">
        <f t="shared" si="25"/>
        <v>31</v>
      </c>
      <c r="K93" s="32">
        <f t="shared" si="32"/>
        <v>9.677419355</v>
      </c>
      <c r="L93" s="68">
        <v>1.0</v>
      </c>
      <c r="M93" s="68">
        <v>31.0</v>
      </c>
      <c r="N93" s="32">
        <f t="shared" si="34"/>
        <v>0.1033333333</v>
      </c>
      <c r="O93" s="33" t="s">
        <v>284</v>
      </c>
      <c r="P93" s="30" t="s">
        <v>30</v>
      </c>
      <c r="Q93" s="33" t="s">
        <v>285</v>
      </c>
      <c r="R93" s="30" t="s">
        <v>31</v>
      </c>
      <c r="S93" s="33" t="s">
        <v>294</v>
      </c>
      <c r="T93" s="33" t="s">
        <v>33</v>
      </c>
      <c r="U93" s="33" t="s">
        <v>299</v>
      </c>
      <c r="V93" s="31"/>
      <c r="W93" s="68">
        <v>5.0</v>
      </c>
      <c r="X93" s="68"/>
      <c r="Y93" s="33" t="s">
        <v>300</v>
      </c>
      <c r="Z93" s="36"/>
      <c r="AA93" s="36"/>
      <c r="AB93" s="36"/>
      <c r="AC93" s="36"/>
      <c r="AD93" s="36"/>
      <c r="AE93" s="36"/>
      <c r="AF93" s="36"/>
    </row>
    <row r="94">
      <c r="A94" s="30" t="s">
        <v>280</v>
      </c>
      <c r="B94" s="30" t="s">
        <v>281</v>
      </c>
      <c r="C94" s="30" t="s">
        <v>282</v>
      </c>
      <c r="D94" s="30">
        <v>2018.0</v>
      </c>
      <c r="E94" s="30" t="s">
        <v>192</v>
      </c>
      <c r="F94" s="30" t="s">
        <v>283</v>
      </c>
      <c r="G94" s="68">
        <v>300.0</v>
      </c>
      <c r="H94" s="31">
        <f t="shared" si="33"/>
        <v>300</v>
      </c>
      <c r="I94" s="32">
        <f t="shared" si="31"/>
        <v>113333.3333</v>
      </c>
      <c r="J94" s="31">
        <f t="shared" si="25"/>
        <v>34</v>
      </c>
      <c r="K94" s="32">
        <f t="shared" si="32"/>
        <v>8.823529412</v>
      </c>
      <c r="L94" s="68">
        <v>1.0</v>
      </c>
      <c r="M94" s="68">
        <v>34.0</v>
      </c>
      <c r="N94" s="32">
        <f t="shared" si="34"/>
        <v>0.1133333333</v>
      </c>
      <c r="O94" s="33" t="s">
        <v>284</v>
      </c>
      <c r="P94" s="30" t="s">
        <v>30</v>
      </c>
      <c r="Q94" s="33" t="s">
        <v>285</v>
      </c>
      <c r="R94" s="30" t="s">
        <v>31</v>
      </c>
      <c r="S94" s="33" t="s">
        <v>294</v>
      </c>
      <c r="T94" s="33" t="s">
        <v>33</v>
      </c>
      <c r="U94" s="33" t="s">
        <v>301</v>
      </c>
      <c r="V94" s="31"/>
      <c r="W94" s="68">
        <v>5.0</v>
      </c>
      <c r="X94" s="68"/>
      <c r="Y94" s="33" t="s">
        <v>300</v>
      </c>
      <c r="Z94" s="36"/>
      <c r="AA94" s="36"/>
      <c r="AB94" s="36"/>
      <c r="AC94" s="36"/>
      <c r="AD94" s="36"/>
      <c r="AE94" s="36"/>
      <c r="AF94" s="36"/>
    </row>
    <row r="95" ht="15.75" customHeight="1">
      <c r="A95" s="21" t="s">
        <v>302</v>
      </c>
      <c r="B95" s="21" t="s">
        <v>303</v>
      </c>
      <c r="C95" s="21" t="s">
        <v>304</v>
      </c>
      <c r="D95" s="21">
        <v>2017.0</v>
      </c>
      <c r="E95" s="21" t="s">
        <v>59</v>
      </c>
      <c r="F95" s="21" t="s">
        <v>305</v>
      </c>
      <c r="G95" s="23">
        <v>0.1</v>
      </c>
      <c r="H95" s="24">
        <f t="shared" ref="H95:H103" si="35">J95/(1.8*0.000001)</f>
        <v>0.1</v>
      </c>
      <c r="I95" s="22">
        <v>1.8</v>
      </c>
      <c r="J95" s="24">
        <f t="shared" si="25"/>
        <v>0.00000018</v>
      </c>
      <c r="K95" s="22">
        <v>10.0</v>
      </c>
      <c r="L95" s="24">
        <f t="shared" ref="L95:L103" si="36">N95/(I95*0.000001)</f>
        <v>55555555.56</v>
      </c>
      <c r="M95" s="22">
        <v>10.0</v>
      </c>
      <c r="N95" s="24">
        <f t="shared" si="34"/>
        <v>100</v>
      </c>
      <c r="O95" s="21" t="s">
        <v>306</v>
      </c>
      <c r="P95" s="21" t="s">
        <v>30</v>
      </c>
      <c r="Q95" s="25" t="s">
        <v>285</v>
      </c>
      <c r="R95" s="21" t="s">
        <v>31</v>
      </c>
      <c r="S95" s="21" t="s">
        <v>307</v>
      </c>
      <c r="T95" s="25" t="s">
        <v>33</v>
      </c>
      <c r="U95" s="21" t="s">
        <v>308</v>
      </c>
      <c r="V95" s="27"/>
      <c r="W95" s="92">
        <v>1.0</v>
      </c>
      <c r="X95" s="26"/>
      <c r="Y95" s="21" t="s">
        <v>309</v>
      </c>
      <c r="Z95" s="29"/>
      <c r="AA95" s="29"/>
      <c r="AB95" s="29"/>
      <c r="AC95" s="29"/>
      <c r="AD95" s="29"/>
      <c r="AE95" s="29"/>
      <c r="AF95" s="29"/>
    </row>
    <row r="96" ht="15.75" customHeight="1">
      <c r="A96" s="21" t="s">
        <v>302</v>
      </c>
      <c r="B96" s="21" t="s">
        <v>303</v>
      </c>
      <c r="C96" s="21" t="s">
        <v>304</v>
      </c>
      <c r="D96" s="21">
        <v>2017.0</v>
      </c>
      <c r="E96" s="21" t="s">
        <v>59</v>
      </c>
      <c r="F96" s="21" t="s">
        <v>305</v>
      </c>
      <c r="G96" s="23">
        <v>1.0</v>
      </c>
      <c r="H96" s="24">
        <f t="shared" si="35"/>
        <v>1</v>
      </c>
      <c r="I96" s="22">
        <v>1.8</v>
      </c>
      <c r="J96" s="24">
        <f t="shared" si="25"/>
        <v>0.0000018</v>
      </c>
      <c r="K96" s="22">
        <v>100.0</v>
      </c>
      <c r="L96" s="24">
        <f t="shared" si="36"/>
        <v>5555555.556</v>
      </c>
      <c r="M96" s="22">
        <v>10.0</v>
      </c>
      <c r="N96" s="24">
        <f t="shared" si="34"/>
        <v>10</v>
      </c>
      <c r="O96" s="21" t="s">
        <v>306</v>
      </c>
      <c r="P96" s="21" t="s">
        <v>30</v>
      </c>
      <c r="Q96" s="25" t="s">
        <v>285</v>
      </c>
      <c r="R96" s="21" t="s">
        <v>31</v>
      </c>
      <c r="S96" s="21" t="s">
        <v>307</v>
      </c>
      <c r="T96" s="25" t="s">
        <v>33</v>
      </c>
      <c r="U96" s="21" t="s">
        <v>310</v>
      </c>
      <c r="V96" s="27"/>
      <c r="W96" s="92">
        <v>1.0</v>
      </c>
      <c r="X96" s="26"/>
      <c r="Y96" s="21" t="s">
        <v>309</v>
      </c>
      <c r="Z96" s="29"/>
      <c r="AA96" s="29"/>
      <c r="AB96" s="29"/>
      <c r="AC96" s="29"/>
      <c r="AD96" s="29"/>
      <c r="AE96" s="29"/>
      <c r="AF96" s="29"/>
    </row>
    <row r="97" ht="15.75" customHeight="1">
      <c r="A97" s="21" t="s">
        <v>302</v>
      </c>
      <c r="B97" s="21" t="s">
        <v>303</v>
      </c>
      <c r="C97" s="21" t="s">
        <v>304</v>
      </c>
      <c r="D97" s="21">
        <v>2017.0</v>
      </c>
      <c r="E97" s="21" t="s">
        <v>59</v>
      </c>
      <c r="F97" s="21" t="s">
        <v>305</v>
      </c>
      <c r="G97" s="23">
        <v>3.0</v>
      </c>
      <c r="H97" s="24">
        <f t="shared" si="35"/>
        <v>3</v>
      </c>
      <c r="I97" s="22">
        <v>1.8</v>
      </c>
      <c r="J97" s="24">
        <f t="shared" si="25"/>
        <v>0.0000054</v>
      </c>
      <c r="K97" s="22">
        <v>100.0</v>
      </c>
      <c r="L97" s="24">
        <f t="shared" si="36"/>
        <v>1851851.852</v>
      </c>
      <c r="M97" s="22">
        <v>10.0</v>
      </c>
      <c r="N97" s="24">
        <f t="shared" si="34"/>
        <v>3.333333333</v>
      </c>
      <c r="O97" s="21" t="s">
        <v>306</v>
      </c>
      <c r="P97" s="21" t="s">
        <v>30</v>
      </c>
      <c r="Q97" s="25" t="s">
        <v>285</v>
      </c>
      <c r="R97" s="21" t="s">
        <v>31</v>
      </c>
      <c r="S97" s="21" t="s">
        <v>307</v>
      </c>
      <c r="T97" s="25" t="s">
        <v>33</v>
      </c>
      <c r="U97" s="21" t="s">
        <v>311</v>
      </c>
      <c r="V97" s="27"/>
      <c r="W97" s="92">
        <v>1.0</v>
      </c>
      <c r="X97" s="26"/>
      <c r="Y97" s="21" t="s">
        <v>309</v>
      </c>
      <c r="Z97" s="29"/>
      <c r="AA97" s="29"/>
      <c r="AB97" s="29"/>
      <c r="AC97" s="29"/>
      <c r="AD97" s="29"/>
      <c r="AE97" s="29"/>
      <c r="AF97" s="29"/>
    </row>
    <row r="98" ht="15.75" customHeight="1">
      <c r="A98" s="21" t="s">
        <v>302</v>
      </c>
      <c r="B98" s="21" t="s">
        <v>303</v>
      </c>
      <c r="C98" s="21" t="s">
        <v>304</v>
      </c>
      <c r="D98" s="21">
        <v>2017.0</v>
      </c>
      <c r="E98" s="21" t="s">
        <v>59</v>
      </c>
      <c r="F98" s="21" t="s">
        <v>305</v>
      </c>
      <c r="G98" s="23">
        <v>10.0</v>
      </c>
      <c r="H98" s="24">
        <f t="shared" si="35"/>
        <v>10</v>
      </c>
      <c r="I98" s="22">
        <v>1.8</v>
      </c>
      <c r="J98" s="24">
        <f t="shared" si="25"/>
        <v>0.000018</v>
      </c>
      <c r="K98" s="22">
        <v>100.0</v>
      </c>
      <c r="L98" s="24">
        <f t="shared" si="36"/>
        <v>555555.5556</v>
      </c>
      <c r="M98" s="22">
        <v>10.0</v>
      </c>
      <c r="N98" s="24">
        <f t="shared" si="34"/>
        <v>1</v>
      </c>
      <c r="O98" s="21" t="s">
        <v>306</v>
      </c>
      <c r="P98" s="21" t="s">
        <v>30</v>
      </c>
      <c r="Q98" s="25" t="s">
        <v>285</v>
      </c>
      <c r="R98" s="21" t="s">
        <v>31</v>
      </c>
      <c r="S98" s="21" t="s">
        <v>307</v>
      </c>
      <c r="T98" s="25" t="s">
        <v>33</v>
      </c>
      <c r="U98" s="21" t="s">
        <v>312</v>
      </c>
      <c r="V98" s="27"/>
      <c r="W98" s="92">
        <v>1.0</v>
      </c>
      <c r="X98" s="26"/>
      <c r="Y98" s="21" t="s">
        <v>309</v>
      </c>
      <c r="Z98" s="29"/>
      <c r="AA98" s="29"/>
      <c r="AB98" s="29"/>
      <c r="AC98" s="29"/>
      <c r="AD98" s="29"/>
      <c r="AE98" s="29"/>
      <c r="AF98" s="29"/>
    </row>
    <row r="99" ht="15.75" customHeight="1">
      <c r="A99" s="21" t="s">
        <v>302</v>
      </c>
      <c r="B99" s="21" t="s">
        <v>303</v>
      </c>
      <c r="C99" s="21" t="s">
        <v>304</v>
      </c>
      <c r="D99" s="21">
        <v>2017.0</v>
      </c>
      <c r="E99" s="21" t="s">
        <v>59</v>
      </c>
      <c r="F99" s="21" t="s">
        <v>305</v>
      </c>
      <c r="G99" s="23">
        <v>20.0</v>
      </c>
      <c r="H99" s="24">
        <f t="shared" si="35"/>
        <v>20</v>
      </c>
      <c r="I99" s="22">
        <v>1.8</v>
      </c>
      <c r="J99" s="24">
        <f t="shared" si="25"/>
        <v>0.000036</v>
      </c>
      <c r="K99" s="22">
        <v>100.0</v>
      </c>
      <c r="L99" s="24">
        <f t="shared" si="36"/>
        <v>277777.7778</v>
      </c>
      <c r="M99" s="22">
        <v>10.0</v>
      </c>
      <c r="N99" s="24">
        <f t="shared" si="34"/>
        <v>0.5</v>
      </c>
      <c r="O99" s="21" t="s">
        <v>306</v>
      </c>
      <c r="P99" s="21" t="s">
        <v>30</v>
      </c>
      <c r="Q99" s="25" t="s">
        <v>285</v>
      </c>
      <c r="R99" s="21" t="s">
        <v>31</v>
      </c>
      <c r="S99" s="21" t="s">
        <v>307</v>
      </c>
      <c r="T99" s="25" t="s">
        <v>33</v>
      </c>
      <c r="U99" s="21" t="s">
        <v>313</v>
      </c>
      <c r="V99" s="27"/>
      <c r="W99" s="92">
        <v>1.0</v>
      </c>
      <c r="X99" s="26"/>
      <c r="Y99" s="21" t="s">
        <v>309</v>
      </c>
      <c r="Z99" s="29"/>
      <c r="AA99" s="29"/>
      <c r="AB99" s="29"/>
      <c r="AC99" s="29"/>
      <c r="AD99" s="29"/>
      <c r="AE99" s="29"/>
      <c r="AF99" s="29"/>
    </row>
    <row r="100" ht="15.75" customHeight="1">
      <c r="A100" s="21" t="s">
        <v>302</v>
      </c>
      <c r="B100" s="21" t="s">
        <v>303</v>
      </c>
      <c r="C100" s="21" t="s">
        <v>304</v>
      </c>
      <c r="D100" s="21">
        <v>2017.0</v>
      </c>
      <c r="E100" s="21" t="s">
        <v>59</v>
      </c>
      <c r="F100" s="21" t="s">
        <v>305</v>
      </c>
      <c r="G100" s="23">
        <v>30.0</v>
      </c>
      <c r="H100" s="24">
        <f t="shared" si="35"/>
        <v>30</v>
      </c>
      <c r="I100" s="22">
        <v>1.8</v>
      </c>
      <c r="J100" s="24">
        <f t="shared" si="25"/>
        <v>0.000054</v>
      </c>
      <c r="K100" s="22">
        <v>100.0</v>
      </c>
      <c r="L100" s="24">
        <f t="shared" si="36"/>
        <v>185185.1852</v>
      </c>
      <c r="M100" s="22">
        <v>10.0</v>
      </c>
      <c r="N100" s="24">
        <f t="shared" si="34"/>
        <v>0.3333333333</v>
      </c>
      <c r="O100" s="21" t="s">
        <v>306</v>
      </c>
      <c r="P100" s="21" t="s">
        <v>30</v>
      </c>
      <c r="Q100" s="25" t="s">
        <v>285</v>
      </c>
      <c r="R100" s="21" t="s">
        <v>31</v>
      </c>
      <c r="S100" s="21" t="s">
        <v>307</v>
      </c>
      <c r="T100" s="25" t="s">
        <v>33</v>
      </c>
      <c r="U100" s="21" t="s">
        <v>314</v>
      </c>
      <c r="V100" s="27"/>
      <c r="W100" s="92">
        <v>2.5</v>
      </c>
      <c r="X100" s="26"/>
      <c r="Y100" s="21" t="s">
        <v>315</v>
      </c>
      <c r="Z100" s="29"/>
      <c r="AA100" s="29"/>
      <c r="AB100" s="29"/>
      <c r="AC100" s="29"/>
      <c r="AD100" s="29"/>
      <c r="AE100" s="29"/>
      <c r="AF100" s="29"/>
    </row>
    <row r="101" ht="15.75" customHeight="1">
      <c r="A101" s="21" t="s">
        <v>302</v>
      </c>
      <c r="B101" s="21" t="s">
        <v>303</v>
      </c>
      <c r="C101" s="21" t="s">
        <v>304</v>
      </c>
      <c r="D101" s="21">
        <v>2017.0</v>
      </c>
      <c r="E101" s="21" t="s">
        <v>59</v>
      </c>
      <c r="F101" s="21" t="s">
        <v>305</v>
      </c>
      <c r="G101" s="23">
        <v>60.0</v>
      </c>
      <c r="H101" s="24">
        <f t="shared" si="35"/>
        <v>60</v>
      </c>
      <c r="I101" s="22">
        <v>1.8</v>
      </c>
      <c r="J101" s="24">
        <f t="shared" si="25"/>
        <v>0.000108</v>
      </c>
      <c r="K101" s="22">
        <v>100.0</v>
      </c>
      <c r="L101" s="24">
        <f t="shared" si="36"/>
        <v>92592.59259</v>
      </c>
      <c r="M101" s="22">
        <v>10.0</v>
      </c>
      <c r="N101" s="24">
        <f t="shared" si="34"/>
        <v>0.1666666667</v>
      </c>
      <c r="O101" s="21" t="s">
        <v>306</v>
      </c>
      <c r="P101" s="21" t="s">
        <v>30</v>
      </c>
      <c r="Q101" s="25" t="s">
        <v>285</v>
      </c>
      <c r="R101" s="21" t="s">
        <v>31</v>
      </c>
      <c r="S101" s="21" t="s">
        <v>307</v>
      </c>
      <c r="T101" s="25" t="s">
        <v>33</v>
      </c>
      <c r="U101" s="21" t="s">
        <v>316</v>
      </c>
      <c r="V101" s="27"/>
      <c r="W101" s="26">
        <v>4.0</v>
      </c>
      <c r="X101" s="26"/>
      <c r="Y101" s="21" t="s">
        <v>317</v>
      </c>
      <c r="Z101" s="29"/>
      <c r="AA101" s="29"/>
      <c r="AB101" s="29"/>
      <c r="AC101" s="29"/>
      <c r="AD101" s="29"/>
      <c r="AE101" s="29"/>
      <c r="AF101" s="29"/>
    </row>
    <row r="102" ht="15.75" customHeight="1">
      <c r="A102" s="21" t="s">
        <v>302</v>
      </c>
      <c r="B102" s="21" t="s">
        <v>303</v>
      </c>
      <c r="C102" s="21" t="s">
        <v>304</v>
      </c>
      <c r="D102" s="21">
        <v>2017.0</v>
      </c>
      <c r="E102" s="21" t="s">
        <v>59</v>
      </c>
      <c r="F102" s="21" t="s">
        <v>305</v>
      </c>
      <c r="G102" s="23">
        <v>100.0</v>
      </c>
      <c r="H102" s="24">
        <f t="shared" si="35"/>
        <v>100</v>
      </c>
      <c r="I102" s="22">
        <v>1.8</v>
      </c>
      <c r="J102" s="24">
        <f t="shared" si="25"/>
        <v>0.00018</v>
      </c>
      <c r="K102" s="22">
        <v>100.0</v>
      </c>
      <c r="L102" s="24">
        <f t="shared" si="36"/>
        <v>55555.55556</v>
      </c>
      <c r="M102" s="22">
        <v>10.0</v>
      </c>
      <c r="N102" s="24">
        <f t="shared" si="34"/>
        <v>0.1</v>
      </c>
      <c r="O102" s="21" t="s">
        <v>306</v>
      </c>
      <c r="P102" s="21" t="s">
        <v>30</v>
      </c>
      <c r="Q102" s="25" t="s">
        <v>285</v>
      </c>
      <c r="R102" s="21" t="s">
        <v>31</v>
      </c>
      <c r="S102" s="21" t="s">
        <v>307</v>
      </c>
      <c r="T102" s="25" t="s">
        <v>33</v>
      </c>
      <c r="U102" s="21" t="s">
        <v>318</v>
      </c>
      <c r="V102" s="27"/>
      <c r="W102" s="26">
        <v>5.0</v>
      </c>
      <c r="X102" s="26"/>
      <c r="Y102" s="21" t="s">
        <v>319</v>
      </c>
      <c r="Z102" s="29"/>
      <c r="AA102" s="29"/>
      <c r="AB102" s="29"/>
      <c r="AC102" s="29"/>
      <c r="AD102" s="29"/>
      <c r="AE102" s="29"/>
      <c r="AF102" s="29"/>
    </row>
    <row r="103" ht="15.75" customHeight="1">
      <c r="A103" s="21" t="s">
        <v>302</v>
      </c>
      <c r="B103" s="21" t="s">
        <v>303</v>
      </c>
      <c r="C103" s="21" t="s">
        <v>304</v>
      </c>
      <c r="D103" s="21">
        <v>2017.0</v>
      </c>
      <c r="E103" s="21" t="s">
        <v>59</v>
      </c>
      <c r="F103" s="21" t="s">
        <v>305</v>
      </c>
      <c r="G103" s="23">
        <v>500.0</v>
      </c>
      <c r="H103" s="24">
        <f t="shared" si="35"/>
        <v>500</v>
      </c>
      <c r="I103" s="22">
        <v>1.8</v>
      </c>
      <c r="J103" s="24">
        <f t="shared" si="25"/>
        <v>0.0009</v>
      </c>
      <c r="K103" s="22">
        <v>100.0</v>
      </c>
      <c r="L103" s="24">
        <f t="shared" si="36"/>
        <v>11111.11111</v>
      </c>
      <c r="M103" s="22">
        <v>10.0</v>
      </c>
      <c r="N103" s="24">
        <f t="shared" si="34"/>
        <v>0.02</v>
      </c>
      <c r="O103" s="21" t="s">
        <v>306</v>
      </c>
      <c r="P103" s="21" t="s">
        <v>30</v>
      </c>
      <c r="Q103" s="25" t="s">
        <v>285</v>
      </c>
      <c r="R103" s="21" t="s">
        <v>31</v>
      </c>
      <c r="S103" s="21" t="s">
        <v>307</v>
      </c>
      <c r="T103" s="25" t="s">
        <v>33</v>
      </c>
      <c r="U103" s="21" t="s">
        <v>320</v>
      </c>
      <c r="V103" s="27"/>
      <c r="W103" s="26">
        <v>5.0</v>
      </c>
      <c r="X103" s="26"/>
      <c r="Y103" s="21" t="s">
        <v>319</v>
      </c>
      <c r="Z103" s="29"/>
      <c r="AA103" s="29"/>
      <c r="AB103" s="29"/>
      <c r="AC103" s="29"/>
      <c r="AD103" s="29"/>
      <c r="AE103" s="29"/>
      <c r="AF103" s="29"/>
    </row>
    <row r="104" ht="17.25" customHeight="1">
      <c r="A104" s="13" t="s">
        <v>321</v>
      </c>
      <c r="B104" s="7" t="s">
        <v>322</v>
      </c>
      <c r="C104" s="13" t="s">
        <v>323</v>
      </c>
      <c r="D104" s="7">
        <v>2019.0</v>
      </c>
      <c r="E104" s="7" t="s">
        <v>59</v>
      </c>
      <c r="F104" s="7" t="s">
        <v>324</v>
      </c>
      <c r="G104" s="11">
        <v>0.05</v>
      </c>
      <c r="H104" s="11"/>
      <c r="I104" s="11"/>
      <c r="J104" s="11"/>
      <c r="K104" s="11"/>
      <c r="L104" s="11"/>
      <c r="M104" s="11">
        <v>0.5</v>
      </c>
      <c r="N104" s="8">
        <f t="shared" si="34"/>
        <v>10</v>
      </c>
      <c r="O104" s="7" t="s">
        <v>325</v>
      </c>
      <c r="P104" s="7" t="s">
        <v>62</v>
      </c>
      <c r="Q104" s="11">
        <v>4.5</v>
      </c>
      <c r="R104" s="7" t="s">
        <v>261</v>
      </c>
      <c r="S104" s="7" t="s">
        <v>326</v>
      </c>
      <c r="T104" s="13" t="s">
        <v>33</v>
      </c>
      <c r="U104" s="7" t="s">
        <v>327</v>
      </c>
      <c r="V104" s="14"/>
      <c r="W104" s="15">
        <v>1.0</v>
      </c>
      <c r="X104" s="15"/>
      <c r="Y104" s="7" t="s">
        <v>309</v>
      </c>
      <c r="Z104" s="16"/>
      <c r="AA104" s="16"/>
      <c r="AB104" s="16"/>
      <c r="AC104" s="16"/>
      <c r="AD104" s="16"/>
      <c r="AE104" s="16"/>
      <c r="AF104" s="16"/>
    </row>
    <row r="105" ht="14.25" customHeight="1">
      <c r="A105" s="13" t="s">
        <v>328</v>
      </c>
      <c r="B105" s="7" t="s">
        <v>322</v>
      </c>
      <c r="C105" s="13" t="s">
        <v>323</v>
      </c>
      <c r="D105" s="7">
        <v>2019.0</v>
      </c>
      <c r="E105" s="7" t="s">
        <v>59</v>
      </c>
      <c r="F105" s="7" t="s">
        <v>324</v>
      </c>
      <c r="G105" s="11">
        <v>0.05</v>
      </c>
      <c r="H105" s="11"/>
      <c r="I105" s="11"/>
      <c r="J105" s="11"/>
      <c r="K105" s="11"/>
      <c r="L105" s="11"/>
      <c r="M105" s="11">
        <v>0.5</v>
      </c>
      <c r="N105" s="8">
        <f t="shared" si="34"/>
        <v>10</v>
      </c>
      <c r="O105" s="7" t="s">
        <v>325</v>
      </c>
      <c r="P105" s="7" t="s">
        <v>62</v>
      </c>
      <c r="Q105" s="11">
        <v>4.5</v>
      </c>
      <c r="R105" s="7" t="s">
        <v>261</v>
      </c>
      <c r="S105" s="7" t="s">
        <v>326</v>
      </c>
      <c r="T105" s="13" t="s">
        <v>33</v>
      </c>
      <c r="U105" s="7" t="s">
        <v>329</v>
      </c>
      <c r="V105" s="14"/>
      <c r="W105" s="15">
        <v>5.0</v>
      </c>
      <c r="X105" s="15"/>
      <c r="Y105" s="7" t="s">
        <v>319</v>
      </c>
      <c r="Z105" s="16"/>
      <c r="AA105" s="16"/>
      <c r="AB105" s="16"/>
      <c r="AC105" s="16"/>
      <c r="AD105" s="16"/>
      <c r="AE105" s="16"/>
      <c r="AF105" s="16"/>
    </row>
    <row r="106" ht="16.5" customHeight="1">
      <c r="A106" s="13" t="s">
        <v>330</v>
      </c>
      <c r="B106" s="7" t="s">
        <v>322</v>
      </c>
      <c r="C106" s="13" t="s">
        <v>323</v>
      </c>
      <c r="D106" s="7">
        <v>2019.0</v>
      </c>
      <c r="E106" s="7" t="s">
        <v>59</v>
      </c>
      <c r="F106" s="7" t="s">
        <v>324</v>
      </c>
      <c r="G106" s="11">
        <v>0.05</v>
      </c>
      <c r="H106" s="11"/>
      <c r="I106" s="11"/>
      <c r="J106" s="11"/>
      <c r="K106" s="11"/>
      <c r="L106" s="11"/>
      <c r="M106" s="11">
        <v>0.5</v>
      </c>
      <c r="N106" s="8">
        <f t="shared" si="34"/>
        <v>10</v>
      </c>
      <c r="O106" s="7" t="s">
        <v>325</v>
      </c>
      <c r="P106" s="7" t="s">
        <v>62</v>
      </c>
      <c r="Q106" s="11">
        <v>4.5</v>
      </c>
      <c r="R106" s="7" t="s">
        <v>261</v>
      </c>
      <c r="S106" s="7" t="s">
        <v>326</v>
      </c>
      <c r="T106" s="13" t="s">
        <v>33</v>
      </c>
      <c r="U106" s="7" t="s">
        <v>331</v>
      </c>
      <c r="V106" s="14"/>
      <c r="W106" s="15">
        <v>1.0</v>
      </c>
      <c r="X106" s="15"/>
      <c r="Y106" s="7" t="s">
        <v>309</v>
      </c>
      <c r="Z106" s="16"/>
      <c r="AA106" s="16"/>
      <c r="AB106" s="16"/>
      <c r="AC106" s="16"/>
      <c r="AD106" s="16"/>
      <c r="AE106" s="16"/>
      <c r="AF106" s="16"/>
    </row>
    <row r="107" ht="16.5" customHeight="1">
      <c r="A107" s="13" t="s">
        <v>332</v>
      </c>
      <c r="B107" s="7" t="s">
        <v>322</v>
      </c>
      <c r="C107" s="13" t="s">
        <v>323</v>
      </c>
      <c r="D107" s="7">
        <v>2019.0</v>
      </c>
      <c r="E107" s="7" t="s">
        <v>59</v>
      </c>
      <c r="F107" s="7" t="s">
        <v>324</v>
      </c>
      <c r="G107" s="11">
        <v>100.0</v>
      </c>
      <c r="H107" s="11"/>
      <c r="I107" s="11"/>
      <c r="J107" s="11"/>
      <c r="K107" s="11"/>
      <c r="L107" s="11"/>
      <c r="M107" s="11">
        <v>0.5</v>
      </c>
      <c r="N107" s="8">
        <f t="shared" si="34"/>
        <v>0.005</v>
      </c>
      <c r="O107" s="7" t="s">
        <v>325</v>
      </c>
      <c r="P107" s="7" t="s">
        <v>62</v>
      </c>
      <c r="Q107" s="11">
        <v>4.5</v>
      </c>
      <c r="R107" s="7" t="s">
        <v>261</v>
      </c>
      <c r="S107" s="7" t="s">
        <v>326</v>
      </c>
      <c r="T107" s="13" t="s">
        <v>33</v>
      </c>
      <c r="U107" s="7" t="s">
        <v>333</v>
      </c>
      <c r="V107" s="14"/>
      <c r="W107" s="15">
        <v>1.0</v>
      </c>
      <c r="X107" s="15"/>
      <c r="Y107" s="7" t="s">
        <v>309</v>
      </c>
      <c r="Z107" s="16"/>
      <c r="AA107" s="16"/>
      <c r="AB107" s="16"/>
      <c r="AC107" s="16"/>
      <c r="AD107" s="16"/>
      <c r="AE107" s="16"/>
      <c r="AF107" s="16"/>
    </row>
    <row r="108" ht="15.75" customHeight="1">
      <c r="A108" s="13" t="s">
        <v>334</v>
      </c>
      <c r="B108" s="7" t="s">
        <v>322</v>
      </c>
      <c r="C108" s="13" t="s">
        <v>323</v>
      </c>
      <c r="D108" s="7">
        <v>2019.0</v>
      </c>
      <c r="E108" s="7" t="s">
        <v>59</v>
      </c>
      <c r="F108" s="7" t="s">
        <v>324</v>
      </c>
      <c r="G108" s="11">
        <v>100.0</v>
      </c>
      <c r="H108" s="11"/>
      <c r="I108" s="11"/>
      <c r="J108" s="11"/>
      <c r="K108" s="11"/>
      <c r="L108" s="11"/>
      <c r="M108" s="11">
        <v>0.5</v>
      </c>
      <c r="N108" s="8">
        <f t="shared" si="34"/>
        <v>0.005</v>
      </c>
      <c r="O108" s="7" t="s">
        <v>325</v>
      </c>
      <c r="P108" s="7" t="s">
        <v>62</v>
      </c>
      <c r="Q108" s="11">
        <v>4.5</v>
      </c>
      <c r="R108" s="7" t="s">
        <v>261</v>
      </c>
      <c r="S108" s="7" t="s">
        <v>326</v>
      </c>
      <c r="T108" s="13" t="s">
        <v>33</v>
      </c>
      <c r="U108" s="7" t="s">
        <v>329</v>
      </c>
      <c r="V108" s="14"/>
      <c r="W108" s="15">
        <v>5.0</v>
      </c>
      <c r="X108" s="15"/>
      <c r="Y108" s="7" t="s">
        <v>319</v>
      </c>
      <c r="Z108" s="16"/>
      <c r="AA108" s="16"/>
      <c r="AB108" s="16"/>
      <c r="AC108" s="16"/>
      <c r="AD108" s="16"/>
      <c r="AE108" s="16"/>
      <c r="AF108" s="16"/>
    </row>
    <row r="109" ht="16.5" customHeight="1">
      <c r="A109" s="13" t="s">
        <v>335</v>
      </c>
      <c r="B109" s="7" t="s">
        <v>322</v>
      </c>
      <c r="C109" s="13" t="s">
        <v>323</v>
      </c>
      <c r="D109" s="7">
        <v>2019.0</v>
      </c>
      <c r="E109" s="7" t="s">
        <v>59</v>
      </c>
      <c r="F109" s="7" t="s">
        <v>324</v>
      </c>
      <c r="G109" s="11">
        <v>100.0</v>
      </c>
      <c r="H109" s="11"/>
      <c r="I109" s="11"/>
      <c r="J109" s="11"/>
      <c r="K109" s="11"/>
      <c r="L109" s="11"/>
      <c r="M109" s="11">
        <v>0.5</v>
      </c>
      <c r="N109" s="8">
        <f t="shared" si="34"/>
        <v>0.005</v>
      </c>
      <c r="O109" s="7" t="s">
        <v>325</v>
      </c>
      <c r="P109" s="7" t="s">
        <v>62</v>
      </c>
      <c r="Q109" s="11">
        <v>4.5</v>
      </c>
      <c r="R109" s="7" t="s">
        <v>261</v>
      </c>
      <c r="S109" s="7" t="s">
        <v>326</v>
      </c>
      <c r="T109" s="13" t="s">
        <v>33</v>
      </c>
      <c r="U109" s="7" t="s">
        <v>336</v>
      </c>
      <c r="V109" s="14"/>
      <c r="W109" s="15">
        <v>5.0</v>
      </c>
      <c r="X109" s="15"/>
      <c r="Y109" s="7" t="s">
        <v>319</v>
      </c>
      <c r="Z109" s="16"/>
      <c r="AA109" s="16"/>
      <c r="AB109" s="16"/>
      <c r="AC109" s="16"/>
      <c r="AD109" s="16"/>
      <c r="AE109" s="16"/>
      <c r="AF109" s="16"/>
    </row>
    <row r="110" ht="16.5" customHeight="1">
      <c r="A110" s="13" t="s">
        <v>337</v>
      </c>
      <c r="B110" s="7" t="s">
        <v>322</v>
      </c>
      <c r="C110" s="13" t="s">
        <v>323</v>
      </c>
      <c r="D110" s="7">
        <v>2019.0</v>
      </c>
      <c r="E110" s="7" t="s">
        <v>59</v>
      </c>
      <c r="F110" s="7" t="s">
        <v>324</v>
      </c>
      <c r="G110" s="11">
        <v>1000.0</v>
      </c>
      <c r="H110" s="11"/>
      <c r="I110" s="11"/>
      <c r="J110" s="11"/>
      <c r="K110" s="11"/>
      <c r="L110" s="11"/>
      <c r="M110" s="11">
        <v>0.5</v>
      </c>
      <c r="N110" s="8">
        <f t="shared" si="34"/>
        <v>0.0005</v>
      </c>
      <c r="O110" s="7" t="s">
        <v>325</v>
      </c>
      <c r="P110" s="7" t="s">
        <v>62</v>
      </c>
      <c r="Q110" s="11">
        <v>4.5</v>
      </c>
      <c r="R110" s="7" t="s">
        <v>261</v>
      </c>
      <c r="S110" s="7" t="s">
        <v>326</v>
      </c>
      <c r="T110" s="13" t="s">
        <v>33</v>
      </c>
      <c r="U110" s="7" t="s">
        <v>333</v>
      </c>
      <c r="V110" s="14"/>
      <c r="W110" s="15">
        <v>1.0</v>
      </c>
      <c r="X110" s="15"/>
      <c r="Y110" s="7" t="s">
        <v>309</v>
      </c>
      <c r="Z110" s="16"/>
      <c r="AA110" s="16"/>
      <c r="AB110" s="16"/>
      <c r="AC110" s="16"/>
      <c r="AD110" s="16"/>
      <c r="AE110" s="16"/>
      <c r="AF110" s="16"/>
    </row>
    <row r="111" ht="12.75" customHeight="1">
      <c r="A111" s="13" t="s">
        <v>338</v>
      </c>
      <c r="B111" s="7" t="s">
        <v>322</v>
      </c>
      <c r="C111" s="13" t="s">
        <v>323</v>
      </c>
      <c r="D111" s="7">
        <v>2019.0</v>
      </c>
      <c r="E111" s="7" t="s">
        <v>59</v>
      </c>
      <c r="F111" s="7" t="s">
        <v>324</v>
      </c>
      <c r="G111" s="11">
        <v>1000.0</v>
      </c>
      <c r="H111" s="11"/>
      <c r="I111" s="11"/>
      <c r="J111" s="11"/>
      <c r="K111" s="11"/>
      <c r="L111" s="11"/>
      <c r="M111" s="11">
        <v>0.5</v>
      </c>
      <c r="N111" s="8">
        <f t="shared" si="34"/>
        <v>0.0005</v>
      </c>
      <c r="O111" s="7" t="s">
        <v>325</v>
      </c>
      <c r="P111" s="7" t="s">
        <v>62</v>
      </c>
      <c r="Q111" s="11">
        <v>4.5</v>
      </c>
      <c r="R111" s="7" t="s">
        <v>261</v>
      </c>
      <c r="S111" s="7" t="s">
        <v>326</v>
      </c>
      <c r="T111" s="13" t="s">
        <v>33</v>
      </c>
      <c r="U111" s="7" t="s">
        <v>329</v>
      </c>
      <c r="V111" s="14"/>
      <c r="W111" s="15">
        <v>5.0</v>
      </c>
      <c r="X111" s="15"/>
      <c r="Y111" s="7" t="s">
        <v>319</v>
      </c>
      <c r="Z111" s="16"/>
      <c r="AA111" s="16"/>
      <c r="AB111" s="16"/>
      <c r="AC111" s="16"/>
      <c r="AD111" s="16"/>
      <c r="AE111" s="16"/>
      <c r="AF111" s="16"/>
    </row>
    <row r="112" ht="14.25" customHeight="1">
      <c r="A112" s="13" t="s">
        <v>339</v>
      </c>
      <c r="B112" s="7" t="s">
        <v>322</v>
      </c>
      <c r="C112" s="13" t="s">
        <v>323</v>
      </c>
      <c r="D112" s="7">
        <v>2019.0</v>
      </c>
      <c r="E112" s="7" t="s">
        <v>59</v>
      </c>
      <c r="F112" s="7" t="s">
        <v>324</v>
      </c>
      <c r="G112" s="11">
        <v>1000.0</v>
      </c>
      <c r="H112" s="11"/>
      <c r="I112" s="11"/>
      <c r="J112" s="11"/>
      <c r="K112" s="11"/>
      <c r="L112" s="11"/>
      <c r="M112" s="11">
        <v>0.5</v>
      </c>
      <c r="N112" s="8">
        <f t="shared" si="34"/>
        <v>0.0005</v>
      </c>
      <c r="O112" s="7" t="s">
        <v>325</v>
      </c>
      <c r="P112" s="7" t="s">
        <v>62</v>
      </c>
      <c r="Q112" s="11">
        <v>4.5</v>
      </c>
      <c r="R112" s="7" t="s">
        <v>261</v>
      </c>
      <c r="S112" s="7" t="s">
        <v>326</v>
      </c>
      <c r="T112" s="13" t="s">
        <v>33</v>
      </c>
      <c r="U112" s="7" t="s">
        <v>336</v>
      </c>
      <c r="V112" s="14"/>
      <c r="W112" s="15">
        <v>5.0</v>
      </c>
      <c r="X112" s="15"/>
      <c r="Y112" s="7" t="s">
        <v>319</v>
      </c>
      <c r="Z112" s="16"/>
      <c r="AA112" s="16"/>
      <c r="AB112" s="16"/>
      <c r="AC112" s="16"/>
      <c r="AD112" s="16"/>
      <c r="AE112" s="16"/>
      <c r="AF112" s="16"/>
    </row>
    <row r="113" ht="15.75" customHeight="1">
      <c r="A113" s="13" t="s">
        <v>340</v>
      </c>
      <c r="B113" s="7" t="s">
        <v>322</v>
      </c>
      <c r="C113" s="13" t="s">
        <v>323</v>
      </c>
      <c r="D113" s="7">
        <v>2019.0</v>
      </c>
      <c r="E113" s="7" t="s">
        <v>59</v>
      </c>
      <c r="F113" s="7" t="s">
        <v>324</v>
      </c>
      <c r="G113" s="11">
        <v>0.05</v>
      </c>
      <c r="H113" s="11"/>
      <c r="I113" s="11"/>
      <c r="J113" s="11"/>
      <c r="K113" s="11"/>
      <c r="L113" s="11"/>
      <c r="M113" s="11">
        <v>1.0</v>
      </c>
      <c r="N113" s="8">
        <f t="shared" si="34"/>
        <v>20</v>
      </c>
      <c r="O113" s="7" t="s">
        <v>325</v>
      </c>
      <c r="P113" s="7" t="s">
        <v>62</v>
      </c>
      <c r="Q113" s="11">
        <v>4.5</v>
      </c>
      <c r="R113" s="7" t="s">
        <v>261</v>
      </c>
      <c r="S113" s="7" t="s">
        <v>326</v>
      </c>
      <c r="T113" s="13" t="s">
        <v>33</v>
      </c>
      <c r="U113" s="7" t="s">
        <v>341</v>
      </c>
      <c r="V113" s="14"/>
      <c r="W113" s="15">
        <v>5.0</v>
      </c>
      <c r="X113" s="15"/>
      <c r="Y113" s="7" t="s">
        <v>319</v>
      </c>
      <c r="Z113" s="16"/>
      <c r="AA113" s="16"/>
      <c r="AB113" s="16"/>
      <c r="AC113" s="16"/>
      <c r="AD113" s="16"/>
      <c r="AE113" s="16"/>
      <c r="AF113" s="16"/>
    </row>
    <row r="114" ht="15.0" customHeight="1">
      <c r="A114" s="13" t="s">
        <v>342</v>
      </c>
      <c r="B114" s="7" t="s">
        <v>322</v>
      </c>
      <c r="C114" s="13" t="s">
        <v>323</v>
      </c>
      <c r="D114" s="7">
        <v>2019.0</v>
      </c>
      <c r="E114" s="7" t="s">
        <v>59</v>
      </c>
      <c r="F114" s="7" t="s">
        <v>324</v>
      </c>
      <c r="G114" s="11">
        <v>0.05</v>
      </c>
      <c r="H114" s="11"/>
      <c r="I114" s="11"/>
      <c r="J114" s="11"/>
      <c r="K114" s="11"/>
      <c r="L114" s="11"/>
      <c r="M114" s="11">
        <v>1.0</v>
      </c>
      <c r="N114" s="8">
        <f t="shared" si="34"/>
        <v>20</v>
      </c>
      <c r="O114" s="7" t="s">
        <v>325</v>
      </c>
      <c r="P114" s="7" t="s">
        <v>62</v>
      </c>
      <c r="Q114" s="11">
        <v>4.5</v>
      </c>
      <c r="R114" s="7" t="s">
        <v>261</v>
      </c>
      <c r="S114" s="7" t="s">
        <v>326</v>
      </c>
      <c r="T114" s="13" t="s">
        <v>33</v>
      </c>
      <c r="U114" s="7" t="s">
        <v>329</v>
      </c>
      <c r="V114" s="14"/>
      <c r="W114" s="15">
        <v>5.0</v>
      </c>
      <c r="X114" s="15"/>
      <c r="Y114" s="7" t="s">
        <v>319</v>
      </c>
      <c r="Z114" s="16"/>
      <c r="AA114" s="16"/>
      <c r="AB114" s="16"/>
      <c r="AC114" s="16"/>
      <c r="AD114" s="16"/>
      <c r="AE114" s="16"/>
      <c r="AF114" s="16"/>
    </row>
    <row r="115" ht="14.25" customHeight="1">
      <c r="A115" s="13" t="s">
        <v>343</v>
      </c>
      <c r="B115" s="7" t="s">
        <v>322</v>
      </c>
      <c r="C115" s="13" t="s">
        <v>323</v>
      </c>
      <c r="D115" s="7">
        <v>2019.0</v>
      </c>
      <c r="E115" s="7" t="s">
        <v>59</v>
      </c>
      <c r="F115" s="7" t="s">
        <v>324</v>
      </c>
      <c r="G115" s="11">
        <v>0.05</v>
      </c>
      <c r="H115" s="11"/>
      <c r="I115" s="11"/>
      <c r="J115" s="11"/>
      <c r="K115" s="11"/>
      <c r="L115" s="11"/>
      <c r="M115" s="11">
        <v>1.0</v>
      </c>
      <c r="N115" s="8">
        <f t="shared" si="34"/>
        <v>20</v>
      </c>
      <c r="O115" s="7" t="s">
        <v>325</v>
      </c>
      <c r="P115" s="7" t="s">
        <v>62</v>
      </c>
      <c r="Q115" s="11">
        <v>4.5</v>
      </c>
      <c r="R115" s="7" t="s">
        <v>261</v>
      </c>
      <c r="S115" s="7" t="s">
        <v>326</v>
      </c>
      <c r="T115" s="13" t="s">
        <v>33</v>
      </c>
      <c r="U115" s="7" t="s">
        <v>331</v>
      </c>
      <c r="V115" s="14"/>
      <c r="W115" s="15">
        <v>1.0</v>
      </c>
      <c r="X115" s="15"/>
      <c r="Y115" s="7" t="s">
        <v>309</v>
      </c>
      <c r="Z115" s="16"/>
      <c r="AA115" s="16"/>
      <c r="AB115" s="16"/>
      <c r="AC115" s="16"/>
      <c r="AD115" s="16"/>
      <c r="AE115" s="16"/>
      <c r="AF115" s="16"/>
    </row>
    <row r="116" ht="15.75" customHeight="1">
      <c r="A116" s="13" t="s">
        <v>344</v>
      </c>
      <c r="B116" s="7" t="s">
        <v>322</v>
      </c>
      <c r="C116" s="13" t="s">
        <v>323</v>
      </c>
      <c r="D116" s="7">
        <v>2019.0</v>
      </c>
      <c r="E116" s="7" t="s">
        <v>59</v>
      </c>
      <c r="F116" s="7" t="s">
        <v>324</v>
      </c>
      <c r="G116" s="11">
        <v>100.0</v>
      </c>
      <c r="H116" s="11"/>
      <c r="I116" s="11"/>
      <c r="J116" s="11"/>
      <c r="K116" s="11"/>
      <c r="L116" s="11"/>
      <c r="M116" s="11">
        <v>1.0</v>
      </c>
      <c r="N116" s="8">
        <f t="shared" si="34"/>
        <v>0.01</v>
      </c>
      <c r="O116" s="7" t="s">
        <v>325</v>
      </c>
      <c r="P116" s="7" t="s">
        <v>62</v>
      </c>
      <c r="Q116" s="11">
        <v>4.5</v>
      </c>
      <c r="R116" s="7" t="s">
        <v>261</v>
      </c>
      <c r="S116" s="7" t="s">
        <v>326</v>
      </c>
      <c r="T116" s="13" t="s">
        <v>33</v>
      </c>
      <c r="U116" s="7" t="s">
        <v>333</v>
      </c>
      <c r="V116" s="14"/>
      <c r="W116" s="15">
        <v>1.0</v>
      </c>
      <c r="X116" s="15"/>
      <c r="Y116" s="7" t="s">
        <v>309</v>
      </c>
      <c r="Z116" s="16"/>
      <c r="AA116" s="16"/>
      <c r="AB116" s="16"/>
      <c r="AC116" s="16"/>
      <c r="AD116" s="16"/>
      <c r="AE116" s="16"/>
      <c r="AF116" s="16"/>
    </row>
    <row r="117" ht="13.5" customHeight="1">
      <c r="A117" s="13" t="s">
        <v>345</v>
      </c>
      <c r="B117" s="7" t="s">
        <v>322</v>
      </c>
      <c r="C117" s="13" t="s">
        <v>323</v>
      </c>
      <c r="D117" s="7">
        <v>2019.0</v>
      </c>
      <c r="E117" s="7" t="s">
        <v>59</v>
      </c>
      <c r="F117" s="7" t="s">
        <v>324</v>
      </c>
      <c r="G117" s="11">
        <v>100.0</v>
      </c>
      <c r="H117" s="11"/>
      <c r="I117" s="11"/>
      <c r="J117" s="11"/>
      <c r="K117" s="11"/>
      <c r="L117" s="11"/>
      <c r="M117" s="11">
        <v>1.0</v>
      </c>
      <c r="N117" s="8">
        <f t="shared" si="34"/>
        <v>0.01</v>
      </c>
      <c r="O117" s="7" t="s">
        <v>325</v>
      </c>
      <c r="P117" s="7" t="s">
        <v>62</v>
      </c>
      <c r="Q117" s="11">
        <v>4.5</v>
      </c>
      <c r="R117" s="7" t="s">
        <v>261</v>
      </c>
      <c r="S117" s="7" t="s">
        <v>326</v>
      </c>
      <c r="T117" s="13" t="s">
        <v>33</v>
      </c>
      <c r="U117" s="7" t="s">
        <v>329</v>
      </c>
      <c r="V117" s="14"/>
      <c r="W117" s="15">
        <v>5.0</v>
      </c>
      <c r="X117" s="15"/>
      <c r="Y117" s="7" t="s">
        <v>319</v>
      </c>
      <c r="Z117" s="16"/>
      <c r="AA117" s="16"/>
      <c r="AB117" s="16"/>
      <c r="AC117" s="16"/>
      <c r="AD117" s="16"/>
      <c r="AE117" s="16"/>
      <c r="AF117" s="16"/>
    </row>
    <row r="118" ht="12.75" customHeight="1">
      <c r="A118" s="13" t="s">
        <v>346</v>
      </c>
      <c r="B118" s="7" t="s">
        <v>322</v>
      </c>
      <c r="C118" s="13" t="s">
        <v>323</v>
      </c>
      <c r="D118" s="7">
        <v>2019.0</v>
      </c>
      <c r="E118" s="7" t="s">
        <v>59</v>
      </c>
      <c r="F118" s="7" t="s">
        <v>324</v>
      </c>
      <c r="G118" s="11">
        <v>100.0</v>
      </c>
      <c r="H118" s="11"/>
      <c r="I118" s="11"/>
      <c r="J118" s="11"/>
      <c r="K118" s="11"/>
      <c r="L118" s="11"/>
      <c r="M118" s="11">
        <v>1.0</v>
      </c>
      <c r="N118" s="8">
        <f t="shared" si="34"/>
        <v>0.01</v>
      </c>
      <c r="O118" s="7" t="s">
        <v>325</v>
      </c>
      <c r="P118" s="7" t="s">
        <v>62</v>
      </c>
      <c r="Q118" s="11">
        <v>4.5</v>
      </c>
      <c r="R118" s="7" t="s">
        <v>261</v>
      </c>
      <c r="S118" s="7" t="s">
        <v>326</v>
      </c>
      <c r="T118" s="13" t="s">
        <v>33</v>
      </c>
      <c r="U118" s="7" t="s">
        <v>331</v>
      </c>
      <c r="V118" s="14"/>
      <c r="W118" s="15">
        <v>1.0</v>
      </c>
      <c r="X118" s="15"/>
      <c r="Y118" s="7" t="s">
        <v>309</v>
      </c>
      <c r="Z118" s="16"/>
      <c r="AA118" s="16"/>
      <c r="AB118" s="16"/>
      <c r="AC118" s="16"/>
      <c r="AD118" s="16"/>
      <c r="AE118" s="16"/>
      <c r="AF118" s="16"/>
    </row>
    <row r="119" ht="13.5" customHeight="1">
      <c r="A119" s="13" t="s">
        <v>347</v>
      </c>
      <c r="B119" s="7" t="s">
        <v>322</v>
      </c>
      <c r="C119" s="13" t="s">
        <v>323</v>
      </c>
      <c r="D119" s="7">
        <v>2019.0</v>
      </c>
      <c r="E119" s="7" t="s">
        <v>59</v>
      </c>
      <c r="F119" s="7" t="s">
        <v>324</v>
      </c>
      <c r="G119" s="11">
        <v>1000.0</v>
      </c>
      <c r="H119" s="11"/>
      <c r="I119" s="11"/>
      <c r="J119" s="11"/>
      <c r="K119" s="11"/>
      <c r="L119" s="11"/>
      <c r="M119" s="11">
        <v>1.0</v>
      </c>
      <c r="N119" s="8">
        <f t="shared" si="34"/>
        <v>0.001</v>
      </c>
      <c r="O119" s="7" t="s">
        <v>325</v>
      </c>
      <c r="P119" s="7" t="s">
        <v>62</v>
      </c>
      <c r="Q119" s="11">
        <v>4.5</v>
      </c>
      <c r="R119" s="7" t="s">
        <v>261</v>
      </c>
      <c r="S119" s="7" t="s">
        <v>326</v>
      </c>
      <c r="T119" s="13" t="s">
        <v>33</v>
      </c>
      <c r="U119" s="7" t="s">
        <v>333</v>
      </c>
      <c r="V119" s="14"/>
      <c r="W119" s="15">
        <v>1.0</v>
      </c>
      <c r="X119" s="15"/>
      <c r="Y119" s="7" t="s">
        <v>309</v>
      </c>
      <c r="Z119" s="16"/>
      <c r="AA119" s="16"/>
      <c r="AB119" s="16"/>
      <c r="AC119" s="16"/>
      <c r="AD119" s="16"/>
      <c r="AE119" s="16"/>
      <c r="AF119" s="16"/>
    </row>
    <row r="120" ht="13.5" customHeight="1">
      <c r="A120" s="13" t="s">
        <v>348</v>
      </c>
      <c r="B120" s="7" t="s">
        <v>322</v>
      </c>
      <c r="C120" s="13" t="s">
        <v>323</v>
      </c>
      <c r="D120" s="7">
        <v>2019.0</v>
      </c>
      <c r="E120" s="7" t="s">
        <v>59</v>
      </c>
      <c r="F120" s="7" t="s">
        <v>324</v>
      </c>
      <c r="G120" s="11">
        <v>1000.0</v>
      </c>
      <c r="H120" s="11"/>
      <c r="I120" s="11"/>
      <c r="J120" s="11"/>
      <c r="K120" s="11"/>
      <c r="L120" s="11"/>
      <c r="M120" s="11">
        <v>1.0</v>
      </c>
      <c r="N120" s="8">
        <f t="shared" si="34"/>
        <v>0.001</v>
      </c>
      <c r="O120" s="7" t="s">
        <v>325</v>
      </c>
      <c r="P120" s="7" t="s">
        <v>62</v>
      </c>
      <c r="Q120" s="11">
        <v>4.5</v>
      </c>
      <c r="R120" s="7" t="s">
        <v>261</v>
      </c>
      <c r="S120" s="7" t="s">
        <v>326</v>
      </c>
      <c r="T120" s="13" t="s">
        <v>33</v>
      </c>
      <c r="U120" s="7" t="s">
        <v>329</v>
      </c>
      <c r="V120" s="14"/>
      <c r="W120" s="15">
        <v>5.0</v>
      </c>
      <c r="X120" s="15"/>
      <c r="Y120" s="7" t="s">
        <v>319</v>
      </c>
      <c r="Z120" s="16"/>
      <c r="AA120" s="16"/>
      <c r="AB120" s="16"/>
      <c r="AC120" s="16"/>
      <c r="AD120" s="16"/>
      <c r="AE120" s="16"/>
      <c r="AF120" s="16"/>
    </row>
    <row r="121" ht="13.5" customHeight="1">
      <c r="A121" s="13" t="s">
        <v>349</v>
      </c>
      <c r="B121" s="7" t="s">
        <v>322</v>
      </c>
      <c r="C121" s="13" t="s">
        <v>323</v>
      </c>
      <c r="D121" s="7">
        <v>2019.0</v>
      </c>
      <c r="E121" s="7" t="s">
        <v>59</v>
      </c>
      <c r="F121" s="7" t="s">
        <v>324</v>
      </c>
      <c r="G121" s="11">
        <v>1000.0</v>
      </c>
      <c r="H121" s="11"/>
      <c r="I121" s="11"/>
      <c r="J121" s="11"/>
      <c r="K121" s="11"/>
      <c r="L121" s="11"/>
      <c r="M121" s="11">
        <v>1.0</v>
      </c>
      <c r="N121" s="8">
        <f t="shared" si="34"/>
        <v>0.001</v>
      </c>
      <c r="O121" s="7" t="s">
        <v>325</v>
      </c>
      <c r="P121" s="7" t="s">
        <v>62</v>
      </c>
      <c r="Q121" s="11">
        <v>4.5</v>
      </c>
      <c r="R121" s="7" t="s">
        <v>261</v>
      </c>
      <c r="S121" s="7" t="s">
        <v>326</v>
      </c>
      <c r="T121" s="13" t="s">
        <v>33</v>
      </c>
      <c r="U121" s="7" t="s">
        <v>336</v>
      </c>
      <c r="V121" s="14"/>
      <c r="W121" s="15">
        <v>5.0</v>
      </c>
      <c r="X121" s="15"/>
      <c r="Y121" s="7" t="s">
        <v>319</v>
      </c>
      <c r="Z121" s="16"/>
      <c r="AA121" s="16"/>
      <c r="AB121" s="16"/>
      <c r="AC121" s="16"/>
      <c r="AD121" s="16"/>
      <c r="AE121" s="16"/>
      <c r="AF121" s="16"/>
    </row>
    <row r="122" ht="15.75" customHeight="1">
      <c r="A122" s="13" t="s">
        <v>350</v>
      </c>
      <c r="B122" s="7" t="s">
        <v>322</v>
      </c>
      <c r="C122" s="13" t="s">
        <v>323</v>
      </c>
      <c r="D122" s="7">
        <v>2019.0</v>
      </c>
      <c r="E122" s="7" t="s">
        <v>59</v>
      </c>
      <c r="F122" s="7" t="s">
        <v>324</v>
      </c>
      <c r="G122" s="11">
        <v>0.05</v>
      </c>
      <c r="H122" s="11"/>
      <c r="I122" s="11"/>
      <c r="J122" s="11"/>
      <c r="K122" s="11"/>
      <c r="L122" s="11"/>
      <c r="M122" s="11">
        <v>2.0</v>
      </c>
      <c r="N122" s="8">
        <f t="shared" si="34"/>
        <v>40</v>
      </c>
      <c r="O122" s="7" t="s">
        <v>325</v>
      </c>
      <c r="P122" s="7" t="s">
        <v>62</v>
      </c>
      <c r="Q122" s="11">
        <v>4.5</v>
      </c>
      <c r="R122" s="7" t="s">
        <v>261</v>
      </c>
      <c r="S122" s="7" t="s">
        <v>326</v>
      </c>
      <c r="T122" s="13" t="s">
        <v>33</v>
      </c>
      <c r="U122" s="7" t="s">
        <v>341</v>
      </c>
      <c r="V122" s="14"/>
      <c r="W122" s="15">
        <v>5.0</v>
      </c>
      <c r="X122" s="15"/>
      <c r="Y122" s="7" t="s">
        <v>319</v>
      </c>
      <c r="Z122" s="16"/>
      <c r="AA122" s="16"/>
      <c r="AB122" s="16"/>
      <c r="AC122" s="16"/>
      <c r="AD122" s="16"/>
      <c r="AE122" s="16"/>
      <c r="AF122" s="16"/>
    </row>
    <row r="123" ht="15.0" customHeight="1">
      <c r="A123" s="13" t="s">
        <v>351</v>
      </c>
      <c r="B123" s="7" t="s">
        <v>322</v>
      </c>
      <c r="C123" s="13" t="s">
        <v>323</v>
      </c>
      <c r="D123" s="7">
        <v>2019.0</v>
      </c>
      <c r="E123" s="7" t="s">
        <v>59</v>
      </c>
      <c r="F123" s="7" t="s">
        <v>324</v>
      </c>
      <c r="G123" s="11">
        <v>0.05</v>
      </c>
      <c r="H123" s="11"/>
      <c r="I123" s="11"/>
      <c r="J123" s="11"/>
      <c r="K123" s="11"/>
      <c r="L123" s="11"/>
      <c r="M123" s="11">
        <v>2.0</v>
      </c>
      <c r="N123" s="8">
        <f t="shared" si="34"/>
        <v>40</v>
      </c>
      <c r="O123" s="7" t="s">
        <v>325</v>
      </c>
      <c r="P123" s="7" t="s">
        <v>62</v>
      </c>
      <c r="Q123" s="11">
        <v>4.5</v>
      </c>
      <c r="R123" s="7" t="s">
        <v>261</v>
      </c>
      <c r="S123" s="7" t="s">
        <v>326</v>
      </c>
      <c r="T123" s="13" t="s">
        <v>33</v>
      </c>
      <c r="U123" s="7" t="s">
        <v>329</v>
      </c>
      <c r="V123" s="14"/>
      <c r="W123" s="15">
        <v>5.0</v>
      </c>
      <c r="X123" s="15"/>
      <c r="Y123" s="7" t="s">
        <v>319</v>
      </c>
      <c r="Z123" s="16"/>
      <c r="AA123" s="16"/>
      <c r="AB123" s="16"/>
      <c r="AC123" s="16"/>
      <c r="AD123" s="16"/>
      <c r="AE123" s="16"/>
      <c r="AF123" s="16"/>
    </row>
    <row r="124" ht="18.75" customHeight="1">
      <c r="A124" s="13" t="s">
        <v>352</v>
      </c>
      <c r="B124" s="7" t="s">
        <v>322</v>
      </c>
      <c r="C124" s="13" t="s">
        <v>323</v>
      </c>
      <c r="D124" s="7">
        <v>2019.0</v>
      </c>
      <c r="E124" s="7" t="s">
        <v>59</v>
      </c>
      <c r="F124" s="7" t="s">
        <v>324</v>
      </c>
      <c r="G124" s="11">
        <v>0.05</v>
      </c>
      <c r="H124" s="11"/>
      <c r="I124" s="11"/>
      <c r="J124" s="11"/>
      <c r="K124" s="11"/>
      <c r="L124" s="11"/>
      <c r="M124" s="11">
        <v>2.0</v>
      </c>
      <c r="N124" s="8">
        <f t="shared" si="34"/>
        <v>40</v>
      </c>
      <c r="O124" s="7" t="s">
        <v>325</v>
      </c>
      <c r="P124" s="7" t="s">
        <v>62</v>
      </c>
      <c r="Q124" s="11">
        <v>4.5</v>
      </c>
      <c r="R124" s="7" t="s">
        <v>261</v>
      </c>
      <c r="S124" s="7" t="s">
        <v>326</v>
      </c>
      <c r="T124" s="13" t="s">
        <v>33</v>
      </c>
      <c r="U124" s="7" t="s">
        <v>331</v>
      </c>
      <c r="V124" s="14"/>
      <c r="W124" s="15">
        <v>1.0</v>
      </c>
      <c r="X124" s="15"/>
      <c r="Y124" s="7" t="s">
        <v>309</v>
      </c>
      <c r="Z124" s="16"/>
      <c r="AA124" s="16"/>
      <c r="AB124" s="16"/>
      <c r="AC124" s="16"/>
      <c r="AD124" s="16"/>
      <c r="AE124" s="16"/>
      <c r="AF124" s="16"/>
    </row>
    <row r="125" ht="15.0" customHeight="1">
      <c r="A125" s="13" t="s">
        <v>353</v>
      </c>
      <c r="B125" s="7" t="s">
        <v>322</v>
      </c>
      <c r="C125" s="13" t="s">
        <v>323</v>
      </c>
      <c r="D125" s="7">
        <v>2019.0</v>
      </c>
      <c r="E125" s="7" t="s">
        <v>59</v>
      </c>
      <c r="F125" s="7" t="s">
        <v>324</v>
      </c>
      <c r="G125" s="11">
        <v>100.0</v>
      </c>
      <c r="H125" s="11"/>
      <c r="I125" s="11"/>
      <c r="J125" s="11"/>
      <c r="K125" s="11"/>
      <c r="L125" s="11"/>
      <c r="M125" s="11">
        <v>2.0</v>
      </c>
      <c r="N125" s="8">
        <f t="shared" si="34"/>
        <v>0.02</v>
      </c>
      <c r="O125" s="7" t="s">
        <v>325</v>
      </c>
      <c r="P125" s="7" t="s">
        <v>62</v>
      </c>
      <c r="Q125" s="11">
        <v>4.5</v>
      </c>
      <c r="R125" s="7" t="s">
        <v>261</v>
      </c>
      <c r="S125" s="7" t="s">
        <v>326</v>
      </c>
      <c r="T125" s="13" t="s">
        <v>33</v>
      </c>
      <c r="U125" s="7" t="s">
        <v>333</v>
      </c>
      <c r="V125" s="14"/>
      <c r="W125" s="15">
        <v>1.0</v>
      </c>
      <c r="X125" s="15"/>
      <c r="Y125" s="7" t="s">
        <v>309</v>
      </c>
      <c r="Z125" s="16"/>
      <c r="AA125" s="16"/>
      <c r="AB125" s="16"/>
      <c r="AC125" s="16"/>
      <c r="AD125" s="16"/>
      <c r="AE125" s="16"/>
      <c r="AF125" s="16"/>
    </row>
    <row r="126" ht="15.75" customHeight="1">
      <c r="A126" s="13" t="s">
        <v>354</v>
      </c>
      <c r="B126" s="7" t="s">
        <v>322</v>
      </c>
      <c r="C126" s="13" t="s">
        <v>323</v>
      </c>
      <c r="D126" s="7">
        <v>2019.0</v>
      </c>
      <c r="E126" s="7" t="s">
        <v>59</v>
      </c>
      <c r="F126" s="7" t="s">
        <v>324</v>
      </c>
      <c r="G126" s="11">
        <v>100.0</v>
      </c>
      <c r="H126" s="11"/>
      <c r="I126" s="11"/>
      <c r="J126" s="11"/>
      <c r="K126" s="11"/>
      <c r="L126" s="11"/>
      <c r="M126" s="11">
        <v>2.0</v>
      </c>
      <c r="N126" s="8">
        <f t="shared" si="34"/>
        <v>0.02</v>
      </c>
      <c r="O126" s="7" t="s">
        <v>325</v>
      </c>
      <c r="P126" s="7" t="s">
        <v>62</v>
      </c>
      <c r="Q126" s="11">
        <v>4.5</v>
      </c>
      <c r="R126" s="7" t="s">
        <v>261</v>
      </c>
      <c r="S126" s="7" t="s">
        <v>326</v>
      </c>
      <c r="T126" s="13" t="s">
        <v>33</v>
      </c>
      <c r="U126" s="7" t="s">
        <v>329</v>
      </c>
      <c r="V126" s="14"/>
      <c r="W126" s="15">
        <v>5.0</v>
      </c>
      <c r="X126" s="15"/>
      <c r="Y126" s="7" t="s">
        <v>319</v>
      </c>
      <c r="Z126" s="16"/>
      <c r="AA126" s="16"/>
      <c r="AB126" s="16"/>
      <c r="AC126" s="16"/>
      <c r="AD126" s="16"/>
      <c r="AE126" s="16"/>
      <c r="AF126" s="16"/>
    </row>
    <row r="127" ht="15.75" customHeight="1">
      <c r="A127" s="13" t="s">
        <v>355</v>
      </c>
      <c r="B127" s="7" t="s">
        <v>322</v>
      </c>
      <c r="C127" s="13" t="s">
        <v>323</v>
      </c>
      <c r="D127" s="7">
        <v>2019.0</v>
      </c>
      <c r="E127" s="7" t="s">
        <v>59</v>
      </c>
      <c r="F127" s="7" t="s">
        <v>324</v>
      </c>
      <c r="G127" s="11">
        <v>100.0</v>
      </c>
      <c r="H127" s="11"/>
      <c r="I127" s="11"/>
      <c r="J127" s="11"/>
      <c r="K127" s="11"/>
      <c r="L127" s="11"/>
      <c r="M127" s="11">
        <v>2.0</v>
      </c>
      <c r="N127" s="8">
        <f t="shared" si="34"/>
        <v>0.02</v>
      </c>
      <c r="O127" s="7" t="s">
        <v>325</v>
      </c>
      <c r="P127" s="7" t="s">
        <v>62</v>
      </c>
      <c r="Q127" s="11">
        <v>4.5</v>
      </c>
      <c r="R127" s="7" t="s">
        <v>261</v>
      </c>
      <c r="S127" s="7" t="s">
        <v>326</v>
      </c>
      <c r="T127" s="13" t="s">
        <v>33</v>
      </c>
      <c r="U127" s="7" t="s">
        <v>336</v>
      </c>
      <c r="V127" s="14"/>
      <c r="W127" s="15">
        <v>5.0</v>
      </c>
      <c r="X127" s="15"/>
      <c r="Y127" s="7" t="s">
        <v>319</v>
      </c>
      <c r="Z127" s="16"/>
      <c r="AA127" s="16"/>
      <c r="AB127" s="16"/>
      <c r="AC127" s="16"/>
      <c r="AD127" s="16"/>
      <c r="AE127" s="16"/>
      <c r="AF127" s="16"/>
    </row>
    <row r="128" ht="19.5" customHeight="1">
      <c r="A128" s="13" t="s">
        <v>356</v>
      </c>
      <c r="B128" s="7" t="s">
        <v>322</v>
      </c>
      <c r="C128" s="13" t="s">
        <v>323</v>
      </c>
      <c r="D128" s="7">
        <v>2019.0</v>
      </c>
      <c r="E128" s="7" t="s">
        <v>59</v>
      </c>
      <c r="F128" s="7" t="s">
        <v>324</v>
      </c>
      <c r="G128" s="11">
        <v>1000.0</v>
      </c>
      <c r="H128" s="11"/>
      <c r="I128" s="11"/>
      <c r="J128" s="11"/>
      <c r="K128" s="11"/>
      <c r="L128" s="11"/>
      <c r="M128" s="11">
        <v>2.0</v>
      </c>
      <c r="N128" s="8">
        <f t="shared" si="34"/>
        <v>0.002</v>
      </c>
      <c r="O128" s="7" t="s">
        <v>325</v>
      </c>
      <c r="P128" s="7" t="s">
        <v>62</v>
      </c>
      <c r="Q128" s="11">
        <v>4.5</v>
      </c>
      <c r="R128" s="7" t="s">
        <v>261</v>
      </c>
      <c r="S128" s="7" t="s">
        <v>326</v>
      </c>
      <c r="T128" s="13" t="s">
        <v>33</v>
      </c>
      <c r="U128" s="7" t="s">
        <v>333</v>
      </c>
      <c r="V128" s="14"/>
      <c r="W128" s="15">
        <v>1.0</v>
      </c>
      <c r="X128" s="15"/>
      <c r="Y128" s="7" t="s">
        <v>309</v>
      </c>
      <c r="Z128" s="16"/>
      <c r="AA128" s="16"/>
      <c r="AB128" s="16"/>
      <c r="AC128" s="16"/>
      <c r="AD128" s="16"/>
      <c r="AE128" s="16"/>
      <c r="AF128" s="16"/>
    </row>
    <row r="129" ht="18.0" customHeight="1">
      <c r="A129" s="13" t="s">
        <v>357</v>
      </c>
      <c r="B129" s="7" t="s">
        <v>322</v>
      </c>
      <c r="C129" s="13" t="s">
        <v>323</v>
      </c>
      <c r="D129" s="7">
        <v>2019.0</v>
      </c>
      <c r="E129" s="7" t="s">
        <v>59</v>
      </c>
      <c r="F129" s="7" t="s">
        <v>324</v>
      </c>
      <c r="G129" s="11">
        <v>1000.0</v>
      </c>
      <c r="H129" s="11"/>
      <c r="I129" s="11"/>
      <c r="J129" s="11"/>
      <c r="K129" s="11"/>
      <c r="L129" s="11"/>
      <c r="M129" s="11">
        <v>2.0</v>
      </c>
      <c r="N129" s="8">
        <f t="shared" si="34"/>
        <v>0.002</v>
      </c>
      <c r="O129" s="7" t="s">
        <v>325</v>
      </c>
      <c r="P129" s="7" t="s">
        <v>62</v>
      </c>
      <c r="Q129" s="11">
        <v>4.5</v>
      </c>
      <c r="R129" s="7" t="s">
        <v>261</v>
      </c>
      <c r="S129" s="7" t="s">
        <v>326</v>
      </c>
      <c r="T129" s="13" t="s">
        <v>33</v>
      </c>
      <c r="U129" s="7" t="s">
        <v>329</v>
      </c>
      <c r="V129" s="14"/>
      <c r="W129" s="15">
        <v>5.0</v>
      </c>
      <c r="X129" s="15"/>
      <c r="Y129" s="7" t="s">
        <v>319</v>
      </c>
      <c r="Z129" s="16"/>
      <c r="AA129" s="16"/>
      <c r="AB129" s="16"/>
      <c r="AC129" s="16"/>
      <c r="AD129" s="16"/>
      <c r="AE129" s="16"/>
      <c r="AF129" s="16"/>
    </row>
    <row r="130" ht="14.25" customHeight="1">
      <c r="A130" s="13" t="s">
        <v>358</v>
      </c>
      <c r="B130" s="7" t="s">
        <v>322</v>
      </c>
      <c r="C130" s="13" t="s">
        <v>323</v>
      </c>
      <c r="D130" s="7">
        <v>2019.0</v>
      </c>
      <c r="E130" s="7" t="s">
        <v>59</v>
      </c>
      <c r="F130" s="7" t="s">
        <v>324</v>
      </c>
      <c r="G130" s="11">
        <v>1000.0</v>
      </c>
      <c r="H130" s="11"/>
      <c r="I130" s="11"/>
      <c r="J130" s="11"/>
      <c r="K130" s="11"/>
      <c r="L130" s="11"/>
      <c r="M130" s="11">
        <v>2.0</v>
      </c>
      <c r="N130" s="8">
        <f t="shared" si="34"/>
        <v>0.002</v>
      </c>
      <c r="O130" s="7" t="s">
        <v>325</v>
      </c>
      <c r="P130" s="7" t="s">
        <v>62</v>
      </c>
      <c r="Q130" s="11">
        <v>4.5</v>
      </c>
      <c r="R130" s="7" t="s">
        <v>261</v>
      </c>
      <c r="S130" s="7" t="s">
        <v>326</v>
      </c>
      <c r="T130" s="13" t="s">
        <v>33</v>
      </c>
      <c r="U130" s="7" t="s">
        <v>336</v>
      </c>
      <c r="V130" s="14"/>
      <c r="W130" s="15">
        <v>5.0</v>
      </c>
      <c r="X130" s="15"/>
      <c r="Y130" s="7" t="s">
        <v>319</v>
      </c>
      <c r="Z130" s="16"/>
      <c r="AA130" s="16"/>
      <c r="AB130" s="16"/>
      <c r="AC130" s="16"/>
      <c r="AD130" s="16"/>
      <c r="AE130" s="16"/>
      <c r="AF130" s="16"/>
    </row>
    <row r="131" ht="13.5" customHeight="1">
      <c r="A131" s="13" t="s">
        <v>359</v>
      </c>
      <c r="B131" s="7" t="s">
        <v>322</v>
      </c>
      <c r="C131" s="13" t="s">
        <v>323</v>
      </c>
      <c r="D131" s="7">
        <v>2019.0</v>
      </c>
      <c r="E131" s="7" t="s">
        <v>59</v>
      </c>
      <c r="F131" s="7" t="s">
        <v>324</v>
      </c>
      <c r="G131" s="11">
        <v>0.05</v>
      </c>
      <c r="H131" s="11"/>
      <c r="I131" s="11"/>
      <c r="J131" s="11"/>
      <c r="K131" s="11"/>
      <c r="L131" s="11"/>
      <c r="M131" s="11">
        <v>5.0</v>
      </c>
      <c r="N131" s="8">
        <f t="shared" si="34"/>
        <v>100</v>
      </c>
      <c r="O131" s="7" t="s">
        <v>325</v>
      </c>
      <c r="P131" s="7" t="s">
        <v>62</v>
      </c>
      <c r="Q131" s="11">
        <v>4.5</v>
      </c>
      <c r="R131" s="7" t="s">
        <v>261</v>
      </c>
      <c r="S131" s="7" t="s">
        <v>326</v>
      </c>
      <c r="T131" s="13" t="s">
        <v>33</v>
      </c>
      <c r="U131" s="7" t="s">
        <v>333</v>
      </c>
      <c r="V131" s="14"/>
      <c r="W131" s="15">
        <v>1.0</v>
      </c>
      <c r="X131" s="15"/>
      <c r="Y131" s="7" t="s">
        <v>309</v>
      </c>
      <c r="Z131" s="16"/>
      <c r="AA131" s="16"/>
      <c r="AB131" s="16"/>
      <c r="AC131" s="16"/>
      <c r="AD131" s="16"/>
      <c r="AE131" s="16"/>
      <c r="AF131" s="16"/>
    </row>
    <row r="132" ht="15.75" customHeight="1">
      <c r="A132" s="13" t="s">
        <v>360</v>
      </c>
      <c r="B132" s="7" t="s">
        <v>322</v>
      </c>
      <c r="C132" s="13" t="s">
        <v>323</v>
      </c>
      <c r="D132" s="7">
        <v>2019.0</v>
      </c>
      <c r="E132" s="7" t="s">
        <v>59</v>
      </c>
      <c r="F132" s="7" t="s">
        <v>324</v>
      </c>
      <c r="G132" s="11">
        <v>0.05</v>
      </c>
      <c r="H132" s="11"/>
      <c r="I132" s="11"/>
      <c r="J132" s="11"/>
      <c r="K132" s="11"/>
      <c r="L132" s="11"/>
      <c r="M132" s="11">
        <v>5.0</v>
      </c>
      <c r="N132" s="8">
        <f t="shared" si="34"/>
        <v>100</v>
      </c>
      <c r="O132" s="7" t="s">
        <v>325</v>
      </c>
      <c r="P132" s="7" t="s">
        <v>62</v>
      </c>
      <c r="Q132" s="11">
        <v>4.5</v>
      </c>
      <c r="R132" s="7" t="s">
        <v>261</v>
      </c>
      <c r="S132" s="7" t="s">
        <v>326</v>
      </c>
      <c r="T132" s="13" t="s">
        <v>33</v>
      </c>
      <c r="U132" s="7" t="s">
        <v>329</v>
      </c>
      <c r="V132" s="14"/>
      <c r="W132" s="15">
        <v>5.0</v>
      </c>
      <c r="X132" s="15"/>
      <c r="Y132" s="7" t="s">
        <v>319</v>
      </c>
      <c r="Z132" s="16"/>
      <c r="AA132" s="16"/>
      <c r="AB132" s="16"/>
      <c r="AC132" s="16"/>
      <c r="AD132" s="16"/>
      <c r="AE132" s="16"/>
      <c r="AF132" s="16"/>
    </row>
    <row r="133" ht="12.75" customHeight="1">
      <c r="A133" s="13" t="s">
        <v>361</v>
      </c>
      <c r="B133" s="7" t="s">
        <v>322</v>
      </c>
      <c r="C133" s="13" t="s">
        <v>323</v>
      </c>
      <c r="D133" s="7">
        <v>2019.0</v>
      </c>
      <c r="E133" s="7" t="s">
        <v>59</v>
      </c>
      <c r="F133" s="7" t="s">
        <v>324</v>
      </c>
      <c r="G133" s="11">
        <v>0.05</v>
      </c>
      <c r="H133" s="11"/>
      <c r="I133" s="11"/>
      <c r="J133" s="11"/>
      <c r="K133" s="11"/>
      <c r="L133" s="11"/>
      <c r="M133" s="11">
        <v>5.0</v>
      </c>
      <c r="N133" s="8">
        <f t="shared" si="34"/>
        <v>100</v>
      </c>
      <c r="O133" s="7" t="s">
        <v>325</v>
      </c>
      <c r="P133" s="7" t="s">
        <v>62</v>
      </c>
      <c r="Q133" s="11">
        <v>4.5</v>
      </c>
      <c r="R133" s="7" t="s">
        <v>261</v>
      </c>
      <c r="S133" s="7" t="s">
        <v>326</v>
      </c>
      <c r="T133" s="13" t="s">
        <v>33</v>
      </c>
      <c r="U133" s="7" t="s">
        <v>331</v>
      </c>
      <c r="V133" s="14"/>
      <c r="W133" s="15">
        <v>1.0</v>
      </c>
      <c r="X133" s="15"/>
      <c r="Y133" s="7" t="s">
        <v>309</v>
      </c>
      <c r="Z133" s="16"/>
      <c r="AA133" s="16"/>
      <c r="AB133" s="16"/>
      <c r="AC133" s="16"/>
      <c r="AD133" s="16"/>
      <c r="AE133" s="16"/>
      <c r="AF133" s="16"/>
    </row>
    <row r="134" ht="18.0" customHeight="1">
      <c r="A134" s="13" t="s">
        <v>362</v>
      </c>
      <c r="B134" s="7" t="s">
        <v>322</v>
      </c>
      <c r="C134" s="13" t="s">
        <v>323</v>
      </c>
      <c r="D134" s="7">
        <v>2019.0</v>
      </c>
      <c r="E134" s="7" t="s">
        <v>59</v>
      </c>
      <c r="F134" s="7" t="s">
        <v>324</v>
      </c>
      <c r="G134" s="11">
        <v>100.0</v>
      </c>
      <c r="H134" s="11"/>
      <c r="I134" s="11"/>
      <c r="J134" s="11"/>
      <c r="K134" s="11"/>
      <c r="L134" s="11"/>
      <c r="M134" s="11">
        <v>5.0</v>
      </c>
      <c r="N134" s="8">
        <f t="shared" si="34"/>
        <v>0.05</v>
      </c>
      <c r="O134" s="7" t="s">
        <v>325</v>
      </c>
      <c r="P134" s="7" t="s">
        <v>62</v>
      </c>
      <c r="Q134" s="11">
        <v>4.5</v>
      </c>
      <c r="R134" s="7" t="s">
        <v>261</v>
      </c>
      <c r="S134" s="7" t="s">
        <v>326</v>
      </c>
      <c r="T134" s="13" t="s">
        <v>33</v>
      </c>
      <c r="U134" s="7" t="s">
        <v>333</v>
      </c>
      <c r="V134" s="14"/>
      <c r="W134" s="15">
        <v>1.0</v>
      </c>
      <c r="X134" s="15"/>
      <c r="Y134" s="7" t="s">
        <v>309</v>
      </c>
      <c r="Z134" s="16"/>
      <c r="AA134" s="16"/>
      <c r="AB134" s="16"/>
      <c r="AC134" s="16"/>
      <c r="AD134" s="16"/>
      <c r="AE134" s="16"/>
      <c r="AF134" s="16"/>
    </row>
    <row r="135" ht="15.0" customHeight="1">
      <c r="A135" s="13" t="s">
        <v>363</v>
      </c>
      <c r="B135" s="7" t="s">
        <v>322</v>
      </c>
      <c r="C135" s="13" t="s">
        <v>323</v>
      </c>
      <c r="D135" s="7">
        <v>2019.0</v>
      </c>
      <c r="E135" s="7" t="s">
        <v>59</v>
      </c>
      <c r="F135" s="7" t="s">
        <v>324</v>
      </c>
      <c r="G135" s="11">
        <v>100.0</v>
      </c>
      <c r="H135" s="11"/>
      <c r="I135" s="11"/>
      <c r="J135" s="11"/>
      <c r="K135" s="11"/>
      <c r="L135" s="11"/>
      <c r="M135" s="11">
        <v>5.0</v>
      </c>
      <c r="N135" s="8">
        <f t="shared" si="34"/>
        <v>0.05</v>
      </c>
      <c r="O135" s="7" t="s">
        <v>325</v>
      </c>
      <c r="P135" s="7" t="s">
        <v>62</v>
      </c>
      <c r="Q135" s="11">
        <v>4.5</v>
      </c>
      <c r="R135" s="7" t="s">
        <v>261</v>
      </c>
      <c r="S135" s="7" t="s">
        <v>326</v>
      </c>
      <c r="T135" s="13" t="s">
        <v>33</v>
      </c>
      <c r="U135" s="7" t="s">
        <v>329</v>
      </c>
      <c r="V135" s="14"/>
      <c r="W135" s="15">
        <v>5.0</v>
      </c>
      <c r="X135" s="15"/>
      <c r="Y135" s="7" t="s">
        <v>319</v>
      </c>
      <c r="Z135" s="16"/>
      <c r="AA135" s="16"/>
      <c r="AB135" s="16"/>
      <c r="AC135" s="16"/>
      <c r="AD135" s="16"/>
      <c r="AE135" s="16"/>
      <c r="AF135" s="16"/>
    </row>
    <row r="136" ht="12.75" customHeight="1">
      <c r="A136" s="13" t="s">
        <v>364</v>
      </c>
      <c r="B136" s="7" t="s">
        <v>322</v>
      </c>
      <c r="C136" s="13" t="s">
        <v>323</v>
      </c>
      <c r="D136" s="7">
        <v>2019.0</v>
      </c>
      <c r="E136" s="7" t="s">
        <v>59</v>
      </c>
      <c r="F136" s="7" t="s">
        <v>324</v>
      </c>
      <c r="G136" s="11">
        <v>100.0</v>
      </c>
      <c r="H136" s="11"/>
      <c r="I136" s="11"/>
      <c r="J136" s="11"/>
      <c r="K136" s="11"/>
      <c r="L136" s="11"/>
      <c r="M136" s="11">
        <v>5.0</v>
      </c>
      <c r="N136" s="8">
        <f t="shared" si="34"/>
        <v>0.05</v>
      </c>
      <c r="O136" s="7" t="s">
        <v>325</v>
      </c>
      <c r="P136" s="7" t="s">
        <v>62</v>
      </c>
      <c r="Q136" s="11">
        <v>4.5</v>
      </c>
      <c r="R136" s="7" t="s">
        <v>261</v>
      </c>
      <c r="S136" s="7" t="s">
        <v>326</v>
      </c>
      <c r="T136" s="13" t="s">
        <v>33</v>
      </c>
      <c r="U136" s="7" t="s">
        <v>336</v>
      </c>
      <c r="V136" s="14"/>
      <c r="W136" s="15">
        <v>5.0</v>
      </c>
      <c r="X136" s="15"/>
      <c r="Y136" s="7" t="s">
        <v>319</v>
      </c>
      <c r="Z136" s="16"/>
      <c r="AA136" s="16"/>
      <c r="AB136" s="16"/>
      <c r="AC136" s="16"/>
      <c r="AD136" s="16"/>
      <c r="AE136" s="16"/>
      <c r="AF136" s="16"/>
    </row>
    <row r="137" ht="13.5" customHeight="1">
      <c r="A137" s="13" t="s">
        <v>365</v>
      </c>
      <c r="B137" s="7" t="s">
        <v>322</v>
      </c>
      <c r="C137" s="13" t="s">
        <v>323</v>
      </c>
      <c r="D137" s="7">
        <v>2019.0</v>
      </c>
      <c r="E137" s="7" t="s">
        <v>59</v>
      </c>
      <c r="F137" s="7" t="s">
        <v>324</v>
      </c>
      <c r="G137" s="11">
        <v>1000.0</v>
      </c>
      <c r="H137" s="11"/>
      <c r="I137" s="11"/>
      <c r="J137" s="11"/>
      <c r="K137" s="11"/>
      <c r="L137" s="11"/>
      <c r="M137" s="11">
        <v>5.0</v>
      </c>
      <c r="N137" s="8">
        <f t="shared" si="34"/>
        <v>0.005</v>
      </c>
      <c r="O137" s="7" t="s">
        <v>325</v>
      </c>
      <c r="P137" s="7" t="s">
        <v>62</v>
      </c>
      <c r="Q137" s="11">
        <v>4.5</v>
      </c>
      <c r="R137" s="7" t="s">
        <v>261</v>
      </c>
      <c r="S137" s="7" t="s">
        <v>326</v>
      </c>
      <c r="T137" s="13" t="s">
        <v>33</v>
      </c>
      <c r="U137" s="7" t="s">
        <v>333</v>
      </c>
      <c r="V137" s="14"/>
      <c r="W137" s="15">
        <v>1.0</v>
      </c>
      <c r="X137" s="15"/>
      <c r="Y137" s="7" t="s">
        <v>309</v>
      </c>
      <c r="Z137" s="16"/>
      <c r="AA137" s="16"/>
      <c r="AB137" s="16"/>
      <c r="AC137" s="16"/>
      <c r="AD137" s="16"/>
      <c r="AE137" s="16"/>
      <c r="AF137" s="16"/>
    </row>
    <row r="138" ht="13.5" customHeight="1">
      <c r="A138" s="13" t="s">
        <v>366</v>
      </c>
      <c r="B138" s="7" t="s">
        <v>322</v>
      </c>
      <c r="C138" s="13" t="s">
        <v>323</v>
      </c>
      <c r="D138" s="7">
        <v>2019.0</v>
      </c>
      <c r="E138" s="7" t="s">
        <v>59</v>
      </c>
      <c r="F138" s="7" t="s">
        <v>324</v>
      </c>
      <c r="G138" s="11">
        <v>1000.0</v>
      </c>
      <c r="H138" s="11"/>
      <c r="I138" s="11"/>
      <c r="J138" s="11"/>
      <c r="K138" s="11"/>
      <c r="L138" s="11"/>
      <c r="M138" s="11">
        <v>5.0</v>
      </c>
      <c r="N138" s="8">
        <f t="shared" si="34"/>
        <v>0.005</v>
      </c>
      <c r="O138" s="7" t="s">
        <v>325</v>
      </c>
      <c r="P138" s="7" t="s">
        <v>62</v>
      </c>
      <c r="Q138" s="11">
        <v>4.5</v>
      </c>
      <c r="R138" s="7" t="s">
        <v>261</v>
      </c>
      <c r="S138" s="7" t="s">
        <v>326</v>
      </c>
      <c r="T138" s="13" t="s">
        <v>33</v>
      </c>
      <c r="U138" s="7" t="s">
        <v>329</v>
      </c>
      <c r="V138" s="14"/>
      <c r="W138" s="15">
        <v>5.0</v>
      </c>
      <c r="X138" s="15"/>
      <c r="Y138" s="7" t="s">
        <v>319</v>
      </c>
      <c r="Z138" s="16"/>
      <c r="AA138" s="16"/>
      <c r="AB138" s="16"/>
      <c r="AC138" s="16"/>
      <c r="AD138" s="16"/>
      <c r="AE138" s="16"/>
      <c r="AF138" s="16"/>
    </row>
    <row r="139" ht="15.75" customHeight="1">
      <c r="A139" s="13" t="s">
        <v>367</v>
      </c>
      <c r="B139" s="7" t="s">
        <v>322</v>
      </c>
      <c r="C139" s="13" t="s">
        <v>323</v>
      </c>
      <c r="D139" s="7">
        <v>2019.0</v>
      </c>
      <c r="E139" s="7" t="s">
        <v>59</v>
      </c>
      <c r="F139" s="7" t="s">
        <v>324</v>
      </c>
      <c r="G139" s="11">
        <v>1000.0</v>
      </c>
      <c r="H139" s="11"/>
      <c r="I139" s="11"/>
      <c r="J139" s="11"/>
      <c r="K139" s="11"/>
      <c r="L139" s="11"/>
      <c r="M139" s="11">
        <v>5.0</v>
      </c>
      <c r="N139" s="8">
        <f t="shared" si="34"/>
        <v>0.005</v>
      </c>
      <c r="O139" s="7" t="s">
        <v>325</v>
      </c>
      <c r="P139" s="7" t="s">
        <v>62</v>
      </c>
      <c r="Q139" s="11">
        <v>4.5</v>
      </c>
      <c r="R139" s="7" t="s">
        <v>261</v>
      </c>
      <c r="S139" s="7" t="s">
        <v>326</v>
      </c>
      <c r="T139" s="13" t="s">
        <v>33</v>
      </c>
      <c r="U139" s="7" t="s">
        <v>336</v>
      </c>
      <c r="V139" s="14"/>
      <c r="W139" s="15">
        <v>5.0</v>
      </c>
      <c r="X139" s="15"/>
      <c r="Y139" s="7" t="s">
        <v>319</v>
      </c>
      <c r="Z139" s="16"/>
      <c r="AA139" s="16"/>
      <c r="AB139" s="16"/>
      <c r="AC139" s="16"/>
      <c r="AD139" s="16"/>
      <c r="AE139" s="16"/>
      <c r="AF139" s="16"/>
    </row>
    <row r="140" ht="14.25" customHeight="1">
      <c r="A140" s="13" t="s">
        <v>368</v>
      </c>
      <c r="B140" s="7" t="s">
        <v>322</v>
      </c>
      <c r="C140" s="13" t="s">
        <v>323</v>
      </c>
      <c r="D140" s="7">
        <v>2019.0</v>
      </c>
      <c r="E140" s="7" t="s">
        <v>59</v>
      </c>
      <c r="F140" s="7" t="s">
        <v>324</v>
      </c>
      <c r="G140" s="11">
        <v>0.05</v>
      </c>
      <c r="H140" s="11"/>
      <c r="I140" s="11"/>
      <c r="J140" s="11"/>
      <c r="K140" s="11"/>
      <c r="L140" s="11"/>
      <c r="M140" s="11">
        <v>10.0</v>
      </c>
      <c r="N140" s="8">
        <f t="shared" si="34"/>
        <v>200</v>
      </c>
      <c r="O140" s="7" t="s">
        <v>325</v>
      </c>
      <c r="P140" s="7" t="s">
        <v>62</v>
      </c>
      <c r="Q140" s="11">
        <v>4.5</v>
      </c>
      <c r="R140" s="7" t="s">
        <v>261</v>
      </c>
      <c r="S140" s="7" t="s">
        <v>326</v>
      </c>
      <c r="T140" s="13" t="s">
        <v>33</v>
      </c>
      <c r="U140" s="7" t="s">
        <v>333</v>
      </c>
      <c r="V140" s="14"/>
      <c r="W140" s="15">
        <v>1.0</v>
      </c>
      <c r="X140" s="15"/>
      <c r="Y140" s="7" t="s">
        <v>309</v>
      </c>
      <c r="Z140" s="16"/>
      <c r="AA140" s="16"/>
      <c r="AB140" s="16"/>
      <c r="AC140" s="16"/>
      <c r="AD140" s="16"/>
      <c r="AE140" s="16"/>
      <c r="AF140" s="16"/>
    </row>
    <row r="141" ht="15.0" customHeight="1">
      <c r="A141" s="13" t="s">
        <v>369</v>
      </c>
      <c r="B141" s="7" t="s">
        <v>322</v>
      </c>
      <c r="C141" s="13" t="s">
        <v>323</v>
      </c>
      <c r="D141" s="7">
        <v>2019.0</v>
      </c>
      <c r="E141" s="7" t="s">
        <v>59</v>
      </c>
      <c r="F141" s="7" t="s">
        <v>324</v>
      </c>
      <c r="G141" s="11">
        <v>0.05</v>
      </c>
      <c r="H141" s="11"/>
      <c r="I141" s="11"/>
      <c r="J141" s="11"/>
      <c r="K141" s="11"/>
      <c r="L141" s="11"/>
      <c r="M141" s="11">
        <v>10.0</v>
      </c>
      <c r="N141" s="8">
        <f t="shared" si="34"/>
        <v>200</v>
      </c>
      <c r="O141" s="7" t="s">
        <v>325</v>
      </c>
      <c r="P141" s="7" t="s">
        <v>62</v>
      </c>
      <c r="Q141" s="11">
        <v>4.5</v>
      </c>
      <c r="R141" s="7" t="s">
        <v>261</v>
      </c>
      <c r="S141" s="7" t="s">
        <v>326</v>
      </c>
      <c r="T141" s="13" t="s">
        <v>33</v>
      </c>
      <c r="U141" s="7" t="s">
        <v>329</v>
      </c>
      <c r="V141" s="14"/>
      <c r="W141" s="15">
        <v>5.0</v>
      </c>
      <c r="X141" s="15"/>
      <c r="Y141" s="7" t="s">
        <v>319</v>
      </c>
      <c r="Z141" s="16"/>
      <c r="AA141" s="16"/>
      <c r="AB141" s="16"/>
      <c r="AC141" s="16"/>
      <c r="AD141" s="16"/>
      <c r="AE141" s="16"/>
      <c r="AF141" s="16"/>
    </row>
    <row r="142" ht="14.25" customHeight="1">
      <c r="A142" s="13" t="s">
        <v>370</v>
      </c>
      <c r="B142" s="7" t="s">
        <v>322</v>
      </c>
      <c r="C142" s="13" t="s">
        <v>323</v>
      </c>
      <c r="D142" s="7">
        <v>2019.0</v>
      </c>
      <c r="E142" s="7" t="s">
        <v>59</v>
      </c>
      <c r="F142" s="7" t="s">
        <v>324</v>
      </c>
      <c r="G142" s="11">
        <v>0.05</v>
      </c>
      <c r="H142" s="11"/>
      <c r="I142" s="11"/>
      <c r="J142" s="11"/>
      <c r="K142" s="11"/>
      <c r="L142" s="11"/>
      <c r="M142" s="11">
        <v>10.0</v>
      </c>
      <c r="N142" s="8">
        <f t="shared" si="34"/>
        <v>200</v>
      </c>
      <c r="O142" s="7" t="s">
        <v>325</v>
      </c>
      <c r="P142" s="7" t="s">
        <v>62</v>
      </c>
      <c r="Q142" s="11">
        <v>4.5</v>
      </c>
      <c r="R142" s="7" t="s">
        <v>261</v>
      </c>
      <c r="S142" s="7" t="s">
        <v>326</v>
      </c>
      <c r="T142" s="13" t="s">
        <v>33</v>
      </c>
      <c r="U142" s="7" t="s">
        <v>331</v>
      </c>
      <c r="V142" s="14"/>
      <c r="W142" s="15">
        <v>1.0</v>
      </c>
      <c r="X142" s="15"/>
      <c r="Y142" s="7" t="s">
        <v>309</v>
      </c>
      <c r="Z142" s="16"/>
      <c r="AA142" s="16"/>
      <c r="AB142" s="16"/>
      <c r="AC142" s="16"/>
      <c r="AD142" s="16"/>
      <c r="AE142" s="16"/>
      <c r="AF142" s="16"/>
    </row>
    <row r="143" ht="15.75" customHeight="1">
      <c r="A143" s="13" t="s">
        <v>371</v>
      </c>
      <c r="B143" s="7" t="s">
        <v>322</v>
      </c>
      <c r="C143" s="13" t="s">
        <v>323</v>
      </c>
      <c r="D143" s="7">
        <v>2019.0</v>
      </c>
      <c r="E143" s="7" t="s">
        <v>59</v>
      </c>
      <c r="F143" s="7" t="s">
        <v>324</v>
      </c>
      <c r="G143" s="11">
        <v>100.0</v>
      </c>
      <c r="H143" s="11"/>
      <c r="I143" s="11"/>
      <c r="J143" s="11"/>
      <c r="K143" s="11"/>
      <c r="L143" s="11"/>
      <c r="M143" s="11">
        <v>10.0</v>
      </c>
      <c r="N143" s="8">
        <f t="shared" si="34"/>
        <v>0.1</v>
      </c>
      <c r="O143" s="7" t="s">
        <v>325</v>
      </c>
      <c r="P143" s="7" t="s">
        <v>62</v>
      </c>
      <c r="Q143" s="11">
        <v>4.5</v>
      </c>
      <c r="R143" s="7" t="s">
        <v>261</v>
      </c>
      <c r="S143" s="7" t="s">
        <v>326</v>
      </c>
      <c r="T143" s="13" t="s">
        <v>33</v>
      </c>
      <c r="U143" s="7" t="s">
        <v>333</v>
      </c>
      <c r="V143" s="14"/>
      <c r="W143" s="15">
        <v>1.0</v>
      </c>
      <c r="X143" s="15"/>
      <c r="Y143" s="7" t="s">
        <v>309</v>
      </c>
      <c r="Z143" s="16"/>
      <c r="AA143" s="16"/>
      <c r="AB143" s="16"/>
      <c r="AC143" s="16"/>
      <c r="AD143" s="16"/>
      <c r="AE143" s="16"/>
      <c r="AF143" s="16"/>
    </row>
    <row r="144" ht="12.0" customHeight="1">
      <c r="A144" s="13" t="s">
        <v>372</v>
      </c>
      <c r="B144" s="7" t="s">
        <v>322</v>
      </c>
      <c r="C144" s="13" t="s">
        <v>323</v>
      </c>
      <c r="D144" s="7">
        <v>2019.0</v>
      </c>
      <c r="E144" s="7" t="s">
        <v>59</v>
      </c>
      <c r="F144" s="7" t="s">
        <v>324</v>
      </c>
      <c r="G144" s="11">
        <v>100.0</v>
      </c>
      <c r="H144" s="11"/>
      <c r="I144" s="11"/>
      <c r="J144" s="11"/>
      <c r="K144" s="11"/>
      <c r="L144" s="11"/>
      <c r="M144" s="11">
        <v>10.0</v>
      </c>
      <c r="N144" s="8">
        <f t="shared" si="34"/>
        <v>0.1</v>
      </c>
      <c r="O144" s="7" t="s">
        <v>325</v>
      </c>
      <c r="P144" s="7" t="s">
        <v>62</v>
      </c>
      <c r="Q144" s="11">
        <v>4.5</v>
      </c>
      <c r="R144" s="7" t="s">
        <v>261</v>
      </c>
      <c r="S144" s="7" t="s">
        <v>326</v>
      </c>
      <c r="T144" s="13" t="s">
        <v>33</v>
      </c>
      <c r="U144" s="7" t="s">
        <v>329</v>
      </c>
      <c r="V144" s="14"/>
      <c r="W144" s="15">
        <v>5.0</v>
      </c>
      <c r="X144" s="15"/>
      <c r="Y144" s="7" t="s">
        <v>319</v>
      </c>
      <c r="Z144" s="16"/>
      <c r="AA144" s="16"/>
      <c r="AB144" s="16"/>
      <c r="AC144" s="16"/>
      <c r="AD144" s="16"/>
      <c r="AE144" s="16"/>
      <c r="AF144" s="16"/>
    </row>
    <row r="145" ht="16.5" customHeight="1">
      <c r="A145" s="13" t="s">
        <v>373</v>
      </c>
      <c r="B145" s="7" t="s">
        <v>322</v>
      </c>
      <c r="C145" s="13" t="s">
        <v>323</v>
      </c>
      <c r="D145" s="7">
        <v>2019.0</v>
      </c>
      <c r="E145" s="7" t="s">
        <v>59</v>
      </c>
      <c r="F145" s="7" t="s">
        <v>324</v>
      </c>
      <c r="G145" s="11">
        <v>100.0</v>
      </c>
      <c r="H145" s="11"/>
      <c r="I145" s="11"/>
      <c r="J145" s="11"/>
      <c r="K145" s="11"/>
      <c r="L145" s="11"/>
      <c r="M145" s="11">
        <v>10.0</v>
      </c>
      <c r="N145" s="8">
        <f t="shared" si="34"/>
        <v>0.1</v>
      </c>
      <c r="O145" s="7" t="s">
        <v>325</v>
      </c>
      <c r="P145" s="7" t="s">
        <v>62</v>
      </c>
      <c r="Q145" s="11">
        <v>4.5</v>
      </c>
      <c r="R145" s="7" t="s">
        <v>261</v>
      </c>
      <c r="S145" s="7" t="s">
        <v>326</v>
      </c>
      <c r="T145" s="13" t="s">
        <v>33</v>
      </c>
      <c r="U145" s="7" t="s">
        <v>336</v>
      </c>
      <c r="V145" s="14"/>
      <c r="W145" s="15">
        <v>5.0</v>
      </c>
      <c r="X145" s="15"/>
      <c r="Y145" s="7" t="s">
        <v>319</v>
      </c>
      <c r="Z145" s="16"/>
      <c r="AA145" s="16"/>
      <c r="AB145" s="16"/>
      <c r="AC145" s="16"/>
      <c r="AD145" s="16"/>
      <c r="AE145" s="16"/>
      <c r="AF145" s="16"/>
    </row>
    <row r="146" ht="16.5" customHeight="1">
      <c r="A146" s="13" t="s">
        <v>374</v>
      </c>
      <c r="B146" s="7" t="s">
        <v>322</v>
      </c>
      <c r="C146" s="13" t="s">
        <v>323</v>
      </c>
      <c r="D146" s="7">
        <v>2019.0</v>
      </c>
      <c r="E146" s="7" t="s">
        <v>59</v>
      </c>
      <c r="F146" s="7" t="s">
        <v>324</v>
      </c>
      <c r="G146" s="11">
        <v>1000.0</v>
      </c>
      <c r="H146" s="11"/>
      <c r="I146" s="11"/>
      <c r="J146" s="11"/>
      <c r="K146" s="11"/>
      <c r="L146" s="11"/>
      <c r="M146" s="11">
        <v>10.0</v>
      </c>
      <c r="N146" s="8">
        <f t="shared" si="34"/>
        <v>0.01</v>
      </c>
      <c r="O146" s="7" t="s">
        <v>325</v>
      </c>
      <c r="P146" s="7" t="s">
        <v>62</v>
      </c>
      <c r="Q146" s="11">
        <v>4.5</v>
      </c>
      <c r="R146" s="7" t="s">
        <v>261</v>
      </c>
      <c r="S146" s="7" t="s">
        <v>326</v>
      </c>
      <c r="T146" s="13" t="s">
        <v>33</v>
      </c>
      <c r="U146" s="7" t="s">
        <v>333</v>
      </c>
      <c r="V146" s="14"/>
      <c r="W146" s="15">
        <v>1.0</v>
      </c>
      <c r="X146" s="15"/>
      <c r="Y146" s="7" t="s">
        <v>309</v>
      </c>
      <c r="Z146" s="16"/>
      <c r="AA146" s="16"/>
      <c r="AB146" s="16"/>
      <c r="AC146" s="16"/>
      <c r="AD146" s="16"/>
      <c r="AE146" s="16"/>
      <c r="AF146" s="16"/>
    </row>
    <row r="147" ht="15.75" customHeight="1">
      <c r="A147" s="13" t="s">
        <v>375</v>
      </c>
      <c r="B147" s="7" t="s">
        <v>322</v>
      </c>
      <c r="C147" s="13" t="s">
        <v>323</v>
      </c>
      <c r="D147" s="7">
        <v>2019.0</v>
      </c>
      <c r="E147" s="7" t="s">
        <v>59</v>
      </c>
      <c r="F147" s="7" t="s">
        <v>324</v>
      </c>
      <c r="G147" s="11">
        <v>1000.0</v>
      </c>
      <c r="H147" s="11"/>
      <c r="I147" s="11"/>
      <c r="J147" s="11"/>
      <c r="K147" s="11"/>
      <c r="L147" s="11"/>
      <c r="M147" s="11">
        <v>10.0</v>
      </c>
      <c r="N147" s="8">
        <f t="shared" si="34"/>
        <v>0.01</v>
      </c>
      <c r="O147" s="7" t="s">
        <v>325</v>
      </c>
      <c r="P147" s="7" t="s">
        <v>62</v>
      </c>
      <c r="Q147" s="11">
        <v>4.5</v>
      </c>
      <c r="R147" s="7" t="s">
        <v>261</v>
      </c>
      <c r="S147" s="7" t="s">
        <v>326</v>
      </c>
      <c r="T147" s="13" t="s">
        <v>33</v>
      </c>
      <c r="U147" s="7" t="s">
        <v>329</v>
      </c>
      <c r="V147" s="14"/>
      <c r="W147" s="15">
        <v>5.0</v>
      </c>
      <c r="X147" s="15"/>
      <c r="Y147" s="7" t="s">
        <v>319</v>
      </c>
      <c r="Z147" s="16"/>
      <c r="AA147" s="16"/>
      <c r="AB147" s="16"/>
      <c r="AC147" s="16"/>
      <c r="AD147" s="16"/>
      <c r="AE147" s="16"/>
      <c r="AF147" s="16"/>
    </row>
    <row r="148" ht="15.0" customHeight="1">
      <c r="A148" s="13" t="s">
        <v>376</v>
      </c>
      <c r="B148" s="7" t="s">
        <v>322</v>
      </c>
      <c r="C148" s="13" t="s">
        <v>323</v>
      </c>
      <c r="D148" s="7">
        <v>2019.0</v>
      </c>
      <c r="E148" s="7" t="s">
        <v>59</v>
      </c>
      <c r="F148" s="7" t="s">
        <v>324</v>
      </c>
      <c r="G148" s="11">
        <v>1000.0</v>
      </c>
      <c r="H148" s="11"/>
      <c r="I148" s="11"/>
      <c r="J148" s="11"/>
      <c r="K148" s="11"/>
      <c r="L148" s="11"/>
      <c r="M148" s="11">
        <v>10.0</v>
      </c>
      <c r="N148" s="8">
        <f t="shared" si="34"/>
        <v>0.01</v>
      </c>
      <c r="O148" s="7" t="s">
        <v>325</v>
      </c>
      <c r="P148" s="7" t="s">
        <v>62</v>
      </c>
      <c r="Q148" s="11">
        <v>4.5</v>
      </c>
      <c r="R148" s="7" t="s">
        <v>261</v>
      </c>
      <c r="S148" s="7" t="s">
        <v>326</v>
      </c>
      <c r="T148" s="13" t="s">
        <v>33</v>
      </c>
      <c r="U148" s="7" t="s">
        <v>336</v>
      </c>
      <c r="V148" s="14"/>
      <c r="W148" s="15">
        <v>5.0</v>
      </c>
      <c r="X148" s="15"/>
      <c r="Y148" s="7" t="s">
        <v>319</v>
      </c>
      <c r="Z148" s="16"/>
      <c r="AA148" s="16"/>
      <c r="AB148" s="16"/>
      <c r="AC148" s="16"/>
      <c r="AD148" s="16"/>
      <c r="AE148" s="16"/>
      <c r="AF148" s="16"/>
    </row>
    <row r="149" ht="16.5" customHeight="1">
      <c r="A149" s="13" t="s">
        <v>377</v>
      </c>
      <c r="B149" s="7" t="s">
        <v>322</v>
      </c>
      <c r="C149" s="13" t="s">
        <v>323</v>
      </c>
      <c r="D149" s="7">
        <v>2019.0</v>
      </c>
      <c r="E149" s="7" t="s">
        <v>59</v>
      </c>
      <c r="F149" s="7" t="s">
        <v>324</v>
      </c>
      <c r="G149" s="11">
        <v>1000.0</v>
      </c>
      <c r="H149" s="11"/>
      <c r="I149" s="11"/>
      <c r="J149" s="11"/>
      <c r="K149" s="11"/>
      <c r="L149" s="11"/>
      <c r="M149" s="11">
        <v>10.0</v>
      </c>
      <c r="N149" s="8">
        <f t="shared" si="34"/>
        <v>0.01</v>
      </c>
      <c r="O149" s="7" t="s">
        <v>325</v>
      </c>
      <c r="P149" s="7" t="s">
        <v>62</v>
      </c>
      <c r="Q149" s="11">
        <v>4.5</v>
      </c>
      <c r="R149" s="7" t="s">
        <v>261</v>
      </c>
      <c r="S149" s="7" t="s">
        <v>326</v>
      </c>
      <c r="T149" s="13" t="s">
        <v>33</v>
      </c>
      <c r="U149" s="7" t="s">
        <v>378</v>
      </c>
      <c r="V149" s="14"/>
      <c r="W149" s="15">
        <v>5.0</v>
      </c>
      <c r="X149" s="15"/>
      <c r="Y149" s="7" t="s">
        <v>319</v>
      </c>
      <c r="Z149" s="16"/>
      <c r="AA149" s="16"/>
      <c r="AB149" s="16"/>
      <c r="AC149" s="16"/>
      <c r="AD149" s="16"/>
      <c r="AE149" s="16"/>
      <c r="AF149" s="16"/>
    </row>
    <row r="150" ht="17.25" customHeight="1">
      <c r="A150" s="13" t="s">
        <v>379</v>
      </c>
      <c r="B150" s="7" t="s">
        <v>322</v>
      </c>
      <c r="C150" s="13" t="s">
        <v>323</v>
      </c>
      <c r="D150" s="7">
        <v>2019.0</v>
      </c>
      <c r="E150" s="7" t="s">
        <v>59</v>
      </c>
      <c r="F150" s="7" t="s">
        <v>324</v>
      </c>
      <c r="G150" s="11">
        <v>1000.0</v>
      </c>
      <c r="H150" s="11"/>
      <c r="I150" s="11"/>
      <c r="J150" s="11"/>
      <c r="K150" s="11"/>
      <c r="L150" s="11"/>
      <c r="M150" s="11">
        <v>20.0</v>
      </c>
      <c r="N150" s="8">
        <f t="shared" si="34"/>
        <v>0.02</v>
      </c>
      <c r="O150" s="7" t="s">
        <v>325</v>
      </c>
      <c r="P150" s="7" t="s">
        <v>62</v>
      </c>
      <c r="Q150" s="11">
        <v>4.5</v>
      </c>
      <c r="R150" s="7" t="s">
        <v>261</v>
      </c>
      <c r="S150" s="7" t="s">
        <v>326</v>
      </c>
      <c r="T150" s="13" t="s">
        <v>33</v>
      </c>
      <c r="U150" s="7" t="s">
        <v>380</v>
      </c>
      <c r="V150" s="15"/>
      <c r="W150" s="15">
        <v>1.0</v>
      </c>
      <c r="X150" s="15"/>
      <c r="Y150" s="7" t="s">
        <v>309</v>
      </c>
      <c r="Z150" s="16"/>
      <c r="AA150" s="16"/>
      <c r="AB150" s="16"/>
      <c r="AC150" s="16"/>
      <c r="AD150" s="16"/>
      <c r="AE150" s="16"/>
      <c r="AF150" s="16"/>
    </row>
    <row r="151" ht="15.75" customHeight="1">
      <c r="A151" s="70" t="s">
        <v>381</v>
      </c>
      <c r="B151" s="70" t="s">
        <v>382</v>
      </c>
      <c r="C151" s="70" t="s">
        <v>383</v>
      </c>
      <c r="D151" s="70">
        <v>2020.0</v>
      </c>
      <c r="E151" s="70" t="s">
        <v>192</v>
      </c>
      <c r="F151" s="70" t="s">
        <v>384</v>
      </c>
      <c r="G151" s="71"/>
      <c r="H151" s="71"/>
      <c r="I151" s="71"/>
      <c r="J151" s="71"/>
      <c r="K151" s="71"/>
      <c r="L151" s="71"/>
      <c r="M151" s="71">
        <v>5.2</v>
      </c>
      <c r="N151" s="71"/>
      <c r="O151" s="70" t="s">
        <v>385</v>
      </c>
      <c r="P151" s="70" t="s">
        <v>30</v>
      </c>
      <c r="Q151" s="71">
        <v>4.5</v>
      </c>
      <c r="R151" s="70" t="s">
        <v>261</v>
      </c>
      <c r="S151" s="70" t="s">
        <v>386</v>
      </c>
      <c r="T151" s="73" t="s">
        <v>33</v>
      </c>
      <c r="U151" s="70" t="s">
        <v>387</v>
      </c>
      <c r="V151" s="103"/>
      <c r="W151" s="75">
        <v>5.0</v>
      </c>
      <c r="X151" s="75"/>
      <c r="Y151" s="70" t="s">
        <v>319</v>
      </c>
      <c r="Z151" s="77"/>
      <c r="AA151" s="77"/>
      <c r="AB151" s="77"/>
      <c r="AC151" s="77"/>
      <c r="AD151" s="77"/>
      <c r="AE151" s="77"/>
      <c r="AF151" s="77"/>
    </row>
    <row r="152" ht="15.75" customHeight="1">
      <c r="A152" s="70" t="s">
        <v>381</v>
      </c>
      <c r="B152" s="70" t="s">
        <v>382</v>
      </c>
      <c r="C152" s="70" t="s">
        <v>383</v>
      </c>
      <c r="D152" s="70">
        <v>2020.0</v>
      </c>
      <c r="E152" s="70" t="s">
        <v>192</v>
      </c>
      <c r="F152" s="70" t="s">
        <v>384</v>
      </c>
      <c r="G152" s="71"/>
      <c r="H152" s="71"/>
      <c r="I152" s="71"/>
      <c r="J152" s="71"/>
      <c r="K152" s="71"/>
      <c r="L152" s="71"/>
      <c r="M152" s="71">
        <v>17.0</v>
      </c>
      <c r="N152" s="71"/>
      <c r="O152" s="70" t="s">
        <v>385</v>
      </c>
      <c r="P152" s="70" t="s">
        <v>30</v>
      </c>
      <c r="Q152" s="71">
        <v>4.5</v>
      </c>
      <c r="R152" s="70" t="s">
        <v>31</v>
      </c>
      <c r="S152" s="70" t="s">
        <v>216</v>
      </c>
      <c r="T152" s="73" t="s">
        <v>33</v>
      </c>
      <c r="U152" s="70" t="s">
        <v>388</v>
      </c>
      <c r="V152" s="103"/>
      <c r="W152" s="75">
        <v>5.0</v>
      </c>
      <c r="X152" s="75"/>
      <c r="Y152" s="70" t="s">
        <v>319</v>
      </c>
      <c r="Z152" s="77"/>
      <c r="AA152" s="77"/>
      <c r="AB152" s="77"/>
      <c r="AC152" s="77"/>
      <c r="AD152" s="77"/>
      <c r="AE152" s="77"/>
      <c r="AF152" s="77"/>
    </row>
    <row r="153" ht="15.75" customHeight="1">
      <c r="A153" s="70" t="s">
        <v>381</v>
      </c>
      <c r="B153" s="70" t="s">
        <v>382</v>
      </c>
      <c r="C153" s="70" t="s">
        <v>383</v>
      </c>
      <c r="D153" s="70">
        <v>2020.0</v>
      </c>
      <c r="E153" s="70" t="s">
        <v>192</v>
      </c>
      <c r="F153" s="70" t="s">
        <v>384</v>
      </c>
      <c r="G153" s="71"/>
      <c r="H153" s="71"/>
      <c r="I153" s="71"/>
      <c r="J153" s="71"/>
      <c r="K153" s="71"/>
      <c r="L153" s="71"/>
      <c r="M153" s="71">
        <v>17.0</v>
      </c>
      <c r="N153" s="71"/>
      <c r="O153" s="70" t="s">
        <v>385</v>
      </c>
      <c r="P153" s="70" t="s">
        <v>30</v>
      </c>
      <c r="Q153" s="71">
        <v>4.5</v>
      </c>
      <c r="R153" s="70" t="s">
        <v>31</v>
      </c>
      <c r="S153" s="70" t="s">
        <v>216</v>
      </c>
      <c r="T153" s="73" t="s">
        <v>33</v>
      </c>
      <c r="U153" s="70" t="s">
        <v>389</v>
      </c>
      <c r="V153" s="103"/>
      <c r="W153" s="75">
        <v>5.0</v>
      </c>
      <c r="X153" s="75"/>
      <c r="Y153" s="70" t="s">
        <v>319</v>
      </c>
      <c r="Z153" s="77"/>
      <c r="AA153" s="77"/>
      <c r="AB153" s="77"/>
      <c r="AC153" s="77"/>
      <c r="AD153" s="77"/>
      <c r="AE153" s="77"/>
      <c r="AF153" s="77"/>
    </row>
    <row r="154" ht="15.75" customHeight="1">
      <c r="A154" s="70" t="s">
        <v>381</v>
      </c>
      <c r="B154" s="70" t="s">
        <v>382</v>
      </c>
      <c r="C154" s="70" t="s">
        <v>383</v>
      </c>
      <c r="D154" s="70">
        <v>2020.0</v>
      </c>
      <c r="E154" s="70" t="s">
        <v>192</v>
      </c>
      <c r="F154" s="70" t="s">
        <v>384</v>
      </c>
      <c r="G154" s="71"/>
      <c r="H154" s="71"/>
      <c r="I154" s="71"/>
      <c r="J154" s="71"/>
      <c r="K154" s="71"/>
      <c r="L154" s="71"/>
      <c r="M154" s="71">
        <v>17.0</v>
      </c>
      <c r="N154" s="71"/>
      <c r="O154" s="70" t="s">
        <v>385</v>
      </c>
      <c r="P154" s="70" t="s">
        <v>30</v>
      </c>
      <c r="Q154" s="71">
        <v>4.5</v>
      </c>
      <c r="R154" s="70" t="s">
        <v>31</v>
      </c>
      <c r="S154" s="70" t="s">
        <v>390</v>
      </c>
      <c r="T154" s="73" t="s">
        <v>33</v>
      </c>
      <c r="U154" s="70" t="s">
        <v>391</v>
      </c>
      <c r="V154" s="103"/>
      <c r="W154" s="75">
        <v>1.0</v>
      </c>
      <c r="X154" s="75"/>
      <c r="Y154" s="70" t="s">
        <v>309</v>
      </c>
      <c r="Z154" s="77"/>
      <c r="AA154" s="77"/>
      <c r="AB154" s="77"/>
      <c r="AC154" s="77"/>
      <c r="AD154" s="77"/>
      <c r="AE154" s="77"/>
      <c r="AF154" s="77"/>
    </row>
    <row r="155" ht="15.75" customHeight="1">
      <c r="A155" s="46" t="s">
        <v>392</v>
      </c>
      <c r="B155" s="46" t="s">
        <v>393</v>
      </c>
      <c r="C155" s="46" t="s">
        <v>394</v>
      </c>
      <c r="D155" s="46">
        <v>2020.0</v>
      </c>
      <c r="E155" s="46" t="s">
        <v>48</v>
      </c>
      <c r="F155" s="46" t="s">
        <v>395</v>
      </c>
      <c r="G155" s="52">
        <v>4400000.0</v>
      </c>
      <c r="H155" s="52">
        <f>J155/(I155*1000000)</f>
        <v>0.000004444444444</v>
      </c>
      <c r="I155" s="52">
        <v>1.8</v>
      </c>
      <c r="J155" s="52">
        <f>M155</f>
        <v>8</v>
      </c>
      <c r="K155" s="52">
        <v>100.0</v>
      </c>
      <c r="L155" s="52">
        <v>1.0</v>
      </c>
      <c r="M155" s="52">
        <v>8.0</v>
      </c>
      <c r="N155" s="49">
        <v>1.8E-6</v>
      </c>
      <c r="O155" s="46" t="s">
        <v>396</v>
      </c>
      <c r="P155" s="46" t="s">
        <v>397</v>
      </c>
      <c r="Q155" s="52">
        <v>6.0</v>
      </c>
      <c r="R155" s="46" t="s">
        <v>31</v>
      </c>
      <c r="S155" s="46" t="s">
        <v>398</v>
      </c>
      <c r="T155" s="53" t="s">
        <v>33</v>
      </c>
      <c r="U155" s="46" t="s">
        <v>399</v>
      </c>
      <c r="V155" s="50"/>
      <c r="W155" s="54">
        <v>1.0</v>
      </c>
      <c r="X155" s="54"/>
      <c r="Y155" s="46" t="s">
        <v>400</v>
      </c>
      <c r="Z155" s="51"/>
      <c r="AA155" s="51"/>
      <c r="AB155" s="51"/>
      <c r="AC155" s="51"/>
      <c r="AD155" s="51"/>
      <c r="AE155" s="51"/>
      <c r="AF155" s="51"/>
    </row>
    <row r="156" ht="14.25" customHeight="1">
      <c r="A156" s="30" t="s">
        <v>401</v>
      </c>
      <c r="B156" s="30" t="s">
        <v>402</v>
      </c>
      <c r="C156" s="30" t="s">
        <v>403</v>
      </c>
      <c r="D156" s="30">
        <v>2019.0</v>
      </c>
      <c r="E156" s="30" t="s">
        <v>120</v>
      </c>
      <c r="F156" s="30" t="s">
        <v>404</v>
      </c>
      <c r="G156" s="31">
        <v>40.0</v>
      </c>
      <c r="H156" s="31"/>
      <c r="I156" s="31"/>
      <c r="J156" s="31"/>
      <c r="K156" s="31"/>
      <c r="L156" s="31"/>
      <c r="M156" s="31">
        <v>18.0</v>
      </c>
      <c r="N156" s="32">
        <f t="shared" ref="N156:N162" si="37">M156/G156</f>
        <v>0.45</v>
      </c>
      <c r="O156" s="30" t="s">
        <v>178</v>
      </c>
      <c r="P156" s="30" t="s">
        <v>62</v>
      </c>
      <c r="Q156" s="31"/>
      <c r="R156" s="30" t="s">
        <v>31</v>
      </c>
      <c r="S156" s="30" t="s">
        <v>405</v>
      </c>
      <c r="T156" s="33" t="s">
        <v>53</v>
      </c>
      <c r="U156" s="30" t="s">
        <v>406</v>
      </c>
      <c r="V156" s="34">
        <v>5.0</v>
      </c>
      <c r="W156" s="69"/>
      <c r="X156" s="34"/>
      <c r="Y156" s="30" t="s">
        <v>407</v>
      </c>
      <c r="Z156" s="36"/>
      <c r="AA156" s="36"/>
      <c r="AB156" s="36"/>
      <c r="AC156" s="36"/>
      <c r="AD156" s="36"/>
      <c r="AE156" s="36"/>
      <c r="AF156" s="36"/>
    </row>
    <row r="157" ht="18.75" customHeight="1">
      <c r="A157" s="21" t="s">
        <v>408</v>
      </c>
      <c r="B157" s="25" t="s">
        <v>409</v>
      </c>
      <c r="C157" s="21" t="s">
        <v>410</v>
      </c>
      <c r="D157" s="21">
        <v>2020.0</v>
      </c>
      <c r="E157" s="21" t="s">
        <v>411</v>
      </c>
      <c r="F157" s="21" t="s">
        <v>412</v>
      </c>
      <c r="G157" s="23">
        <v>600.0</v>
      </c>
      <c r="H157" s="24">
        <f t="shared" ref="H157:H162" si="38">J157/(I157*0.000001)</f>
        <v>600</v>
      </c>
      <c r="I157" s="24">
        <f t="shared" ref="I157:I162" si="39">(N157/L157)*1000000</f>
        <v>5000</v>
      </c>
      <c r="J157" s="22">
        <v>3.0</v>
      </c>
      <c r="K157" s="23">
        <v>200.0</v>
      </c>
      <c r="L157" s="24">
        <f t="shared" ref="L157:L162" si="40">M157/J157</f>
        <v>1</v>
      </c>
      <c r="M157" s="23">
        <v>3.0</v>
      </c>
      <c r="N157" s="24">
        <f t="shared" si="37"/>
        <v>0.005</v>
      </c>
      <c r="O157" s="21" t="s">
        <v>413</v>
      </c>
      <c r="P157" s="21" t="s">
        <v>30</v>
      </c>
      <c r="Q157" s="23">
        <v>10.0</v>
      </c>
      <c r="R157" s="21" t="s">
        <v>261</v>
      </c>
      <c r="S157" s="21" t="s">
        <v>414</v>
      </c>
      <c r="T157" s="104" t="s">
        <v>53</v>
      </c>
      <c r="U157" s="21" t="s">
        <v>415</v>
      </c>
      <c r="V157" s="91">
        <v>4.0</v>
      </c>
      <c r="W157" s="27"/>
      <c r="X157" s="91"/>
      <c r="Y157" s="21" t="s">
        <v>416</v>
      </c>
      <c r="Z157" s="29"/>
      <c r="AA157" s="29"/>
      <c r="AB157" s="29"/>
      <c r="AC157" s="29"/>
      <c r="AD157" s="29"/>
      <c r="AE157" s="29"/>
      <c r="AF157" s="29"/>
    </row>
    <row r="158" ht="15.75" customHeight="1">
      <c r="A158" s="21" t="s">
        <v>408</v>
      </c>
      <c r="B158" s="25" t="s">
        <v>409</v>
      </c>
      <c r="C158" s="21" t="s">
        <v>410</v>
      </c>
      <c r="D158" s="21">
        <v>2020.0</v>
      </c>
      <c r="E158" s="21" t="s">
        <v>411</v>
      </c>
      <c r="F158" s="21" t="s">
        <v>412</v>
      </c>
      <c r="G158" s="23">
        <v>600.0</v>
      </c>
      <c r="H158" s="24">
        <f t="shared" si="38"/>
        <v>600</v>
      </c>
      <c r="I158" s="24">
        <f t="shared" si="39"/>
        <v>5000</v>
      </c>
      <c r="J158" s="22">
        <v>3.0</v>
      </c>
      <c r="K158" s="23">
        <v>200.0</v>
      </c>
      <c r="L158" s="24">
        <f t="shared" si="40"/>
        <v>2</v>
      </c>
      <c r="M158" s="23">
        <v>6.0</v>
      </c>
      <c r="N158" s="24">
        <f t="shared" si="37"/>
        <v>0.01</v>
      </c>
      <c r="O158" s="21" t="s">
        <v>413</v>
      </c>
      <c r="P158" s="21" t="s">
        <v>30</v>
      </c>
      <c r="Q158" s="23">
        <v>10.0</v>
      </c>
      <c r="R158" s="21" t="s">
        <v>261</v>
      </c>
      <c r="S158" s="21" t="s">
        <v>414</v>
      </c>
      <c r="T158" s="104" t="s">
        <v>53</v>
      </c>
      <c r="U158" s="21" t="s">
        <v>417</v>
      </c>
      <c r="V158" s="91">
        <v>1.0</v>
      </c>
      <c r="W158" s="27"/>
      <c r="X158" s="91"/>
      <c r="Y158" s="21" t="s">
        <v>418</v>
      </c>
      <c r="Z158" s="29"/>
      <c r="AA158" s="29"/>
      <c r="AB158" s="29"/>
      <c r="AC158" s="29"/>
      <c r="AD158" s="29"/>
      <c r="AE158" s="29"/>
      <c r="AF158" s="29"/>
    </row>
    <row r="159" ht="15.75" customHeight="1">
      <c r="A159" s="21" t="s">
        <v>408</v>
      </c>
      <c r="B159" s="25" t="s">
        <v>409</v>
      </c>
      <c r="C159" s="21" t="s">
        <v>410</v>
      </c>
      <c r="D159" s="21">
        <v>2020.0</v>
      </c>
      <c r="E159" s="21" t="s">
        <v>411</v>
      </c>
      <c r="F159" s="21" t="s">
        <v>412</v>
      </c>
      <c r="G159" s="23">
        <v>600.0</v>
      </c>
      <c r="H159" s="24">
        <f t="shared" si="38"/>
        <v>600</v>
      </c>
      <c r="I159" s="24">
        <f t="shared" si="39"/>
        <v>5000</v>
      </c>
      <c r="J159" s="22">
        <v>3.0</v>
      </c>
      <c r="K159" s="23">
        <v>200.0</v>
      </c>
      <c r="L159" s="24">
        <f t="shared" si="40"/>
        <v>3</v>
      </c>
      <c r="M159" s="23">
        <v>9.0</v>
      </c>
      <c r="N159" s="24">
        <f t="shared" si="37"/>
        <v>0.015</v>
      </c>
      <c r="O159" s="21" t="s">
        <v>413</v>
      </c>
      <c r="P159" s="21" t="s">
        <v>30</v>
      </c>
      <c r="Q159" s="23">
        <v>10.0</v>
      </c>
      <c r="R159" s="21" t="s">
        <v>261</v>
      </c>
      <c r="S159" s="21" t="s">
        <v>419</v>
      </c>
      <c r="T159" s="104" t="s">
        <v>53</v>
      </c>
      <c r="U159" s="21" t="s">
        <v>417</v>
      </c>
      <c r="V159" s="91">
        <v>1.0</v>
      </c>
      <c r="W159" s="27"/>
      <c r="X159" s="91"/>
      <c r="Y159" s="21" t="s">
        <v>418</v>
      </c>
      <c r="Z159" s="29"/>
      <c r="AA159" s="29"/>
      <c r="AB159" s="29"/>
      <c r="AC159" s="29"/>
      <c r="AD159" s="29"/>
      <c r="AE159" s="29"/>
      <c r="AF159" s="29"/>
    </row>
    <row r="160" ht="15.75" customHeight="1">
      <c r="A160" s="21" t="s">
        <v>408</v>
      </c>
      <c r="B160" s="25" t="s">
        <v>409</v>
      </c>
      <c r="C160" s="21" t="s">
        <v>410</v>
      </c>
      <c r="D160" s="21">
        <v>2020.0</v>
      </c>
      <c r="E160" s="21" t="s">
        <v>411</v>
      </c>
      <c r="F160" s="21" t="s">
        <v>412</v>
      </c>
      <c r="G160" s="23">
        <v>600.0</v>
      </c>
      <c r="H160" s="24">
        <f t="shared" si="38"/>
        <v>600</v>
      </c>
      <c r="I160" s="24">
        <f t="shared" si="39"/>
        <v>5000</v>
      </c>
      <c r="J160" s="22">
        <v>3.0</v>
      </c>
      <c r="K160" s="23">
        <v>200.0</v>
      </c>
      <c r="L160" s="24">
        <f t="shared" si="40"/>
        <v>4</v>
      </c>
      <c r="M160" s="23">
        <v>12.0</v>
      </c>
      <c r="N160" s="24">
        <f t="shared" si="37"/>
        <v>0.02</v>
      </c>
      <c r="O160" s="21" t="s">
        <v>413</v>
      </c>
      <c r="P160" s="21" t="s">
        <v>30</v>
      </c>
      <c r="Q160" s="23">
        <v>10.0</v>
      </c>
      <c r="R160" s="21" t="s">
        <v>261</v>
      </c>
      <c r="S160" s="21" t="s">
        <v>420</v>
      </c>
      <c r="T160" s="104" t="s">
        <v>53</v>
      </c>
      <c r="U160" s="21" t="s">
        <v>421</v>
      </c>
      <c r="V160" s="91">
        <v>1.0</v>
      </c>
      <c r="W160" s="27"/>
      <c r="X160" s="91"/>
      <c r="Y160" s="21" t="s">
        <v>422</v>
      </c>
      <c r="Z160" s="29"/>
      <c r="AA160" s="29"/>
      <c r="AB160" s="29"/>
      <c r="AC160" s="29"/>
      <c r="AD160" s="29"/>
      <c r="AE160" s="29"/>
      <c r="AF160" s="29"/>
    </row>
    <row r="161" ht="15.75" customHeight="1">
      <c r="A161" s="21" t="s">
        <v>408</v>
      </c>
      <c r="B161" s="25" t="s">
        <v>409</v>
      </c>
      <c r="C161" s="21" t="s">
        <v>410</v>
      </c>
      <c r="D161" s="21">
        <v>2020.0</v>
      </c>
      <c r="E161" s="21" t="s">
        <v>411</v>
      </c>
      <c r="F161" s="21" t="s">
        <v>412</v>
      </c>
      <c r="G161" s="23">
        <v>600.0</v>
      </c>
      <c r="H161" s="24">
        <f t="shared" si="38"/>
        <v>600</v>
      </c>
      <c r="I161" s="24">
        <f t="shared" si="39"/>
        <v>5000</v>
      </c>
      <c r="J161" s="22">
        <v>3.0</v>
      </c>
      <c r="K161" s="23">
        <v>200.0</v>
      </c>
      <c r="L161" s="24">
        <f t="shared" si="40"/>
        <v>5</v>
      </c>
      <c r="M161" s="23">
        <v>15.0</v>
      </c>
      <c r="N161" s="24">
        <f t="shared" si="37"/>
        <v>0.025</v>
      </c>
      <c r="O161" s="21" t="s">
        <v>413</v>
      </c>
      <c r="P161" s="21" t="s">
        <v>30</v>
      </c>
      <c r="Q161" s="23">
        <v>10.0</v>
      </c>
      <c r="R161" s="21" t="s">
        <v>261</v>
      </c>
      <c r="S161" s="21" t="s">
        <v>423</v>
      </c>
      <c r="T161" s="104" t="s">
        <v>53</v>
      </c>
      <c r="U161" s="21" t="s">
        <v>421</v>
      </c>
      <c r="V161" s="91">
        <v>1.0</v>
      </c>
      <c r="W161" s="27"/>
      <c r="X161" s="91"/>
      <c r="Y161" s="21" t="s">
        <v>422</v>
      </c>
      <c r="Z161" s="29"/>
      <c r="AA161" s="29"/>
      <c r="AB161" s="29"/>
      <c r="AC161" s="29"/>
      <c r="AD161" s="29"/>
      <c r="AE161" s="29"/>
      <c r="AF161" s="29"/>
    </row>
    <row r="162" ht="15.75" customHeight="1">
      <c r="A162" s="21" t="s">
        <v>408</v>
      </c>
      <c r="B162" s="25" t="s">
        <v>409</v>
      </c>
      <c r="C162" s="21" t="s">
        <v>410</v>
      </c>
      <c r="D162" s="21">
        <v>2020.0</v>
      </c>
      <c r="E162" s="21" t="s">
        <v>411</v>
      </c>
      <c r="F162" s="21" t="s">
        <v>412</v>
      </c>
      <c r="G162" s="23">
        <v>600.0</v>
      </c>
      <c r="H162" s="24">
        <f t="shared" si="38"/>
        <v>600</v>
      </c>
      <c r="I162" s="24">
        <f t="shared" si="39"/>
        <v>5000</v>
      </c>
      <c r="J162" s="22">
        <v>3.0</v>
      </c>
      <c r="K162" s="23">
        <v>200.0</v>
      </c>
      <c r="L162" s="24">
        <f t="shared" si="40"/>
        <v>6</v>
      </c>
      <c r="M162" s="23">
        <v>18.0</v>
      </c>
      <c r="N162" s="24">
        <f t="shared" si="37"/>
        <v>0.03</v>
      </c>
      <c r="O162" s="21" t="s">
        <v>413</v>
      </c>
      <c r="P162" s="21" t="s">
        <v>30</v>
      </c>
      <c r="Q162" s="23">
        <v>10.0</v>
      </c>
      <c r="R162" s="21" t="s">
        <v>261</v>
      </c>
      <c r="S162" s="21" t="s">
        <v>424</v>
      </c>
      <c r="T162" s="104" t="s">
        <v>53</v>
      </c>
      <c r="U162" s="21" t="s">
        <v>425</v>
      </c>
      <c r="V162" s="91">
        <v>1.0</v>
      </c>
      <c r="W162" s="27"/>
      <c r="X162" s="91"/>
      <c r="Y162" s="21" t="s">
        <v>426</v>
      </c>
      <c r="Z162" s="29"/>
      <c r="AA162" s="29"/>
      <c r="AB162" s="29"/>
      <c r="AC162" s="29"/>
      <c r="AD162" s="29"/>
      <c r="AE162" s="29"/>
      <c r="AF162" s="29"/>
    </row>
    <row r="163" ht="15.0" customHeight="1">
      <c r="A163" s="7" t="s">
        <v>392</v>
      </c>
      <c r="B163" s="7" t="s">
        <v>427</v>
      </c>
      <c r="C163" s="7" t="s">
        <v>428</v>
      </c>
      <c r="D163" s="7">
        <v>2020.0</v>
      </c>
      <c r="E163" s="7" t="s">
        <v>83</v>
      </c>
      <c r="F163" s="7" t="s">
        <v>429</v>
      </c>
      <c r="G163" s="8">
        <f>J163/(0.000001*I163)</f>
        <v>5555555.556</v>
      </c>
      <c r="H163" s="11">
        <f>M163/N163</f>
        <v>5555555.556</v>
      </c>
      <c r="I163" s="11">
        <v>1.8</v>
      </c>
      <c r="J163" s="8">
        <f t="shared" ref="J163:J165" si="41">M163/L163</f>
        <v>10</v>
      </c>
      <c r="K163" s="11">
        <v>100.0</v>
      </c>
      <c r="L163" s="11">
        <v>1.0</v>
      </c>
      <c r="M163" s="11">
        <v>10.0</v>
      </c>
      <c r="N163" s="11">
        <v>1.8E-6</v>
      </c>
      <c r="O163" s="7" t="s">
        <v>396</v>
      </c>
      <c r="P163" s="7" t="s">
        <v>397</v>
      </c>
      <c r="Q163" s="11">
        <v>6.0</v>
      </c>
      <c r="R163" s="7" t="s">
        <v>31</v>
      </c>
      <c r="S163" s="7" t="s">
        <v>398</v>
      </c>
      <c r="T163" s="13" t="s">
        <v>33</v>
      </c>
      <c r="U163" s="7" t="s">
        <v>430</v>
      </c>
      <c r="V163" s="14"/>
      <c r="W163" s="15">
        <v>5.0</v>
      </c>
      <c r="X163" s="15"/>
      <c r="Y163" s="7" t="s">
        <v>319</v>
      </c>
      <c r="Z163" s="16"/>
      <c r="AA163" s="16"/>
      <c r="AB163" s="16"/>
      <c r="AC163" s="16"/>
      <c r="AD163" s="16"/>
      <c r="AE163" s="16"/>
      <c r="AF163" s="16"/>
    </row>
    <row r="164" ht="15.75" customHeight="1">
      <c r="A164" s="70" t="s">
        <v>431</v>
      </c>
      <c r="B164" s="70" t="s">
        <v>432</v>
      </c>
      <c r="C164" s="70" t="s">
        <v>433</v>
      </c>
      <c r="D164" s="70">
        <v>2011.0</v>
      </c>
      <c r="E164" s="70" t="s">
        <v>434</v>
      </c>
      <c r="F164" s="70" t="s">
        <v>435</v>
      </c>
      <c r="G164" s="72">
        <f>M164/N164</f>
        <v>3333333333</v>
      </c>
      <c r="H164" s="72">
        <f t="shared" ref="H164:H165" si="42">J164/(I164/1000000)</f>
        <v>3333333333</v>
      </c>
      <c r="I164" s="72">
        <f>1000000*N164/L164</f>
        <v>0.000000009</v>
      </c>
      <c r="J164" s="72">
        <f t="shared" si="41"/>
        <v>0.00003</v>
      </c>
      <c r="K164" s="72">
        <f t="shared" ref="K164:K165" si="43">L164/N164</f>
        <v>111111111111111</v>
      </c>
      <c r="L164" s="96">
        <v>100000.0</v>
      </c>
      <c r="M164" s="71">
        <v>3.0</v>
      </c>
      <c r="N164" s="105">
        <v>9.0E-10</v>
      </c>
      <c r="O164" s="70" t="s">
        <v>436</v>
      </c>
      <c r="P164" s="70" t="s">
        <v>437</v>
      </c>
      <c r="Q164" s="71">
        <v>20.0</v>
      </c>
      <c r="R164" s="70" t="s">
        <v>261</v>
      </c>
      <c r="S164" s="70" t="s">
        <v>438</v>
      </c>
      <c r="T164" s="73" t="s">
        <v>33</v>
      </c>
      <c r="U164" s="70" t="s">
        <v>439</v>
      </c>
      <c r="V164" s="103"/>
      <c r="W164" s="75">
        <v>2.5</v>
      </c>
      <c r="X164" s="75"/>
      <c r="Y164" s="70" t="s">
        <v>440</v>
      </c>
      <c r="Z164" s="77"/>
      <c r="AA164" s="77"/>
      <c r="AB164" s="77"/>
      <c r="AC164" s="77"/>
      <c r="AD164" s="77"/>
      <c r="AE164" s="77"/>
      <c r="AF164" s="77"/>
    </row>
    <row r="165" ht="15.75" customHeight="1">
      <c r="A165" s="30" t="s">
        <v>441</v>
      </c>
      <c r="B165" s="30" t="s">
        <v>442</v>
      </c>
      <c r="C165" s="30" t="s">
        <v>443</v>
      </c>
      <c r="D165" s="30">
        <v>1971.0</v>
      </c>
      <c r="E165" s="30" t="s">
        <v>70</v>
      </c>
      <c r="F165" s="30" t="s">
        <v>444</v>
      </c>
      <c r="G165" s="68">
        <v>83.0</v>
      </c>
      <c r="H165" s="32">
        <f t="shared" si="42"/>
        <v>83</v>
      </c>
      <c r="I165" s="68">
        <v>2.0</v>
      </c>
      <c r="J165" s="32">
        <f t="shared" si="41"/>
        <v>0.000166</v>
      </c>
      <c r="K165" s="32">
        <f t="shared" si="43"/>
        <v>500000</v>
      </c>
      <c r="L165" s="68">
        <v>400.0</v>
      </c>
      <c r="M165" s="32">
        <f>G165*N165</f>
        <v>0.0664</v>
      </c>
      <c r="N165" s="32">
        <f>L165*I165*0.000001</f>
        <v>0.0008</v>
      </c>
      <c r="O165" s="30" t="s">
        <v>445</v>
      </c>
      <c r="P165" s="30" t="s">
        <v>30</v>
      </c>
      <c r="Q165" s="31">
        <v>7.0</v>
      </c>
      <c r="R165" s="30" t="s">
        <v>31</v>
      </c>
      <c r="S165" s="30" t="s">
        <v>446</v>
      </c>
      <c r="T165" s="33" t="s">
        <v>33</v>
      </c>
      <c r="U165" s="33" t="s">
        <v>447</v>
      </c>
      <c r="V165" s="87"/>
      <c r="W165" s="87">
        <v>1.0</v>
      </c>
      <c r="X165" s="34"/>
      <c r="Y165" s="33" t="s">
        <v>448</v>
      </c>
      <c r="Z165" s="36"/>
      <c r="AA165" s="36"/>
      <c r="AB165" s="36"/>
      <c r="AC165" s="36"/>
      <c r="AD165" s="36"/>
      <c r="AE165" s="36"/>
      <c r="AF165" s="36"/>
    </row>
    <row r="166" ht="16.5" customHeight="1">
      <c r="A166" s="46" t="s">
        <v>449</v>
      </c>
      <c r="B166" s="46" t="s">
        <v>450</v>
      </c>
      <c r="C166" s="46" t="s">
        <v>451</v>
      </c>
      <c r="D166" s="46">
        <v>2014.0</v>
      </c>
      <c r="E166" s="46" t="s">
        <v>452</v>
      </c>
      <c r="F166" s="46" t="s">
        <v>453</v>
      </c>
      <c r="G166" s="52">
        <v>60.0</v>
      </c>
      <c r="H166" s="52"/>
      <c r="I166" s="52"/>
      <c r="J166" s="52"/>
      <c r="K166" s="52"/>
      <c r="L166" s="52"/>
      <c r="M166" s="52">
        <v>17.0</v>
      </c>
      <c r="N166" s="47">
        <f t="shared" ref="N166:N175" si="44">M166/G166</f>
        <v>0.2833333333</v>
      </c>
      <c r="O166" s="53" t="s">
        <v>454</v>
      </c>
      <c r="P166" s="46" t="s">
        <v>30</v>
      </c>
      <c r="Q166" s="52">
        <v>4.5</v>
      </c>
      <c r="R166" s="46" t="s">
        <v>31</v>
      </c>
      <c r="S166" s="46" t="s">
        <v>455</v>
      </c>
      <c r="T166" s="53" t="s">
        <v>33</v>
      </c>
      <c r="U166" s="46" t="s">
        <v>456</v>
      </c>
      <c r="V166" s="80"/>
      <c r="W166" s="50">
        <v>5.0</v>
      </c>
      <c r="X166" s="54"/>
      <c r="Y166" s="46" t="s">
        <v>400</v>
      </c>
      <c r="Z166" s="51"/>
      <c r="AA166" s="51"/>
      <c r="AB166" s="51"/>
      <c r="AC166" s="51"/>
      <c r="AD166" s="51"/>
      <c r="AE166" s="51"/>
      <c r="AF166" s="51"/>
    </row>
    <row r="167" ht="15.0" customHeight="1">
      <c r="A167" s="46" t="s">
        <v>449</v>
      </c>
      <c r="B167" s="46" t="s">
        <v>450</v>
      </c>
      <c r="C167" s="46" t="s">
        <v>451</v>
      </c>
      <c r="D167" s="46">
        <v>2014.0</v>
      </c>
      <c r="E167" s="46" t="s">
        <v>452</v>
      </c>
      <c r="F167" s="46" t="s">
        <v>453</v>
      </c>
      <c r="G167" s="52">
        <v>60.0</v>
      </c>
      <c r="H167" s="52"/>
      <c r="I167" s="52"/>
      <c r="J167" s="52"/>
      <c r="K167" s="52"/>
      <c r="L167" s="52"/>
      <c r="M167" s="52">
        <v>20.0</v>
      </c>
      <c r="N167" s="47">
        <f t="shared" si="44"/>
        <v>0.3333333333</v>
      </c>
      <c r="O167" s="53" t="s">
        <v>454</v>
      </c>
      <c r="P167" s="46" t="s">
        <v>30</v>
      </c>
      <c r="Q167" s="52">
        <v>4.5</v>
      </c>
      <c r="R167" s="46" t="s">
        <v>31</v>
      </c>
      <c r="S167" s="46" t="s">
        <v>455</v>
      </c>
      <c r="T167" s="53" t="s">
        <v>33</v>
      </c>
      <c r="U167" s="46" t="s">
        <v>457</v>
      </c>
      <c r="V167" s="80"/>
      <c r="W167" s="50">
        <v>5.0</v>
      </c>
      <c r="X167" s="54"/>
      <c r="Y167" s="46" t="s">
        <v>400</v>
      </c>
      <c r="Z167" s="51"/>
      <c r="AA167" s="51"/>
      <c r="AB167" s="51"/>
      <c r="AC167" s="51"/>
      <c r="AD167" s="51"/>
      <c r="AE167" s="51"/>
      <c r="AF167" s="51"/>
    </row>
    <row r="168" ht="15.0" customHeight="1">
      <c r="A168" s="46" t="s">
        <v>449</v>
      </c>
      <c r="B168" s="46" t="s">
        <v>450</v>
      </c>
      <c r="C168" s="46" t="s">
        <v>451</v>
      </c>
      <c r="D168" s="46">
        <v>2014.0</v>
      </c>
      <c r="E168" s="46" t="s">
        <v>452</v>
      </c>
      <c r="F168" s="46" t="s">
        <v>453</v>
      </c>
      <c r="G168" s="52">
        <v>60.0</v>
      </c>
      <c r="H168" s="52"/>
      <c r="I168" s="52"/>
      <c r="J168" s="52"/>
      <c r="K168" s="52"/>
      <c r="L168" s="52"/>
      <c r="M168" s="52">
        <v>23.0</v>
      </c>
      <c r="N168" s="47">
        <f t="shared" si="44"/>
        <v>0.3833333333</v>
      </c>
      <c r="O168" s="53" t="s">
        <v>454</v>
      </c>
      <c r="P168" s="46" t="s">
        <v>30</v>
      </c>
      <c r="Q168" s="52">
        <v>4.5</v>
      </c>
      <c r="R168" s="46" t="s">
        <v>31</v>
      </c>
      <c r="S168" s="46" t="s">
        <v>455</v>
      </c>
      <c r="T168" s="53" t="s">
        <v>33</v>
      </c>
      <c r="U168" s="46" t="s">
        <v>458</v>
      </c>
      <c r="V168" s="80"/>
      <c r="W168" s="50">
        <v>1.5</v>
      </c>
      <c r="X168" s="54"/>
      <c r="Y168" s="46" t="s">
        <v>459</v>
      </c>
      <c r="Z168" s="51"/>
      <c r="AA168" s="51"/>
      <c r="AB168" s="51"/>
      <c r="AC168" s="51"/>
      <c r="AD168" s="51"/>
      <c r="AE168" s="51"/>
      <c r="AF168" s="51"/>
    </row>
    <row r="169" ht="15.0" customHeight="1">
      <c r="A169" s="46" t="s">
        <v>449</v>
      </c>
      <c r="B169" s="46" t="s">
        <v>450</v>
      </c>
      <c r="C169" s="46" t="s">
        <v>451</v>
      </c>
      <c r="D169" s="46">
        <v>2014.0</v>
      </c>
      <c r="E169" s="46" t="s">
        <v>452</v>
      </c>
      <c r="F169" s="46" t="s">
        <v>453</v>
      </c>
      <c r="G169" s="52">
        <v>60.0</v>
      </c>
      <c r="H169" s="52"/>
      <c r="I169" s="52"/>
      <c r="J169" s="52"/>
      <c r="K169" s="52"/>
      <c r="L169" s="52"/>
      <c r="M169" s="52">
        <v>30.0</v>
      </c>
      <c r="N169" s="47">
        <f t="shared" si="44"/>
        <v>0.5</v>
      </c>
      <c r="O169" s="53" t="s">
        <v>454</v>
      </c>
      <c r="P169" s="46" t="s">
        <v>30</v>
      </c>
      <c r="Q169" s="52">
        <v>4.5</v>
      </c>
      <c r="R169" s="46" t="s">
        <v>31</v>
      </c>
      <c r="S169" s="46" t="s">
        <v>455</v>
      </c>
      <c r="T169" s="53" t="s">
        <v>33</v>
      </c>
      <c r="U169" s="46" t="s">
        <v>460</v>
      </c>
      <c r="V169" s="80"/>
      <c r="W169" s="50">
        <v>1.0</v>
      </c>
      <c r="X169" s="54"/>
      <c r="Y169" s="46" t="s">
        <v>448</v>
      </c>
      <c r="Z169" s="51"/>
      <c r="AA169" s="51"/>
      <c r="AB169" s="51"/>
      <c r="AC169" s="51"/>
      <c r="AD169" s="51"/>
      <c r="AE169" s="51"/>
      <c r="AF169" s="51"/>
    </row>
    <row r="170" ht="16.5" customHeight="1">
      <c r="A170" s="46" t="s">
        <v>449</v>
      </c>
      <c r="B170" s="46" t="s">
        <v>450</v>
      </c>
      <c r="C170" s="46" t="s">
        <v>451</v>
      </c>
      <c r="D170" s="46">
        <v>2014.0</v>
      </c>
      <c r="E170" s="46" t="s">
        <v>452</v>
      </c>
      <c r="F170" s="46" t="s">
        <v>453</v>
      </c>
      <c r="G170" s="52">
        <v>60.0</v>
      </c>
      <c r="H170" s="52"/>
      <c r="I170" s="52"/>
      <c r="J170" s="52"/>
      <c r="K170" s="52"/>
      <c r="L170" s="52"/>
      <c r="M170" s="52">
        <v>17.0</v>
      </c>
      <c r="N170" s="47">
        <f t="shared" si="44"/>
        <v>0.2833333333</v>
      </c>
      <c r="O170" s="53" t="s">
        <v>454</v>
      </c>
      <c r="P170" s="46" t="s">
        <v>30</v>
      </c>
      <c r="Q170" s="52">
        <v>4.5</v>
      </c>
      <c r="R170" s="46" t="s">
        <v>261</v>
      </c>
      <c r="S170" s="46" t="s">
        <v>461</v>
      </c>
      <c r="T170" s="53" t="s">
        <v>53</v>
      </c>
      <c r="U170" s="46" t="s">
        <v>462</v>
      </c>
      <c r="V170" s="50">
        <v>4.0</v>
      </c>
      <c r="W170" s="80"/>
      <c r="X170" s="54"/>
      <c r="Y170" s="46" t="s">
        <v>463</v>
      </c>
      <c r="Z170" s="51"/>
      <c r="AA170" s="51"/>
      <c r="AB170" s="51"/>
      <c r="AC170" s="51"/>
      <c r="AD170" s="51"/>
      <c r="AE170" s="51"/>
      <c r="AF170" s="51"/>
    </row>
    <row r="171" ht="15.0" customHeight="1">
      <c r="A171" s="46" t="s">
        <v>449</v>
      </c>
      <c r="B171" s="46" t="s">
        <v>450</v>
      </c>
      <c r="C171" s="46" t="s">
        <v>451</v>
      </c>
      <c r="D171" s="46">
        <v>2014.0</v>
      </c>
      <c r="E171" s="46" t="s">
        <v>452</v>
      </c>
      <c r="F171" s="46" t="s">
        <v>453</v>
      </c>
      <c r="G171" s="52">
        <v>60.0</v>
      </c>
      <c r="H171" s="52"/>
      <c r="I171" s="52"/>
      <c r="J171" s="52"/>
      <c r="K171" s="52"/>
      <c r="L171" s="52"/>
      <c r="M171" s="52">
        <v>25.0</v>
      </c>
      <c r="N171" s="47">
        <f t="shared" si="44"/>
        <v>0.4166666667</v>
      </c>
      <c r="O171" s="53" t="s">
        <v>454</v>
      </c>
      <c r="P171" s="46" t="s">
        <v>30</v>
      </c>
      <c r="Q171" s="52">
        <v>4.5</v>
      </c>
      <c r="R171" s="46" t="s">
        <v>261</v>
      </c>
      <c r="S171" s="46" t="s">
        <v>464</v>
      </c>
      <c r="T171" s="53" t="s">
        <v>64</v>
      </c>
      <c r="U171" s="46" t="s">
        <v>465</v>
      </c>
      <c r="V171" s="50">
        <v>5.0</v>
      </c>
      <c r="W171" s="50">
        <v>5.0</v>
      </c>
      <c r="X171" s="54">
        <v>5.0</v>
      </c>
      <c r="Y171" s="46" t="s">
        <v>466</v>
      </c>
      <c r="Z171" s="51"/>
      <c r="AA171" s="51"/>
      <c r="AB171" s="51"/>
      <c r="AC171" s="51"/>
      <c r="AD171" s="51"/>
      <c r="AE171" s="51"/>
      <c r="AF171" s="51"/>
    </row>
    <row r="172" ht="16.5" customHeight="1">
      <c r="A172" s="46" t="s">
        <v>449</v>
      </c>
      <c r="B172" s="46" t="s">
        <v>450</v>
      </c>
      <c r="C172" s="46" t="s">
        <v>451</v>
      </c>
      <c r="D172" s="46">
        <v>2014.0</v>
      </c>
      <c r="E172" s="46" t="s">
        <v>452</v>
      </c>
      <c r="F172" s="46" t="s">
        <v>453</v>
      </c>
      <c r="G172" s="52">
        <v>60.0</v>
      </c>
      <c r="H172" s="52"/>
      <c r="I172" s="52"/>
      <c r="J172" s="52"/>
      <c r="K172" s="52"/>
      <c r="L172" s="52"/>
      <c r="M172" s="52">
        <v>15.0</v>
      </c>
      <c r="N172" s="47">
        <f t="shared" si="44"/>
        <v>0.25</v>
      </c>
      <c r="O172" s="53" t="s">
        <v>454</v>
      </c>
      <c r="P172" s="46" t="s">
        <v>30</v>
      </c>
      <c r="Q172" s="52">
        <v>4.5</v>
      </c>
      <c r="R172" s="46" t="s">
        <v>261</v>
      </c>
      <c r="S172" s="46" t="s">
        <v>464</v>
      </c>
      <c r="T172" s="53" t="s">
        <v>53</v>
      </c>
      <c r="U172" s="46" t="s">
        <v>467</v>
      </c>
      <c r="V172" s="50">
        <v>4.0</v>
      </c>
      <c r="W172" s="80"/>
      <c r="X172" s="54"/>
      <c r="Y172" s="46" t="s">
        <v>468</v>
      </c>
      <c r="Z172" s="51"/>
      <c r="AA172" s="51"/>
      <c r="AB172" s="51"/>
      <c r="AC172" s="51"/>
      <c r="AD172" s="51"/>
      <c r="AE172" s="51"/>
      <c r="AF172" s="51"/>
    </row>
    <row r="173" ht="14.25" customHeight="1">
      <c r="A173" s="46" t="s">
        <v>449</v>
      </c>
      <c r="B173" s="46" t="s">
        <v>450</v>
      </c>
      <c r="C173" s="46" t="s">
        <v>451</v>
      </c>
      <c r="D173" s="46">
        <v>2014.0</v>
      </c>
      <c r="E173" s="46" t="s">
        <v>452</v>
      </c>
      <c r="F173" s="46" t="s">
        <v>453</v>
      </c>
      <c r="G173" s="52">
        <v>60.0</v>
      </c>
      <c r="H173" s="52"/>
      <c r="I173" s="52"/>
      <c r="J173" s="52"/>
      <c r="K173" s="52"/>
      <c r="L173" s="52"/>
      <c r="M173" s="52">
        <v>20.0</v>
      </c>
      <c r="N173" s="47">
        <f t="shared" si="44"/>
        <v>0.3333333333</v>
      </c>
      <c r="O173" s="53" t="s">
        <v>454</v>
      </c>
      <c r="P173" s="46" t="s">
        <v>30</v>
      </c>
      <c r="Q173" s="52">
        <v>4.5</v>
      </c>
      <c r="R173" s="46" t="s">
        <v>261</v>
      </c>
      <c r="S173" s="46" t="s">
        <v>464</v>
      </c>
      <c r="T173" s="53" t="s">
        <v>53</v>
      </c>
      <c r="U173" s="46" t="s">
        <v>467</v>
      </c>
      <c r="V173" s="50">
        <v>4.0</v>
      </c>
      <c r="W173" s="80"/>
      <c r="X173" s="54"/>
      <c r="Y173" s="46" t="s">
        <v>468</v>
      </c>
      <c r="Z173" s="51"/>
      <c r="AA173" s="51"/>
      <c r="AB173" s="51"/>
      <c r="AC173" s="51"/>
      <c r="AD173" s="51"/>
      <c r="AE173" s="51"/>
      <c r="AF173" s="51"/>
    </row>
    <row r="174" ht="14.25" customHeight="1">
      <c r="A174" s="46" t="s">
        <v>449</v>
      </c>
      <c r="B174" s="46" t="s">
        <v>450</v>
      </c>
      <c r="C174" s="46" t="s">
        <v>451</v>
      </c>
      <c r="D174" s="46">
        <v>2014.0</v>
      </c>
      <c r="E174" s="46" t="s">
        <v>452</v>
      </c>
      <c r="F174" s="46" t="s">
        <v>453</v>
      </c>
      <c r="G174" s="52">
        <v>60.0</v>
      </c>
      <c r="H174" s="52"/>
      <c r="I174" s="52"/>
      <c r="J174" s="52"/>
      <c r="K174" s="52"/>
      <c r="L174" s="52"/>
      <c r="M174" s="52">
        <v>15.0</v>
      </c>
      <c r="N174" s="47">
        <f t="shared" si="44"/>
        <v>0.25</v>
      </c>
      <c r="O174" s="53" t="s">
        <v>454</v>
      </c>
      <c r="P174" s="46" t="s">
        <v>30</v>
      </c>
      <c r="Q174" s="52">
        <v>4.5</v>
      </c>
      <c r="R174" s="46" t="s">
        <v>31</v>
      </c>
      <c r="S174" s="46" t="s">
        <v>469</v>
      </c>
      <c r="T174" s="53" t="s">
        <v>53</v>
      </c>
      <c r="U174" s="46" t="s">
        <v>470</v>
      </c>
      <c r="V174" s="50">
        <v>4.0</v>
      </c>
      <c r="W174" s="80"/>
      <c r="X174" s="54"/>
      <c r="Y174" s="46" t="s">
        <v>468</v>
      </c>
      <c r="Z174" s="51"/>
      <c r="AA174" s="51"/>
      <c r="AB174" s="51"/>
      <c r="AC174" s="51"/>
      <c r="AD174" s="51"/>
      <c r="AE174" s="51"/>
      <c r="AF174" s="51"/>
    </row>
    <row r="175" ht="16.5" customHeight="1">
      <c r="A175" s="46" t="s">
        <v>449</v>
      </c>
      <c r="B175" s="46" t="s">
        <v>450</v>
      </c>
      <c r="C175" s="46" t="s">
        <v>451</v>
      </c>
      <c r="D175" s="46">
        <v>2014.0</v>
      </c>
      <c r="E175" s="46" t="s">
        <v>452</v>
      </c>
      <c r="F175" s="46" t="s">
        <v>453</v>
      </c>
      <c r="G175" s="52">
        <v>60.0</v>
      </c>
      <c r="H175" s="52"/>
      <c r="I175" s="52"/>
      <c r="J175" s="52"/>
      <c r="K175" s="52"/>
      <c r="L175" s="52"/>
      <c r="M175" s="52">
        <v>28.0</v>
      </c>
      <c r="N175" s="47">
        <f t="shared" si="44"/>
        <v>0.4666666667</v>
      </c>
      <c r="O175" s="53" t="s">
        <v>454</v>
      </c>
      <c r="P175" s="46" t="s">
        <v>30</v>
      </c>
      <c r="Q175" s="52">
        <v>4.5</v>
      </c>
      <c r="R175" s="46" t="s">
        <v>31</v>
      </c>
      <c r="S175" s="46" t="s">
        <v>469</v>
      </c>
      <c r="T175" s="53" t="s">
        <v>64</v>
      </c>
      <c r="U175" s="46" t="s">
        <v>471</v>
      </c>
      <c r="V175" s="50">
        <v>5.0</v>
      </c>
      <c r="W175" s="50">
        <v>5.0</v>
      </c>
      <c r="X175" s="54">
        <v>5.0</v>
      </c>
      <c r="Y175" s="46" t="s">
        <v>472</v>
      </c>
      <c r="Z175" s="51"/>
      <c r="AA175" s="51"/>
      <c r="AB175" s="51"/>
      <c r="AC175" s="51"/>
      <c r="AD175" s="51"/>
      <c r="AE175" s="51"/>
      <c r="AF175" s="51"/>
    </row>
    <row r="176" ht="15.75" customHeight="1">
      <c r="A176" s="13" t="s">
        <v>473</v>
      </c>
      <c r="B176" s="13" t="s">
        <v>474</v>
      </c>
      <c r="C176" s="13" t="s">
        <v>475</v>
      </c>
      <c r="D176" s="13">
        <v>2022.0</v>
      </c>
      <c r="E176" s="13" t="s">
        <v>476</v>
      </c>
      <c r="F176" s="13" t="s">
        <v>477</v>
      </c>
      <c r="G176" s="9">
        <f>(8*3)/N176</f>
        <v>571428.5714</v>
      </c>
      <c r="H176" s="8">
        <f t="shared" ref="H176:H178" si="45">J176/(I176*0.000002)</f>
        <v>285714.2857</v>
      </c>
      <c r="I176" s="19">
        <v>3.5</v>
      </c>
      <c r="J176" s="9">
        <f>8/4</f>
        <v>2</v>
      </c>
      <c r="K176" s="8">
        <f>(4*3)/N176</f>
        <v>285714.2857</v>
      </c>
      <c r="L176" s="106" t="s">
        <v>478</v>
      </c>
      <c r="M176" s="106" t="s">
        <v>479</v>
      </c>
      <c r="N176" s="9">
        <f>(4*3*I176)*0.000001</f>
        <v>0.000042</v>
      </c>
      <c r="O176" s="13" t="s">
        <v>480</v>
      </c>
      <c r="P176" s="7" t="s">
        <v>30</v>
      </c>
      <c r="Q176" s="19">
        <v>10.0</v>
      </c>
      <c r="R176" s="7" t="s">
        <v>31</v>
      </c>
      <c r="S176" s="16"/>
      <c r="T176" s="13" t="s">
        <v>64</v>
      </c>
      <c r="U176" s="13" t="s">
        <v>481</v>
      </c>
      <c r="V176" s="93">
        <v>4.0</v>
      </c>
      <c r="W176" s="93">
        <v>2.0</v>
      </c>
      <c r="X176" s="95">
        <v>3.0</v>
      </c>
      <c r="Y176" s="13" t="s">
        <v>482</v>
      </c>
      <c r="Z176" s="16"/>
      <c r="AA176" s="16"/>
      <c r="AB176" s="16"/>
      <c r="AC176" s="16"/>
      <c r="AD176" s="16"/>
      <c r="AE176" s="16"/>
      <c r="AF176" s="13"/>
    </row>
    <row r="177" ht="15.75" customHeight="1">
      <c r="A177" s="13" t="s">
        <v>473</v>
      </c>
      <c r="B177" s="13" t="s">
        <v>474</v>
      </c>
      <c r="C177" s="13" t="s">
        <v>475</v>
      </c>
      <c r="D177" s="13">
        <v>2022.0</v>
      </c>
      <c r="E177" s="13" t="s">
        <v>476</v>
      </c>
      <c r="F177" s="13" t="s">
        <v>483</v>
      </c>
      <c r="G177" s="9">
        <f>(12.5*3)/N177</f>
        <v>595238.0952</v>
      </c>
      <c r="H177" s="8">
        <f t="shared" si="45"/>
        <v>297619.0476</v>
      </c>
      <c r="I177" s="19">
        <v>3.5</v>
      </c>
      <c r="J177" s="9">
        <f>12.5/6</f>
        <v>2.083333333</v>
      </c>
      <c r="K177" s="8">
        <f>(6*3)/N177</f>
        <v>285714.2857</v>
      </c>
      <c r="L177" s="106" t="s">
        <v>484</v>
      </c>
      <c r="M177" s="106" t="s">
        <v>485</v>
      </c>
      <c r="N177" s="9">
        <f>0.000001*6*3*I177</f>
        <v>0.000063</v>
      </c>
      <c r="O177" s="13" t="s">
        <v>480</v>
      </c>
      <c r="P177" s="7" t="s">
        <v>30</v>
      </c>
      <c r="Q177" s="19">
        <v>10.0</v>
      </c>
      <c r="R177" s="7" t="s">
        <v>31</v>
      </c>
      <c r="S177" s="16"/>
      <c r="T177" s="13" t="s">
        <v>64</v>
      </c>
      <c r="U177" s="13" t="s">
        <v>481</v>
      </c>
      <c r="V177" s="93">
        <v>4.0</v>
      </c>
      <c r="W177" s="93">
        <v>2.0</v>
      </c>
      <c r="X177" s="95">
        <v>3.0</v>
      </c>
      <c r="Y177" s="13" t="s">
        <v>482</v>
      </c>
      <c r="Z177" s="16"/>
      <c r="AA177" s="16"/>
      <c r="AB177" s="16"/>
      <c r="AC177" s="16"/>
      <c r="AD177" s="16"/>
      <c r="AE177" s="16"/>
      <c r="AF177" s="13"/>
    </row>
    <row r="178" ht="15.75" customHeight="1">
      <c r="A178" s="13" t="s">
        <v>473</v>
      </c>
      <c r="B178" s="13" t="s">
        <v>474</v>
      </c>
      <c r="C178" s="13" t="s">
        <v>475</v>
      </c>
      <c r="D178" s="13">
        <v>2022.0</v>
      </c>
      <c r="E178" s="13" t="s">
        <v>476</v>
      </c>
      <c r="F178" s="13" t="s">
        <v>486</v>
      </c>
      <c r="G178" s="9">
        <f>(15*3)/N178</f>
        <v>535714.2857</v>
      </c>
      <c r="H178" s="8">
        <f t="shared" si="45"/>
        <v>267857.1429</v>
      </c>
      <c r="I178" s="19">
        <v>3.5</v>
      </c>
      <c r="J178" s="8">
        <f>15/8</f>
        <v>1.875</v>
      </c>
      <c r="K178" s="8">
        <f>(8*3)/N178</f>
        <v>285714.2857</v>
      </c>
      <c r="L178" s="106" t="s">
        <v>479</v>
      </c>
      <c r="M178" s="106" t="s">
        <v>487</v>
      </c>
      <c r="N178" s="9">
        <f>8*3*I178*0.000001</f>
        <v>0.000084</v>
      </c>
      <c r="O178" s="13" t="s">
        <v>480</v>
      </c>
      <c r="P178" s="7" t="s">
        <v>30</v>
      </c>
      <c r="Q178" s="19">
        <v>10.0</v>
      </c>
      <c r="R178" s="7" t="s">
        <v>31</v>
      </c>
      <c r="S178" s="16"/>
      <c r="T178" s="13" t="s">
        <v>64</v>
      </c>
      <c r="U178" s="13" t="s">
        <v>481</v>
      </c>
      <c r="V178" s="93">
        <v>4.0</v>
      </c>
      <c r="W178" s="93">
        <v>2.0</v>
      </c>
      <c r="X178" s="95">
        <v>3.0</v>
      </c>
      <c r="Y178" s="13" t="s">
        <v>482</v>
      </c>
      <c r="Z178" s="16"/>
      <c r="AA178" s="16"/>
      <c r="AB178" s="16"/>
      <c r="AC178" s="16"/>
      <c r="AD178" s="16"/>
      <c r="AE178" s="16"/>
      <c r="AF178" s="13"/>
    </row>
    <row r="179" ht="15.75" customHeight="1">
      <c r="A179" s="25" t="s">
        <v>488</v>
      </c>
      <c r="B179" s="25" t="s">
        <v>489</v>
      </c>
      <c r="C179" s="25" t="s">
        <v>490</v>
      </c>
      <c r="D179" s="25">
        <v>2020.0</v>
      </c>
      <c r="E179" s="25" t="s">
        <v>491</v>
      </c>
      <c r="F179" s="25" t="s">
        <v>492</v>
      </c>
      <c r="G179" s="22">
        <v>180.0</v>
      </c>
      <c r="H179" s="24">
        <f t="shared" ref="H179:H183" si="46">J179/(I179*0.000001)</f>
        <v>400000</v>
      </c>
      <c r="I179" s="22">
        <v>5.0</v>
      </c>
      <c r="J179" s="22">
        <v>2.0</v>
      </c>
      <c r="K179" s="22">
        <v>90.0</v>
      </c>
      <c r="L179" s="24">
        <f t="shared" ref="L179:L183" si="47">M179/J179</f>
        <v>5</v>
      </c>
      <c r="M179" s="92">
        <v>10.0</v>
      </c>
      <c r="N179" s="24">
        <f t="shared" ref="N179:N183" si="48">M179/G179</f>
        <v>0.05555555556</v>
      </c>
      <c r="O179" s="25" t="s">
        <v>493</v>
      </c>
      <c r="P179" s="21" t="s">
        <v>30</v>
      </c>
      <c r="Q179" s="22">
        <v>16.0</v>
      </c>
      <c r="R179" s="21" t="s">
        <v>31</v>
      </c>
      <c r="S179" s="25" t="s">
        <v>494</v>
      </c>
      <c r="T179" s="25" t="s">
        <v>33</v>
      </c>
      <c r="U179" s="25" t="s">
        <v>495</v>
      </c>
      <c r="V179" s="27"/>
      <c r="W179" s="107">
        <v>2.0</v>
      </c>
      <c r="X179" s="107"/>
      <c r="Y179" s="25" t="s">
        <v>496</v>
      </c>
      <c r="Z179" s="29"/>
      <c r="AA179" s="29"/>
      <c r="AB179" s="29"/>
      <c r="AC179" s="29"/>
      <c r="AD179" s="29"/>
      <c r="AE179" s="29"/>
      <c r="AF179" s="29"/>
    </row>
    <row r="180" ht="15.75" customHeight="1">
      <c r="A180" s="25" t="s">
        <v>488</v>
      </c>
      <c r="B180" s="25" t="s">
        <v>489</v>
      </c>
      <c r="C180" s="25" t="s">
        <v>490</v>
      </c>
      <c r="D180" s="25">
        <v>2020.0</v>
      </c>
      <c r="E180" s="25" t="s">
        <v>491</v>
      </c>
      <c r="F180" s="25" t="s">
        <v>492</v>
      </c>
      <c r="G180" s="22">
        <v>180.0</v>
      </c>
      <c r="H180" s="24">
        <f t="shared" si="46"/>
        <v>400000</v>
      </c>
      <c r="I180" s="22">
        <v>5.0</v>
      </c>
      <c r="J180" s="22">
        <v>2.0</v>
      </c>
      <c r="K180" s="22">
        <v>90.0</v>
      </c>
      <c r="L180" s="24">
        <f t="shared" si="47"/>
        <v>8</v>
      </c>
      <c r="M180" s="92">
        <v>16.0</v>
      </c>
      <c r="N180" s="24">
        <f t="shared" si="48"/>
        <v>0.08888888889</v>
      </c>
      <c r="O180" s="25" t="s">
        <v>493</v>
      </c>
      <c r="P180" s="21" t="s">
        <v>30</v>
      </c>
      <c r="Q180" s="22">
        <v>16.0</v>
      </c>
      <c r="R180" s="21" t="s">
        <v>31</v>
      </c>
      <c r="S180" s="25" t="s">
        <v>494</v>
      </c>
      <c r="T180" s="25" t="s">
        <v>33</v>
      </c>
      <c r="U180" s="25" t="s">
        <v>497</v>
      </c>
      <c r="V180" s="27"/>
      <c r="W180" s="107">
        <v>1.0</v>
      </c>
      <c r="X180" s="107"/>
      <c r="Y180" s="25" t="s">
        <v>498</v>
      </c>
      <c r="Z180" s="29"/>
      <c r="AA180" s="29"/>
      <c r="AB180" s="29"/>
      <c r="AC180" s="29"/>
      <c r="AD180" s="29"/>
      <c r="AE180" s="29"/>
      <c r="AF180" s="29"/>
    </row>
    <row r="181">
      <c r="A181" s="25" t="s">
        <v>488</v>
      </c>
      <c r="B181" s="25" t="s">
        <v>489</v>
      </c>
      <c r="C181" s="25" t="s">
        <v>490</v>
      </c>
      <c r="D181" s="25">
        <v>2020.0</v>
      </c>
      <c r="E181" s="25" t="s">
        <v>491</v>
      </c>
      <c r="F181" s="25" t="s">
        <v>492</v>
      </c>
      <c r="G181" s="22">
        <v>180.0</v>
      </c>
      <c r="H181" s="24">
        <f t="shared" si="46"/>
        <v>400000</v>
      </c>
      <c r="I181" s="22">
        <v>5.0</v>
      </c>
      <c r="J181" s="22">
        <v>2.0</v>
      </c>
      <c r="K181" s="22">
        <v>90.0</v>
      </c>
      <c r="L181" s="24">
        <f t="shared" si="47"/>
        <v>10</v>
      </c>
      <c r="M181" s="92">
        <v>20.0</v>
      </c>
      <c r="N181" s="24">
        <f t="shared" si="48"/>
        <v>0.1111111111</v>
      </c>
      <c r="O181" s="25" t="s">
        <v>493</v>
      </c>
      <c r="P181" s="21" t="s">
        <v>30</v>
      </c>
      <c r="Q181" s="22">
        <v>16.0</v>
      </c>
      <c r="R181" s="21" t="s">
        <v>31</v>
      </c>
      <c r="S181" s="25" t="s">
        <v>494</v>
      </c>
      <c r="T181" s="25" t="s">
        <v>33</v>
      </c>
      <c r="U181" s="25" t="s">
        <v>499</v>
      </c>
      <c r="V181" s="27"/>
      <c r="W181" s="107">
        <v>4.0</v>
      </c>
      <c r="X181" s="107"/>
      <c r="Y181" s="25" t="s">
        <v>500</v>
      </c>
      <c r="Z181" s="108"/>
      <c r="AA181" s="29"/>
      <c r="AB181" s="29"/>
      <c r="AC181" s="29"/>
      <c r="AD181" s="29"/>
      <c r="AE181" s="29"/>
      <c r="AF181" s="29"/>
    </row>
    <row r="182">
      <c r="A182" s="25" t="s">
        <v>488</v>
      </c>
      <c r="B182" s="25" t="s">
        <v>489</v>
      </c>
      <c r="C182" s="25" t="s">
        <v>490</v>
      </c>
      <c r="D182" s="25">
        <v>2020.0</v>
      </c>
      <c r="E182" s="25" t="s">
        <v>491</v>
      </c>
      <c r="F182" s="25" t="s">
        <v>492</v>
      </c>
      <c r="G182" s="22">
        <v>180.0</v>
      </c>
      <c r="H182" s="24">
        <f t="shared" si="46"/>
        <v>400000</v>
      </c>
      <c r="I182" s="22">
        <v>5.0</v>
      </c>
      <c r="J182" s="22">
        <v>2.0</v>
      </c>
      <c r="K182" s="22">
        <v>90.0</v>
      </c>
      <c r="L182" s="24">
        <f t="shared" si="47"/>
        <v>15</v>
      </c>
      <c r="M182" s="92">
        <v>30.0</v>
      </c>
      <c r="N182" s="24">
        <f t="shared" si="48"/>
        <v>0.1666666667</v>
      </c>
      <c r="O182" s="25" t="s">
        <v>493</v>
      </c>
      <c r="P182" s="21" t="s">
        <v>30</v>
      </c>
      <c r="Q182" s="22">
        <v>16.0</v>
      </c>
      <c r="R182" s="21" t="s">
        <v>31</v>
      </c>
      <c r="S182" s="25" t="s">
        <v>494</v>
      </c>
      <c r="T182" s="25" t="s">
        <v>33</v>
      </c>
      <c r="U182" s="25" t="s">
        <v>501</v>
      </c>
      <c r="V182" s="27"/>
      <c r="W182" s="107">
        <v>5.0</v>
      </c>
      <c r="X182" s="107"/>
      <c r="Y182" s="25" t="s">
        <v>298</v>
      </c>
      <c r="Z182" s="109"/>
      <c r="AA182" s="29"/>
      <c r="AB182" s="29"/>
      <c r="AC182" s="29"/>
      <c r="AD182" s="29"/>
      <c r="AE182" s="29"/>
      <c r="AF182" s="29"/>
    </row>
    <row r="183">
      <c r="A183" s="25" t="s">
        <v>488</v>
      </c>
      <c r="B183" s="25" t="s">
        <v>489</v>
      </c>
      <c r="C183" s="25" t="s">
        <v>490</v>
      </c>
      <c r="D183" s="25">
        <v>2020.0</v>
      </c>
      <c r="E183" s="25" t="s">
        <v>491</v>
      </c>
      <c r="F183" s="25" t="s">
        <v>492</v>
      </c>
      <c r="G183" s="22">
        <v>180.0</v>
      </c>
      <c r="H183" s="24">
        <f t="shared" si="46"/>
        <v>400000</v>
      </c>
      <c r="I183" s="22">
        <v>5.0</v>
      </c>
      <c r="J183" s="22">
        <v>2.0</v>
      </c>
      <c r="K183" s="22">
        <v>90.0</v>
      </c>
      <c r="L183" s="24">
        <f t="shared" si="47"/>
        <v>20</v>
      </c>
      <c r="M183" s="92">
        <v>40.0</v>
      </c>
      <c r="N183" s="24">
        <f t="shared" si="48"/>
        <v>0.2222222222</v>
      </c>
      <c r="O183" s="25" t="s">
        <v>493</v>
      </c>
      <c r="P183" s="21" t="s">
        <v>30</v>
      </c>
      <c r="Q183" s="22">
        <v>16.0</v>
      </c>
      <c r="R183" s="21" t="s">
        <v>31</v>
      </c>
      <c r="S183" s="25" t="s">
        <v>494</v>
      </c>
      <c r="T183" s="25" t="s">
        <v>33</v>
      </c>
      <c r="U183" s="25" t="s">
        <v>501</v>
      </c>
      <c r="V183" s="27"/>
      <c r="W183" s="107">
        <v>5.0</v>
      </c>
      <c r="X183" s="107"/>
      <c r="Y183" s="25" t="s">
        <v>298</v>
      </c>
      <c r="Z183" s="109"/>
      <c r="AA183" s="29"/>
      <c r="AB183" s="29"/>
      <c r="AC183" s="29"/>
      <c r="AD183" s="29"/>
      <c r="AE183" s="29"/>
      <c r="AF183" s="29"/>
    </row>
    <row r="184" ht="15.75" customHeight="1">
      <c r="A184" s="53" t="s">
        <v>502</v>
      </c>
      <c r="B184" s="53" t="s">
        <v>503</v>
      </c>
      <c r="C184" s="53" t="s">
        <v>504</v>
      </c>
      <c r="D184" s="53">
        <v>2023.0</v>
      </c>
      <c r="E184" s="53" t="s">
        <v>505</v>
      </c>
      <c r="F184" s="53" t="s">
        <v>506</v>
      </c>
      <c r="G184" s="47">
        <f>30/N184</f>
        <v>0.3472222222</v>
      </c>
      <c r="H184" s="49">
        <v>1600000.0</v>
      </c>
      <c r="I184" s="49">
        <v>1.8</v>
      </c>
      <c r="J184" s="47">
        <f>3/1.04</f>
        <v>2.884615385</v>
      </c>
      <c r="K184" s="47">
        <f>10*1.04*N184</f>
        <v>898.56</v>
      </c>
      <c r="L184" s="110" t="s">
        <v>507</v>
      </c>
      <c r="M184" s="53" t="s">
        <v>508</v>
      </c>
      <c r="N184" s="47">
        <f>30*(H184*I184*0.000001)</f>
        <v>86.4</v>
      </c>
      <c r="O184" s="53" t="s">
        <v>226</v>
      </c>
      <c r="P184" s="53" t="s">
        <v>30</v>
      </c>
      <c r="Q184" s="49">
        <v>6.0</v>
      </c>
      <c r="R184" s="53" t="s">
        <v>31</v>
      </c>
      <c r="S184" s="53" t="s">
        <v>509</v>
      </c>
      <c r="T184" s="53" t="s">
        <v>33</v>
      </c>
      <c r="U184" s="53" t="s">
        <v>510</v>
      </c>
      <c r="V184" s="80"/>
      <c r="W184" s="100">
        <v>5.0</v>
      </c>
      <c r="X184" s="111"/>
      <c r="Y184" s="53" t="s">
        <v>511</v>
      </c>
      <c r="Z184" s="51"/>
      <c r="AA184" s="112"/>
      <c r="AB184" s="113"/>
      <c r="AC184" s="51"/>
      <c r="AD184" s="51"/>
      <c r="AE184" s="51"/>
      <c r="AF184" s="51"/>
    </row>
    <row r="185" ht="15.75" customHeight="1">
      <c r="A185" s="33" t="s">
        <v>512</v>
      </c>
      <c r="B185" s="33" t="s">
        <v>513</v>
      </c>
      <c r="C185" s="33" t="s">
        <v>514</v>
      </c>
      <c r="D185" s="33">
        <v>2022.0</v>
      </c>
      <c r="E185" s="33" t="s">
        <v>505</v>
      </c>
      <c r="F185" s="33" t="s">
        <v>515</v>
      </c>
      <c r="G185" s="32">
        <f>M185/N185</f>
        <v>86.95652174</v>
      </c>
      <c r="H185" s="31"/>
      <c r="I185" s="31"/>
      <c r="J185" s="31"/>
      <c r="K185" s="36"/>
      <c r="L185" s="36"/>
      <c r="M185" s="68">
        <v>40.0</v>
      </c>
      <c r="N185" s="68">
        <v>0.46</v>
      </c>
      <c r="O185" s="33" t="s">
        <v>516</v>
      </c>
      <c r="P185" s="33" t="s">
        <v>437</v>
      </c>
      <c r="Q185" s="68">
        <v>250.0</v>
      </c>
      <c r="R185" s="33" t="s">
        <v>31</v>
      </c>
      <c r="S185" s="33" t="s">
        <v>517</v>
      </c>
      <c r="T185" s="33" t="s">
        <v>64</v>
      </c>
      <c r="U185" s="33" t="s">
        <v>518</v>
      </c>
      <c r="V185" s="101">
        <v>4.0</v>
      </c>
      <c r="W185" s="101">
        <v>5.0</v>
      </c>
      <c r="X185" s="88">
        <v>4.5</v>
      </c>
      <c r="Y185" s="33" t="s">
        <v>519</v>
      </c>
      <c r="Z185" s="36"/>
      <c r="AA185" s="36"/>
      <c r="AB185" s="36"/>
      <c r="AC185" s="114"/>
      <c r="AD185" s="36"/>
      <c r="AE185" s="36"/>
      <c r="AF185" s="36"/>
    </row>
    <row r="186" ht="15.75" customHeight="1">
      <c r="A186" s="33" t="s">
        <v>512</v>
      </c>
      <c r="B186" s="33" t="s">
        <v>513</v>
      </c>
      <c r="C186" s="33" t="s">
        <v>514</v>
      </c>
      <c r="D186" s="33">
        <v>2022.0</v>
      </c>
      <c r="E186" s="33" t="s">
        <v>505</v>
      </c>
      <c r="F186" s="33" t="s">
        <v>515</v>
      </c>
      <c r="G186" s="31"/>
      <c r="H186" s="31"/>
      <c r="I186" s="31"/>
      <c r="J186" s="31"/>
      <c r="K186" s="36"/>
      <c r="L186" s="36"/>
      <c r="M186" s="68">
        <v>44.0</v>
      </c>
      <c r="N186" s="31"/>
      <c r="O186" s="33" t="s">
        <v>516</v>
      </c>
      <c r="P186" s="33" t="s">
        <v>437</v>
      </c>
      <c r="Q186" s="68">
        <v>250.0</v>
      </c>
      <c r="R186" s="33" t="s">
        <v>31</v>
      </c>
      <c r="S186" s="33" t="s">
        <v>517</v>
      </c>
      <c r="T186" s="33" t="s">
        <v>64</v>
      </c>
      <c r="U186" s="33" t="s">
        <v>518</v>
      </c>
      <c r="V186" s="101">
        <v>4.0</v>
      </c>
      <c r="W186" s="101">
        <v>5.0</v>
      </c>
      <c r="X186" s="88">
        <v>4.5</v>
      </c>
      <c r="Y186" s="33" t="s">
        <v>519</v>
      </c>
      <c r="Z186" s="36"/>
      <c r="AA186" s="36"/>
      <c r="AB186" s="36"/>
      <c r="AC186" s="114"/>
      <c r="AD186" s="36"/>
      <c r="AE186" s="36"/>
      <c r="AF186" s="36"/>
    </row>
    <row r="187" ht="15.75" customHeight="1">
      <c r="A187" s="33" t="s">
        <v>512</v>
      </c>
      <c r="B187" s="33" t="s">
        <v>513</v>
      </c>
      <c r="C187" s="33" t="s">
        <v>514</v>
      </c>
      <c r="D187" s="33">
        <v>2022.0</v>
      </c>
      <c r="E187" s="33" t="s">
        <v>505</v>
      </c>
      <c r="F187" s="33" t="s">
        <v>515</v>
      </c>
      <c r="G187" s="31"/>
      <c r="H187" s="31"/>
      <c r="I187" s="31"/>
      <c r="J187" s="31"/>
      <c r="K187" s="36"/>
      <c r="L187" s="36"/>
      <c r="M187" s="68">
        <v>47.0</v>
      </c>
      <c r="N187" s="31"/>
      <c r="O187" s="33" t="s">
        <v>516</v>
      </c>
      <c r="P187" s="33" t="s">
        <v>437</v>
      </c>
      <c r="Q187" s="68">
        <v>250.0</v>
      </c>
      <c r="R187" s="33" t="s">
        <v>31</v>
      </c>
      <c r="S187" s="33" t="s">
        <v>517</v>
      </c>
      <c r="T187" s="33" t="s">
        <v>64</v>
      </c>
      <c r="U187" s="33" t="s">
        <v>520</v>
      </c>
      <c r="V187" s="101">
        <v>3.0</v>
      </c>
      <c r="W187" s="101">
        <v>5.0</v>
      </c>
      <c r="X187" s="68">
        <v>4.0</v>
      </c>
      <c r="Y187" s="33" t="s">
        <v>521</v>
      </c>
      <c r="Z187" s="36"/>
      <c r="AA187" s="36"/>
      <c r="AB187" s="36"/>
      <c r="AC187" s="36"/>
      <c r="AD187" s="36"/>
      <c r="AE187" s="36"/>
      <c r="AF187" s="36"/>
    </row>
    <row r="188" ht="15.75" customHeight="1">
      <c r="A188" s="33" t="s">
        <v>512</v>
      </c>
      <c r="B188" s="33" t="s">
        <v>513</v>
      </c>
      <c r="C188" s="33" t="s">
        <v>514</v>
      </c>
      <c r="D188" s="33">
        <v>2022.0</v>
      </c>
      <c r="E188" s="33" t="s">
        <v>505</v>
      </c>
      <c r="F188" s="33" t="s">
        <v>515</v>
      </c>
      <c r="G188" s="31"/>
      <c r="H188" s="31"/>
      <c r="I188" s="31"/>
      <c r="J188" s="31"/>
      <c r="K188" s="36"/>
      <c r="L188" s="36"/>
      <c r="M188" s="68">
        <v>51.0</v>
      </c>
      <c r="N188" s="31"/>
      <c r="O188" s="33" t="s">
        <v>516</v>
      </c>
      <c r="P188" s="33" t="s">
        <v>437</v>
      </c>
      <c r="Q188" s="68">
        <v>250.0</v>
      </c>
      <c r="R188" s="33" t="s">
        <v>31</v>
      </c>
      <c r="S188" s="33" t="s">
        <v>517</v>
      </c>
      <c r="T188" s="33" t="s">
        <v>64</v>
      </c>
      <c r="U188" s="115" t="s">
        <v>522</v>
      </c>
      <c r="V188" s="101">
        <v>1.0</v>
      </c>
      <c r="W188" s="101">
        <v>4.0</v>
      </c>
      <c r="X188" s="68">
        <v>2.5</v>
      </c>
      <c r="Y188" s="33" t="s">
        <v>523</v>
      </c>
      <c r="Z188" s="36"/>
      <c r="AA188" s="36"/>
      <c r="AB188" s="36"/>
      <c r="AC188" s="36"/>
      <c r="AD188" s="36"/>
      <c r="AE188" s="36"/>
      <c r="AF188" s="36"/>
    </row>
    <row r="189" ht="15.75" customHeight="1">
      <c r="A189" s="33" t="s">
        <v>512</v>
      </c>
      <c r="B189" s="33" t="s">
        <v>513</v>
      </c>
      <c r="C189" s="33" t="s">
        <v>514</v>
      </c>
      <c r="D189" s="33">
        <v>2022.0</v>
      </c>
      <c r="E189" s="33" t="s">
        <v>505</v>
      </c>
      <c r="F189" s="33" t="s">
        <v>515</v>
      </c>
      <c r="G189" s="31"/>
      <c r="H189" s="31"/>
      <c r="I189" s="31"/>
      <c r="J189" s="31"/>
      <c r="K189" s="36"/>
      <c r="L189" s="36"/>
      <c r="M189" s="68">
        <v>54.0</v>
      </c>
      <c r="N189" s="31"/>
      <c r="O189" s="33" t="s">
        <v>516</v>
      </c>
      <c r="P189" s="33" t="s">
        <v>437</v>
      </c>
      <c r="Q189" s="68">
        <v>250.0</v>
      </c>
      <c r="R189" s="33" t="s">
        <v>31</v>
      </c>
      <c r="S189" s="33" t="s">
        <v>517</v>
      </c>
      <c r="T189" s="33" t="s">
        <v>64</v>
      </c>
      <c r="U189" s="33" t="s">
        <v>524</v>
      </c>
      <c r="V189" s="101">
        <v>2.0</v>
      </c>
      <c r="W189" s="101">
        <v>4.5</v>
      </c>
      <c r="X189" s="68">
        <v>3.25</v>
      </c>
      <c r="Y189" s="33" t="s">
        <v>525</v>
      </c>
      <c r="Z189" s="36"/>
      <c r="AA189" s="36"/>
      <c r="AB189" s="36"/>
      <c r="AC189" s="36"/>
      <c r="AD189" s="36"/>
      <c r="AE189" s="36"/>
      <c r="AF189" s="36"/>
    </row>
    <row r="190" ht="15.75" customHeight="1">
      <c r="A190" s="33" t="s">
        <v>512</v>
      </c>
      <c r="B190" s="33" t="s">
        <v>513</v>
      </c>
      <c r="C190" s="33" t="s">
        <v>514</v>
      </c>
      <c r="D190" s="33">
        <v>2022.0</v>
      </c>
      <c r="E190" s="33" t="s">
        <v>505</v>
      </c>
      <c r="F190" s="33" t="s">
        <v>515</v>
      </c>
      <c r="G190" s="31"/>
      <c r="H190" s="31"/>
      <c r="I190" s="31"/>
      <c r="J190" s="31"/>
      <c r="K190" s="36"/>
      <c r="L190" s="36"/>
      <c r="M190" s="68">
        <v>56.0</v>
      </c>
      <c r="N190" s="31"/>
      <c r="O190" s="33" t="s">
        <v>516</v>
      </c>
      <c r="P190" s="33" t="s">
        <v>437</v>
      </c>
      <c r="Q190" s="68">
        <v>250.0</v>
      </c>
      <c r="R190" s="33" t="s">
        <v>31</v>
      </c>
      <c r="S190" s="33" t="s">
        <v>517</v>
      </c>
      <c r="T190" s="33" t="s">
        <v>64</v>
      </c>
      <c r="U190" s="33" t="s">
        <v>526</v>
      </c>
      <c r="V190" s="101">
        <v>2.0</v>
      </c>
      <c r="W190" s="101">
        <v>3.5</v>
      </c>
      <c r="X190" s="68">
        <v>2.75</v>
      </c>
      <c r="Y190" s="33" t="s">
        <v>527</v>
      </c>
      <c r="Z190" s="36"/>
      <c r="AA190" s="36"/>
      <c r="AB190" s="36"/>
      <c r="AC190" s="36"/>
      <c r="AD190" s="36"/>
      <c r="AE190" s="36"/>
      <c r="AF190" s="36"/>
    </row>
    <row r="191" ht="15.75" customHeight="1">
      <c r="A191" s="33" t="s">
        <v>512</v>
      </c>
      <c r="B191" s="33" t="s">
        <v>513</v>
      </c>
      <c r="C191" s="33" t="s">
        <v>514</v>
      </c>
      <c r="D191" s="33">
        <v>2022.0</v>
      </c>
      <c r="E191" s="33" t="s">
        <v>505</v>
      </c>
      <c r="F191" s="33" t="s">
        <v>515</v>
      </c>
      <c r="G191" s="32">
        <f>M191/N191</f>
        <v>71.42857143</v>
      </c>
      <c r="H191" s="31"/>
      <c r="I191" s="31"/>
      <c r="J191" s="31"/>
      <c r="K191" s="36"/>
      <c r="L191" s="36"/>
      <c r="M191" s="68">
        <v>60.0</v>
      </c>
      <c r="N191" s="68">
        <v>0.84</v>
      </c>
      <c r="O191" s="33" t="s">
        <v>516</v>
      </c>
      <c r="P191" s="33" t="s">
        <v>437</v>
      </c>
      <c r="Q191" s="68">
        <v>250.0</v>
      </c>
      <c r="R191" s="33" t="s">
        <v>31</v>
      </c>
      <c r="S191" s="33" t="s">
        <v>517</v>
      </c>
      <c r="T191" s="33" t="s">
        <v>64</v>
      </c>
      <c r="U191" s="33" t="s">
        <v>528</v>
      </c>
      <c r="V191" s="101">
        <v>3.0</v>
      </c>
      <c r="W191" s="101">
        <v>3.0</v>
      </c>
      <c r="X191" s="68">
        <v>3.0</v>
      </c>
      <c r="Y191" s="33" t="s">
        <v>529</v>
      </c>
      <c r="Z191" s="36"/>
      <c r="AA191" s="36"/>
      <c r="AB191" s="36"/>
      <c r="AC191" s="36"/>
      <c r="AD191" s="36"/>
      <c r="AE191" s="36"/>
      <c r="AF191" s="36"/>
    </row>
    <row r="192" ht="15.75" customHeight="1">
      <c r="A192" s="73" t="s">
        <v>530</v>
      </c>
      <c r="B192" s="73" t="s">
        <v>531</v>
      </c>
      <c r="C192" s="73" t="s">
        <v>532</v>
      </c>
      <c r="D192" s="73">
        <v>2022.0</v>
      </c>
      <c r="E192" s="73" t="s">
        <v>505</v>
      </c>
      <c r="F192" s="73" t="s">
        <v>533</v>
      </c>
      <c r="G192" s="96">
        <v>286.7</v>
      </c>
      <c r="H192" s="96">
        <v>4400000.0</v>
      </c>
      <c r="I192" s="72">
        <f t="shared" ref="I192:I204" si="49">(J192/H192)*1000000</f>
        <v>0.000005576923077</v>
      </c>
      <c r="J192" s="72">
        <f t="shared" ref="J192:J195" si="50">M192/L192</f>
        <v>0.00002453846154</v>
      </c>
      <c r="K192" s="72">
        <f t="shared" ref="K192:K195" si="51">L192/N192</f>
        <v>13000000</v>
      </c>
      <c r="L192" s="96">
        <v>1300000.0</v>
      </c>
      <c r="M192" s="96">
        <v>31.9</v>
      </c>
      <c r="N192" s="96">
        <v>0.1</v>
      </c>
      <c r="O192" s="73" t="s">
        <v>534</v>
      </c>
      <c r="P192" s="73" t="s">
        <v>30</v>
      </c>
      <c r="Q192" s="96">
        <v>30.0</v>
      </c>
      <c r="R192" s="73" t="s">
        <v>31</v>
      </c>
      <c r="S192" s="73" t="s">
        <v>535</v>
      </c>
      <c r="T192" s="73" t="s">
        <v>33</v>
      </c>
      <c r="U192" s="73" t="s">
        <v>536</v>
      </c>
      <c r="V192" s="71"/>
      <c r="W192" s="116">
        <v>5.0</v>
      </c>
      <c r="X192" s="117"/>
      <c r="Y192" s="73" t="s">
        <v>537</v>
      </c>
      <c r="Z192" s="77"/>
      <c r="AA192" s="77"/>
      <c r="AB192" s="77"/>
      <c r="AC192" s="77"/>
      <c r="AD192" s="77"/>
      <c r="AE192" s="77"/>
      <c r="AF192" s="77"/>
    </row>
    <row r="193" ht="15.75" customHeight="1">
      <c r="A193" s="73" t="s">
        <v>530</v>
      </c>
      <c r="B193" s="73" t="s">
        <v>531</v>
      </c>
      <c r="C193" s="73" t="s">
        <v>532</v>
      </c>
      <c r="D193" s="73">
        <v>2022.0</v>
      </c>
      <c r="E193" s="73" t="s">
        <v>505</v>
      </c>
      <c r="F193" s="73" t="s">
        <v>533</v>
      </c>
      <c r="G193" s="96">
        <v>177.2</v>
      </c>
      <c r="H193" s="96">
        <v>1.4E9</v>
      </c>
      <c r="I193" s="72">
        <f t="shared" si="49"/>
        <v>0.000005593073593</v>
      </c>
      <c r="J193" s="72">
        <f t="shared" si="50"/>
        <v>0.00783030303</v>
      </c>
      <c r="K193" s="72">
        <f t="shared" si="51"/>
        <v>25152.43902</v>
      </c>
      <c r="L193" s="96">
        <v>4125.0</v>
      </c>
      <c r="M193" s="96">
        <v>32.3</v>
      </c>
      <c r="N193" s="96">
        <v>0.164</v>
      </c>
      <c r="O193" s="73" t="s">
        <v>534</v>
      </c>
      <c r="P193" s="73" t="s">
        <v>30</v>
      </c>
      <c r="Q193" s="96">
        <v>30.0</v>
      </c>
      <c r="R193" s="73" t="s">
        <v>31</v>
      </c>
      <c r="S193" s="73" t="s">
        <v>535</v>
      </c>
      <c r="T193" s="73" t="s">
        <v>33</v>
      </c>
      <c r="U193" s="73" t="s">
        <v>536</v>
      </c>
      <c r="V193" s="71"/>
      <c r="W193" s="116">
        <v>5.0</v>
      </c>
      <c r="X193" s="117"/>
      <c r="Y193" s="73" t="s">
        <v>537</v>
      </c>
      <c r="Z193" s="77"/>
      <c r="AA193" s="77"/>
      <c r="AB193" s="77"/>
      <c r="AC193" s="77"/>
      <c r="AD193" s="77"/>
      <c r="AE193" s="77"/>
      <c r="AF193" s="77"/>
    </row>
    <row r="194" ht="15.75" customHeight="1">
      <c r="A194" s="73" t="s">
        <v>530</v>
      </c>
      <c r="B194" s="73" t="s">
        <v>531</v>
      </c>
      <c r="C194" s="73" t="s">
        <v>532</v>
      </c>
      <c r="D194" s="73">
        <v>2022.0</v>
      </c>
      <c r="E194" s="73" t="s">
        <v>505</v>
      </c>
      <c r="F194" s="73" t="s">
        <v>533</v>
      </c>
      <c r="G194" s="96">
        <v>250000.0</v>
      </c>
      <c r="H194" s="96">
        <v>1.5E9</v>
      </c>
      <c r="I194" s="72">
        <f t="shared" si="49"/>
        <v>0.000005438373571</v>
      </c>
      <c r="J194" s="72">
        <f t="shared" si="50"/>
        <v>0.008157560356</v>
      </c>
      <c r="K194" s="72">
        <f t="shared" si="51"/>
        <v>13116666.67</v>
      </c>
      <c r="L194" s="96">
        <v>3935.0</v>
      </c>
      <c r="M194" s="96">
        <v>32.1</v>
      </c>
      <c r="N194" s="96">
        <v>3.0E-4</v>
      </c>
      <c r="O194" s="73" t="s">
        <v>534</v>
      </c>
      <c r="P194" s="73" t="s">
        <v>30</v>
      </c>
      <c r="Q194" s="96">
        <v>30.0</v>
      </c>
      <c r="R194" s="73" t="s">
        <v>31</v>
      </c>
      <c r="S194" s="73" t="s">
        <v>535</v>
      </c>
      <c r="T194" s="73" t="s">
        <v>33</v>
      </c>
      <c r="U194" s="73" t="s">
        <v>538</v>
      </c>
      <c r="V194" s="71"/>
      <c r="W194" s="116">
        <v>4.5</v>
      </c>
      <c r="X194" s="117"/>
      <c r="Y194" s="73" t="s">
        <v>539</v>
      </c>
      <c r="Z194" s="77"/>
      <c r="AA194" s="77"/>
      <c r="AB194" s="77"/>
      <c r="AC194" s="77"/>
      <c r="AD194" s="77"/>
      <c r="AE194" s="77"/>
      <c r="AF194" s="77"/>
    </row>
    <row r="195" ht="15.75" customHeight="1">
      <c r="A195" s="73" t="s">
        <v>530</v>
      </c>
      <c r="B195" s="73" t="s">
        <v>531</v>
      </c>
      <c r="C195" s="73" t="s">
        <v>532</v>
      </c>
      <c r="D195" s="73">
        <v>2022.0</v>
      </c>
      <c r="E195" s="73" t="s">
        <v>505</v>
      </c>
      <c r="F195" s="73" t="s">
        <v>533</v>
      </c>
      <c r="G195" s="96">
        <v>300.0</v>
      </c>
      <c r="H195" s="96">
        <v>1500.0</v>
      </c>
      <c r="I195" s="72">
        <f t="shared" si="49"/>
        <v>0.001644808743</v>
      </c>
      <c r="J195" s="72">
        <f t="shared" si="50"/>
        <v>0.000002467213115</v>
      </c>
      <c r="K195" s="72">
        <f t="shared" si="51"/>
        <v>106086956.5</v>
      </c>
      <c r="L195" s="96">
        <v>1.22E7</v>
      </c>
      <c r="M195" s="96">
        <v>30.1</v>
      </c>
      <c r="N195" s="96">
        <v>0.115</v>
      </c>
      <c r="O195" s="73" t="s">
        <v>540</v>
      </c>
      <c r="P195" s="73" t="s">
        <v>437</v>
      </c>
      <c r="Q195" s="96">
        <v>224.0</v>
      </c>
      <c r="R195" s="73" t="s">
        <v>31</v>
      </c>
      <c r="S195" s="73" t="s">
        <v>535</v>
      </c>
      <c r="T195" s="73" t="s">
        <v>33</v>
      </c>
      <c r="U195" s="73" t="s">
        <v>536</v>
      </c>
      <c r="V195" s="71"/>
      <c r="W195" s="116">
        <v>5.0</v>
      </c>
      <c r="X195" s="71"/>
      <c r="Y195" s="73" t="s">
        <v>537</v>
      </c>
      <c r="Z195" s="77"/>
      <c r="AA195" s="77"/>
      <c r="AB195" s="77"/>
      <c r="AC195" s="77"/>
      <c r="AD195" s="77"/>
      <c r="AE195" s="77"/>
      <c r="AF195" s="77"/>
    </row>
    <row r="196" ht="15.75" customHeight="1">
      <c r="A196" s="13" t="s">
        <v>541</v>
      </c>
      <c r="B196" s="13" t="s">
        <v>542</v>
      </c>
      <c r="C196" s="13" t="s">
        <v>543</v>
      </c>
      <c r="D196" s="13">
        <v>2022.0</v>
      </c>
      <c r="E196" s="13" t="s">
        <v>544</v>
      </c>
      <c r="F196" s="13" t="s">
        <v>545</v>
      </c>
      <c r="G196" s="19">
        <v>0.3</v>
      </c>
      <c r="H196" s="19">
        <v>35000.0</v>
      </c>
      <c r="I196" s="8">
        <f t="shared" si="49"/>
        <v>0.3428571429</v>
      </c>
      <c r="J196" s="19">
        <v>0.012</v>
      </c>
      <c r="K196" s="19">
        <v>25.0</v>
      </c>
      <c r="L196" s="19">
        <v>1668.0</v>
      </c>
      <c r="M196" s="11">
        <f t="shared" ref="M196:M204" si="52">G196*N196</f>
        <v>20.1</v>
      </c>
      <c r="N196" s="19">
        <v>67.0</v>
      </c>
      <c r="O196" s="13" t="s">
        <v>546</v>
      </c>
      <c r="P196" s="13" t="s">
        <v>30</v>
      </c>
      <c r="Q196" s="19">
        <v>6.0</v>
      </c>
      <c r="R196" s="13" t="s">
        <v>261</v>
      </c>
      <c r="S196" s="13" t="s">
        <v>547</v>
      </c>
      <c r="T196" s="13" t="s">
        <v>33</v>
      </c>
      <c r="U196" s="13" t="s">
        <v>548</v>
      </c>
      <c r="V196" s="14"/>
      <c r="W196" s="93">
        <v>2.0</v>
      </c>
      <c r="X196" s="11"/>
      <c r="Y196" s="13" t="s">
        <v>549</v>
      </c>
      <c r="Z196" s="16"/>
      <c r="AA196" s="16"/>
      <c r="AB196" s="16"/>
      <c r="AC196" s="16"/>
      <c r="AD196" s="16"/>
      <c r="AE196" s="16"/>
      <c r="AF196" s="16"/>
    </row>
    <row r="197" ht="15.75" customHeight="1">
      <c r="A197" s="13" t="s">
        <v>541</v>
      </c>
      <c r="B197" s="13" t="s">
        <v>542</v>
      </c>
      <c r="C197" s="13" t="s">
        <v>543</v>
      </c>
      <c r="D197" s="13">
        <v>2022.0</v>
      </c>
      <c r="E197" s="13" t="s">
        <v>544</v>
      </c>
      <c r="F197" s="13" t="s">
        <v>545</v>
      </c>
      <c r="G197" s="19">
        <v>1.0</v>
      </c>
      <c r="H197" s="19">
        <v>120000.0</v>
      </c>
      <c r="I197" s="8">
        <f t="shared" si="49"/>
        <v>0.3333333333</v>
      </c>
      <c r="J197" s="19">
        <v>0.04</v>
      </c>
      <c r="K197" s="19">
        <v>25.0</v>
      </c>
      <c r="L197" s="19">
        <v>501.0</v>
      </c>
      <c r="M197" s="11">
        <f t="shared" si="52"/>
        <v>20</v>
      </c>
      <c r="N197" s="19">
        <v>20.0</v>
      </c>
      <c r="O197" s="13" t="s">
        <v>546</v>
      </c>
      <c r="P197" s="13" t="s">
        <v>30</v>
      </c>
      <c r="Q197" s="19">
        <v>6.0</v>
      </c>
      <c r="R197" s="13" t="s">
        <v>261</v>
      </c>
      <c r="S197" s="13" t="s">
        <v>547</v>
      </c>
      <c r="T197" s="13" t="s">
        <v>33</v>
      </c>
      <c r="U197" s="13" t="s">
        <v>550</v>
      </c>
      <c r="V197" s="14"/>
      <c r="W197" s="93">
        <v>1.5</v>
      </c>
      <c r="X197" s="11"/>
      <c r="Y197" s="13" t="s">
        <v>498</v>
      </c>
      <c r="Z197" s="16"/>
      <c r="AA197" s="16"/>
      <c r="AB197" s="16"/>
      <c r="AC197" s="16"/>
      <c r="AD197" s="16"/>
      <c r="AE197" s="16"/>
      <c r="AF197" s="16"/>
    </row>
    <row r="198" ht="15.75" customHeight="1">
      <c r="A198" s="13" t="s">
        <v>541</v>
      </c>
      <c r="B198" s="13" t="s">
        <v>542</v>
      </c>
      <c r="C198" s="13" t="s">
        <v>543</v>
      </c>
      <c r="D198" s="13">
        <v>2022.0</v>
      </c>
      <c r="E198" s="13" t="s">
        <v>544</v>
      </c>
      <c r="F198" s="13" t="s">
        <v>545</v>
      </c>
      <c r="G198" s="19">
        <v>3.0</v>
      </c>
      <c r="H198" s="19">
        <v>350000.0</v>
      </c>
      <c r="I198" s="8">
        <f t="shared" si="49"/>
        <v>0.3428571429</v>
      </c>
      <c r="J198" s="19">
        <v>0.12</v>
      </c>
      <c r="K198" s="19">
        <v>25.0</v>
      </c>
      <c r="L198" s="19">
        <v>168.0</v>
      </c>
      <c r="M198" s="11">
        <f t="shared" si="52"/>
        <v>20.1</v>
      </c>
      <c r="N198" s="19">
        <v>6.7</v>
      </c>
      <c r="O198" s="13" t="s">
        <v>546</v>
      </c>
      <c r="P198" s="13" t="s">
        <v>30</v>
      </c>
      <c r="Q198" s="19">
        <v>6.0</v>
      </c>
      <c r="R198" s="13" t="s">
        <v>261</v>
      </c>
      <c r="S198" s="13" t="s">
        <v>547</v>
      </c>
      <c r="T198" s="13" t="s">
        <v>33</v>
      </c>
      <c r="U198" s="13" t="s">
        <v>551</v>
      </c>
      <c r="V198" s="14"/>
      <c r="W198" s="93">
        <v>1.0</v>
      </c>
      <c r="X198" s="11"/>
      <c r="Y198" s="13" t="s">
        <v>552</v>
      </c>
      <c r="Z198" s="16"/>
      <c r="AA198" s="16"/>
      <c r="AB198" s="16"/>
      <c r="AC198" s="16"/>
      <c r="AD198" s="16"/>
      <c r="AE198" s="16"/>
      <c r="AF198" s="16"/>
    </row>
    <row r="199" ht="15.75" customHeight="1">
      <c r="A199" s="13" t="s">
        <v>541</v>
      </c>
      <c r="B199" s="13" t="s">
        <v>542</v>
      </c>
      <c r="C199" s="13" t="s">
        <v>543</v>
      </c>
      <c r="D199" s="13">
        <v>2022.0</v>
      </c>
      <c r="E199" s="13" t="s">
        <v>544</v>
      </c>
      <c r="F199" s="13" t="s">
        <v>545</v>
      </c>
      <c r="G199" s="19">
        <v>10.0</v>
      </c>
      <c r="H199" s="19">
        <v>980000.0</v>
      </c>
      <c r="I199" s="8">
        <f t="shared" si="49"/>
        <v>0.03367346939</v>
      </c>
      <c r="J199" s="19">
        <v>0.033</v>
      </c>
      <c r="K199" s="19">
        <v>300.0</v>
      </c>
      <c r="L199" s="19">
        <v>601.0</v>
      </c>
      <c r="M199" s="11">
        <f t="shared" si="52"/>
        <v>20</v>
      </c>
      <c r="N199" s="19">
        <v>2.0</v>
      </c>
      <c r="O199" s="13" t="s">
        <v>546</v>
      </c>
      <c r="P199" s="13" t="s">
        <v>30</v>
      </c>
      <c r="Q199" s="19">
        <v>6.0</v>
      </c>
      <c r="R199" s="13" t="s">
        <v>261</v>
      </c>
      <c r="S199" s="13" t="s">
        <v>547</v>
      </c>
      <c r="T199" s="13" t="s">
        <v>33</v>
      </c>
      <c r="U199" s="13" t="s">
        <v>553</v>
      </c>
      <c r="V199" s="14"/>
      <c r="W199" s="93">
        <v>3.0</v>
      </c>
      <c r="X199" s="11"/>
      <c r="Y199" s="13" t="s">
        <v>500</v>
      </c>
      <c r="Z199" s="16"/>
      <c r="AA199" s="16"/>
      <c r="AB199" s="16"/>
      <c r="AC199" s="16"/>
      <c r="AD199" s="16"/>
      <c r="AE199" s="16"/>
      <c r="AF199" s="16"/>
    </row>
    <row r="200" ht="15.75" customHeight="1">
      <c r="A200" s="13" t="s">
        <v>541</v>
      </c>
      <c r="B200" s="13" t="s">
        <v>542</v>
      </c>
      <c r="C200" s="13" t="s">
        <v>543</v>
      </c>
      <c r="D200" s="13">
        <v>2022.0</v>
      </c>
      <c r="E200" s="13" t="s">
        <v>544</v>
      </c>
      <c r="F200" s="13" t="s">
        <v>545</v>
      </c>
      <c r="G200" s="19">
        <v>30.0</v>
      </c>
      <c r="H200" s="19">
        <v>290000.0</v>
      </c>
      <c r="I200" s="8">
        <f t="shared" si="49"/>
        <v>0.3448275862</v>
      </c>
      <c r="J200" s="19">
        <v>0.1</v>
      </c>
      <c r="K200" s="19">
        <v>300.0</v>
      </c>
      <c r="L200" s="19">
        <v>201.0</v>
      </c>
      <c r="M200" s="11">
        <f t="shared" si="52"/>
        <v>20.1</v>
      </c>
      <c r="N200" s="19">
        <v>0.67</v>
      </c>
      <c r="O200" s="13" t="s">
        <v>546</v>
      </c>
      <c r="P200" s="13" t="s">
        <v>30</v>
      </c>
      <c r="Q200" s="19">
        <v>6.0</v>
      </c>
      <c r="R200" s="13" t="s">
        <v>261</v>
      </c>
      <c r="S200" s="13" t="s">
        <v>547</v>
      </c>
      <c r="T200" s="13" t="s">
        <v>33</v>
      </c>
      <c r="U200" s="13" t="s">
        <v>554</v>
      </c>
      <c r="V200" s="14"/>
      <c r="W200" s="93">
        <v>4.0</v>
      </c>
      <c r="X200" s="11"/>
      <c r="Y200" s="13" t="s">
        <v>298</v>
      </c>
      <c r="Z200" s="16"/>
      <c r="AA200" s="16"/>
      <c r="AB200" s="16"/>
      <c r="AC200" s="16"/>
      <c r="AD200" s="16"/>
      <c r="AE200" s="16"/>
      <c r="AF200" s="16"/>
    </row>
    <row r="201" ht="15.75" customHeight="1">
      <c r="A201" s="13" t="s">
        <v>541</v>
      </c>
      <c r="B201" s="13" t="s">
        <v>542</v>
      </c>
      <c r="C201" s="13" t="s">
        <v>543</v>
      </c>
      <c r="D201" s="13">
        <v>2022.0</v>
      </c>
      <c r="E201" s="13" t="s">
        <v>544</v>
      </c>
      <c r="F201" s="13" t="s">
        <v>545</v>
      </c>
      <c r="G201" s="19">
        <v>100.0</v>
      </c>
      <c r="H201" s="19">
        <v>960000.0</v>
      </c>
      <c r="I201" s="8">
        <f t="shared" si="49"/>
        <v>0.34375</v>
      </c>
      <c r="J201" s="19">
        <v>0.33</v>
      </c>
      <c r="K201" s="19">
        <v>300.0</v>
      </c>
      <c r="L201" s="19">
        <v>61.0</v>
      </c>
      <c r="M201" s="11">
        <f t="shared" si="52"/>
        <v>20</v>
      </c>
      <c r="N201" s="19">
        <v>0.2</v>
      </c>
      <c r="O201" s="13" t="s">
        <v>546</v>
      </c>
      <c r="P201" s="13" t="s">
        <v>30</v>
      </c>
      <c r="Q201" s="19">
        <v>6.0</v>
      </c>
      <c r="R201" s="13" t="s">
        <v>261</v>
      </c>
      <c r="S201" s="13" t="s">
        <v>547</v>
      </c>
      <c r="T201" s="13" t="s">
        <v>33</v>
      </c>
      <c r="U201" s="13" t="s">
        <v>555</v>
      </c>
      <c r="V201" s="14"/>
      <c r="W201" s="93">
        <v>5.0</v>
      </c>
      <c r="X201" s="11"/>
      <c r="Y201" s="13" t="s">
        <v>300</v>
      </c>
      <c r="Z201" s="16"/>
      <c r="AA201" s="16"/>
      <c r="AB201" s="16"/>
      <c r="AC201" s="16"/>
      <c r="AD201" s="16"/>
      <c r="AE201" s="16"/>
      <c r="AF201" s="16"/>
    </row>
    <row r="202" ht="15.75" customHeight="1">
      <c r="A202" s="13" t="s">
        <v>541</v>
      </c>
      <c r="B202" s="13" t="s">
        <v>542</v>
      </c>
      <c r="C202" s="13" t="s">
        <v>543</v>
      </c>
      <c r="D202" s="13">
        <v>2022.0</v>
      </c>
      <c r="E202" s="13" t="s">
        <v>544</v>
      </c>
      <c r="F202" s="13" t="s">
        <v>545</v>
      </c>
      <c r="G202" s="19">
        <v>300.0</v>
      </c>
      <c r="H202" s="19">
        <v>2800000.0</v>
      </c>
      <c r="I202" s="8">
        <f t="shared" si="49"/>
        <v>0.3392857143</v>
      </c>
      <c r="J202" s="19">
        <v>0.95</v>
      </c>
      <c r="K202" s="19">
        <v>300.0</v>
      </c>
      <c r="L202" s="19">
        <v>21.0</v>
      </c>
      <c r="M202" s="11">
        <f t="shared" si="52"/>
        <v>20.1</v>
      </c>
      <c r="N202" s="19">
        <v>0.067</v>
      </c>
      <c r="O202" s="13" t="s">
        <v>546</v>
      </c>
      <c r="P202" s="13" t="s">
        <v>30</v>
      </c>
      <c r="Q202" s="19">
        <v>6.0</v>
      </c>
      <c r="R202" s="13" t="s">
        <v>261</v>
      </c>
      <c r="S202" s="13" t="s">
        <v>547</v>
      </c>
      <c r="T202" s="13" t="s">
        <v>33</v>
      </c>
      <c r="U202" s="13" t="s">
        <v>554</v>
      </c>
      <c r="V202" s="14"/>
      <c r="W202" s="93">
        <v>4.0</v>
      </c>
      <c r="X202" s="11"/>
      <c r="Y202" s="13" t="s">
        <v>298</v>
      </c>
      <c r="Z202" s="16"/>
      <c r="AA202" s="16"/>
      <c r="AB202" s="16"/>
      <c r="AC202" s="16"/>
      <c r="AD202" s="16"/>
      <c r="AE202" s="16"/>
      <c r="AF202" s="16"/>
    </row>
    <row r="203" ht="15.75" customHeight="1">
      <c r="A203" s="13" t="s">
        <v>541</v>
      </c>
      <c r="B203" s="13" t="s">
        <v>542</v>
      </c>
      <c r="C203" s="13" t="s">
        <v>543</v>
      </c>
      <c r="D203" s="13">
        <v>2022.0</v>
      </c>
      <c r="E203" s="13" t="s">
        <v>544</v>
      </c>
      <c r="F203" s="13" t="s">
        <v>545</v>
      </c>
      <c r="G203" s="19">
        <v>1000.0</v>
      </c>
      <c r="H203" s="19">
        <v>8400000.0</v>
      </c>
      <c r="I203" s="8">
        <f t="shared" si="49"/>
        <v>0.3452380952</v>
      </c>
      <c r="J203" s="19">
        <v>2.9</v>
      </c>
      <c r="K203" s="19">
        <v>300.0</v>
      </c>
      <c r="L203" s="19">
        <v>7.0</v>
      </c>
      <c r="M203" s="11">
        <f t="shared" si="52"/>
        <v>20</v>
      </c>
      <c r="N203" s="19">
        <v>0.02</v>
      </c>
      <c r="O203" s="13" t="s">
        <v>546</v>
      </c>
      <c r="P203" s="13" t="s">
        <v>30</v>
      </c>
      <c r="Q203" s="19">
        <v>6.0</v>
      </c>
      <c r="R203" s="13" t="s">
        <v>261</v>
      </c>
      <c r="S203" s="13" t="s">
        <v>547</v>
      </c>
      <c r="T203" s="13" t="s">
        <v>33</v>
      </c>
      <c r="U203" s="13" t="s">
        <v>554</v>
      </c>
      <c r="V203" s="14"/>
      <c r="W203" s="93">
        <v>4.0</v>
      </c>
      <c r="X203" s="11"/>
      <c r="Y203" s="13" t="s">
        <v>298</v>
      </c>
      <c r="Z203" s="16"/>
      <c r="AA203" s="16"/>
      <c r="AB203" s="16"/>
      <c r="AC203" s="16"/>
      <c r="AD203" s="16"/>
      <c r="AE203" s="16"/>
      <c r="AF203" s="16"/>
    </row>
    <row r="204" ht="15.75" customHeight="1">
      <c r="A204" s="13" t="s">
        <v>541</v>
      </c>
      <c r="B204" s="13" t="s">
        <v>542</v>
      </c>
      <c r="C204" s="13" t="s">
        <v>543</v>
      </c>
      <c r="D204" s="13">
        <v>2022.0</v>
      </c>
      <c r="E204" s="13" t="s">
        <v>544</v>
      </c>
      <c r="F204" s="13" t="s">
        <v>545</v>
      </c>
      <c r="G204" s="19">
        <v>2000.0</v>
      </c>
      <c r="H204" s="19">
        <v>1.5E7</v>
      </c>
      <c r="I204" s="8">
        <f t="shared" si="49"/>
        <v>0.3333333333</v>
      </c>
      <c r="J204" s="19">
        <v>5.0</v>
      </c>
      <c r="K204" s="19">
        <v>300.0</v>
      </c>
      <c r="L204" s="19">
        <v>4.0</v>
      </c>
      <c r="M204" s="11">
        <f t="shared" si="52"/>
        <v>20</v>
      </c>
      <c r="N204" s="19">
        <v>0.01</v>
      </c>
      <c r="O204" s="13" t="s">
        <v>546</v>
      </c>
      <c r="P204" s="13" t="s">
        <v>30</v>
      </c>
      <c r="Q204" s="19">
        <v>6.0</v>
      </c>
      <c r="R204" s="13" t="s">
        <v>261</v>
      </c>
      <c r="S204" s="13" t="s">
        <v>547</v>
      </c>
      <c r="T204" s="13" t="s">
        <v>33</v>
      </c>
      <c r="U204" s="13" t="s">
        <v>554</v>
      </c>
      <c r="V204" s="14"/>
      <c r="W204" s="93">
        <v>4.0</v>
      </c>
      <c r="X204" s="11"/>
      <c r="Y204" s="13" t="s">
        <v>298</v>
      </c>
      <c r="Z204" s="16"/>
      <c r="AA204" s="16"/>
      <c r="AB204" s="16"/>
      <c r="AC204" s="16"/>
      <c r="AD204" s="16"/>
      <c r="AE204" s="16"/>
      <c r="AF204" s="1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118"/>
      <c r="W210" s="118"/>
      <c r="X210" s="6"/>
      <c r="Y210" s="6"/>
      <c r="Z210" s="6"/>
      <c r="AA210" s="6"/>
      <c r="AB210" s="6"/>
      <c r="AC210" s="6"/>
      <c r="AD210" s="6"/>
      <c r="AE210" s="6"/>
      <c r="AF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118"/>
      <c r="W211" s="118"/>
      <c r="X211" s="6"/>
      <c r="Y211" s="6"/>
      <c r="Z211" s="6"/>
      <c r="AA211" s="6"/>
      <c r="AB211" s="6"/>
      <c r="AC211" s="6"/>
      <c r="AD211" s="6"/>
      <c r="AE211" s="6"/>
      <c r="AF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118"/>
      <c r="W212" s="118"/>
      <c r="X212" s="6"/>
      <c r="Y212" s="6"/>
      <c r="Z212" s="6"/>
      <c r="AA212" s="6"/>
      <c r="AB212" s="6"/>
      <c r="AC212" s="6"/>
      <c r="AD212" s="6"/>
      <c r="AE212" s="6"/>
      <c r="AF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118"/>
      <c r="W213" s="118"/>
      <c r="X213" s="6"/>
      <c r="Y213" s="6"/>
      <c r="Z213" s="6"/>
      <c r="AA213" s="6"/>
      <c r="AB213" s="6"/>
      <c r="AC213" s="6"/>
      <c r="AD213" s="6"/>
      <c r="AE213" s="6"/>
      <c r="AF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118"/>
      <c r="W214" s="118"/>
      <c r="X214" s="6"/>
      <c r="Y214" s="6"/>
      <c r="Z214" s="6"/>
      <c r="AA214" s="6"/>
      <c r="AB214" s="6"/>
      <c r="AC214" s="6"/>
      <c r="AD214" s="6"/>
      <c r="AE214" s="6"/>
      <c r="AF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118"/>
      <c r="W215" s="118"/>
      <c r="X215" s="6"/>
      <c r="Y215" s="6"/>
      <c r="Z215" s="6"/>
      <c r="AA215" s="6"/>
      <c r="AB215" s="6"/>
      <c r="AC215" s="6"/>
      <c r="AD215" s="6"/>
      <c r="AE215" s="6"/>
      <c r="AF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118"/>
      <c r="W216" s="118"/>
      <c r="X216" s="6"/>
      <c r="Y216" s="6"/>
      <c r="Z216" s="6"/>
      <c r="AA216" s="6"/>
      <c r="AB216" s="6"/>
      <c r="AC216" s="6"/>
      <c r="AD216" s="6"/>
      <c r="AE216" s="6"/>
      <c r="AF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118"/>
      <c r="W217" s="118"/>
      <c r="X217" s="6"/>
      <c r="Y217" s="6"/>
      <c r="Z217" s="6"/>
      <c r="AA217" s="6"/>
      <c r="AB217" s="6"/>
      <c r="AC217" s="6"/>
      <c r="AD217" s="6"/>
      <c r="AE217" s="6"/>
      <c r="AF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118"/>
      <c r="W218" s="118"/>
      <c r="X218" s="6"/>
      <c r="Y218" s="6"/>
      <c r="Z218" s="6"/>
      <c r="AA218" s="6"/>
      <c r="AB218" s="6"/>
      <c r="AC218" s="6"/>
      <c r="AD218" s="6"/>
      <c r="AE218" s="6"/>
      <c r="AF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118"/>
      <c r="W219" s="118"/>
      <c r="X219" s="6"/>
      <c r="Y219" s="6"/>
      <c r="Z219" s="6"/>
      <c r="AA219" s="6"/>
      <c r="AB219" s="6"/>
      <c r="AC219" s="6"/>
      <c r="AD219" s="6"/>
      <c r="AE219" s="6"/>
      <c r="AF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118"/>
      <c r="W220" s="118"/>
      <c r="X220" s="6"/>
      <c r="Y220" s="6"/>
      <c r="Z220" s="6"/>
      <c r="AA220" s="6"/>
      <c r="AB220" s="6"/>
      <c r="AC220" s="6"/>
      <c r="AD220" s="6"/>
      <c r="AE220" s="6"/>
      <c r="AF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118"/>
      <c r="W221" s="118"/>
      <c r="X221" s="6"/>
      <c r="Y221" s="6"/>
      <c r="Z221" s="6"/>
      <c r="AA221" s="6"/>
      <c r="AB221" s="6"/>
      <c r="AC221" s="6"/>
      <c r="AD221" s="6"/>
      <c r="AE221" s="6"/>
      <c r="AF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118"/>
      <c r="W222" s="118"/>
      <c r="X222" s="6"/>
      <c r="Y222" s="6"/>
      <c r="Z222" s="6"/>
      <c r="AA222" s="6"/>
      <c r="AB222" s="6"/>
      <c r="AC222" s="6"/>
      <c r="AD222" s="6"/>
      <c r="AE222" s="6"/>
      <c r="AF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118"/>
      <c r="W223" s="118"/>
      <c r="X223" s="6"/>
      <c r="Y223" s="6"/>
      <c r="Z223" s="6"/>
      <c r="AA223" s="6"/>
      <c r="AB223" s="6"/>
      <c r="AC223" s="6"/>
      <c r="AD223" s="6"/>
      <c r="AE223" s="6"/>
      <c r="AF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118"/>
      <c r="W224" s="118"/>
      <c r="X224" s="6"/>
      <c r="Y224" s="6"/>
      <c r="Z224" s="6"/>
      <c r="AA224" s="6"/>
      <c r="AB224" s="6"/>
      <c r="AC224" s="6"/>
      <c r="AD224" s="6"/>
      <c r="AE224" s="6"/>
      <c r="AF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118"/>
      <c r="W225" s="118"/>
      <c r="X225" s="6"/>
      <c r="Y225" s="6"/>
      <c r="Z225" s="6"/>
      <c r="AA225" s="6"/>
      <c r="AB225" s="6"/>
      <c r="AC225" s="6"/>
      <c r="AD225" s="6"/>
      <c r="AE225" s="6"/>
      <c r="AF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118"/>
      <c r="W226" s="118"/>
      <c r="X226" s="6"/>
      <c r="Y226" s="6"/>
      <c r="Z226" s="6"/>
      <c r="AA226" s="6"/>
      <c r="AB226" s="6"/>
      <c r="AC226" s="6"/>
      <c r="AD226" s="6"/>
      <c r="AE226" s="6"/>
      <c r="AF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118"/>
      <c r="W227" s="118"/>
      <c r="X227" s="6"/>
      <c r="Y227" s="6"/>
      <c r="Z227" s="6"/>
      <c r="AA227" s="6"/>
      <c r="AB227" s="6"/>
      <c r="AC227" s="6"/>
      <c r="AD227" s="6"/>
      <c r="AE227" s="6"/>
      <c r="AF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118"/>
      <c r="W228" s="118"/>
      <c r="X228" s="6"/>
      <c r="Y228" s="6"/>
      <c r="Z228" s="6"/>
      <c r="AA228" s="6"/>
      <c r="AB228" s="6"/>
      <c r="AC228" s="6"/>
      <c r="AD228" s="6"/>
      <c r="AE228" s="6"/>
      <c r="AF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118"/>
      <c r="W229" s="118"/>
      <c r="X229" s="6"/>
      <c r="Y229" s="6"/>
      <c r="Z229" s="6"/>
      <c r="AA229" s="6"/>
      <c r="AB229" s="6"/>
      <c r="AC229" s="6"/>
      <c r="AD229" s="6"/>
      <c r="AE229" s="6"/>
      <c r="AF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118"/>
      <c r="W230" s="118"/>
      <c r="X230" s="6"/>
      <c r="Y230" s="6"/>
      <c r="Z230" s="6"/>
      <c r="AA230" s="6"/>
      <c r="AB230" s="6"/>
      <c r="AC230" s="6"/>
      <c r="AD230" s="6"/>
      <c r="AE230" s="6"/>
      <c r="AF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118"/>
      <c r="W231" s="118"/>
      <c r="X231" s="6"/>
      <c r="Y231" s="6"/>
      <c r="Z231" s="6"/>
      <c r="AA231" s="6"/>
      <c r="AB231" s="6"/>
      <c r="AC231" s="6"/>
      <c r="AD231" s="6"/>
      <c r="AE231" s="6"/>
      <c r="AF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118"/>
      <c r="W232" s="118"/>
      <c r="X232" s="6"/>
      <c r="Y232" s="6"/>
      <c r="Z232" s="6"/>
      <c r="AA232" s="6"/>
      <c r="AB232" s="6"/>
      <c r="AC232" s="6"/>
      <c r="AD232" s="6"/>
      <c r="AE232" s="6"/>
      <c r="AF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118"/>
      <c r="W233" s="118"/>
      <c r="X233" s="6"/>
      <c r="Y233" s="6"/>
      <c r="Z233" s="6"/>
      <c r="AA233" s="6"/>
      <c r="AB233" s="6"/>
      <c r="AC233" s="6"/>
      <c r="AD233" s="6"/>
      <c r="AE233" s="6"/>
      <c r="AF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118"/>
      <c r="W234" s="118"/>
      <c r="X234" s="6"/>
      <c r="Y234" s="6"/>
      <c r="Z234" s="6"/>
      <c r="AA234" s="6"/>
      <c r="AB234" s="6"/>
      <c r="AC234" s="6"/>
      <c r="AD234" s="6"/>
      <c r="AE234" s="6"/>
      <c r="AF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118"/>
      <c r="W235" s="118"/>
      <c r="X235" s="6"/>
      <c r="Y235" s="6"/>
      <c r="Z235" s="6"/>
      <c r="AA235" s="6"/>
      <c r="AB235" s="6"/>
      <c r="AC235" s="6"/>
      <c r="AD235" s="6"/>
      <c r="AE235" s="6"/>
      <c r="AF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118"/>
      <c r="W236" s="118"/>
      <c r="X236" s="6"/>
      <c r="Y236" s="6"/>
      <c r="Z236" s="6"/>
      <c r="AA236" s="6"/>
      <c r="AB236" s="6"/>
      <c r="AC236" s="6"/>
      <c r="AD236" s="6"/>
      <c r="AE236" s="6"/>
      <c r="AF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118"/>
      <c r="W237" s="118"/>
      <c r="X237" s="6"/>
      <c r="Y237" s="6"/>
      <c r="Z237" s="6"/>
      <c r="AA237" s="6"/>
      <c r="AB237" s="6"/>
      <c r="AC237" s="6"/>
      <c r="AD237" s="6"/>
      <c r="AE237" s="6"/>
      <c r="AF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118"/>
      <c r="W238" s="118"/>
      <c r="X238" s="6"/>
      <c r="Y238" s="6"/>
      <c r="Z238" s="6"/>
      <c r="AA238" s="6"/>
      <c r="AB238" s="6"/>
      <c r="AC238" s="6"/>
      <c r="AD238" s="6"/>
      <c r="AE238" s="6"/>
      <c r="AF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118"/>
      <c r="W239" s="118"/>
      <c r="X239" s="6"/>
      <c r="Y239" s="6"/>
      <c r="Z239" s="6"/>
      <c r="AA239" s="6"/>
      <c r="AB239" s="6"/>
      <c r="AC239" s="6"/>
      <c r="AD239" s="6"/>
      <c r="AE239" s="6"/>
      <c r="AF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118"/>
      <c r="W240" s="118"/>
      <c r="X240" s="6"/>
      <c r="Y240" s="6"/>
      <c r="Z240" s="6"/>
      <c r="AA240" s="6"/>
      <c r="AB240" s="6"/>
      <c r="AC240" s="6"/>
      <c r="AD240" s="6"/>
      <c r="AE240" s="6"/>
      <c r="AF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118"/>
      <c r="W241" s="118"/>
      <c r="X241" s="6"/>
      <c r="Y241" s="6"/>
      <c r="Z241" s="6"/>
      <c r="AA241" s="6"/>
      <c r="AB241" s="6"/>
      <c r="AC241" s="6"/>
      <c r="AD241" s="6"/>
      <c r="AE241" s="6"/>
      <c r="AF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118"/>
      <c r="W242" s="118"/>
      <c r="X242" s="6"/>
      <c r="Y242" s="6"/>
      <c r="Z242" s="6"/>
      <c r="AA242" s="6"/>
      <c r="AB242" s="6"/>
      <c r="AC242" s="6"/>
      <c r="AD242" s="6"/>
      <c r="AE242" s="6"/>
      <c r="AF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118"/>
      <c r="W243" s="118"/>
      <c r="X243" s="6"/>
      <c r="Y243" s="6"/>
      <c r="Z243" s="6"/>
      <c r="AA243" s="6"/>
      <c r="AB243" s="6"/>
      <c r="AC243" s="6"/>
      <c r="AD243" s="6"/>
      <c r="AE243" s="6"/>
      <c r="AF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118"/>
      <c r="W244" s="118"/>
      <c r="X244" s="6"/>
      <c r="Y244" s="6"/>
      <c r="Z244" s="6"/>
      <c r="AA244" s="6"/>
      <c r="AB244" s="6"/>
      <c r="AC244" s="6"/>
      <c r="AD244" s="6"/>
      <c r="AE244" s="6"/>
      <c r="AF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118"/>
      <c r="W245" s="118"/>
      <c r="X245" s="6"/>
      <c r="Y245" s="6"/>
      <c r="Z245" s="6"/>
      <c r="AA245" s="6"/>
      <c r="AB245" s="6"/>
      <c r="AC245" s="6"/>
      <c r="AD245" s="6"/>
      <c r="AE245" s="6"/>
      <c r="AF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118"/>
      <c r="W246" s="118"/>
      <c r="X246" s="6"/>
      <c r="Y246" s="6"/>
      <c r="Z246" s="6"/>
      <c r="AA246" s="6"/>
      <c r="AB246" s="6"/>
      <c r="AC246" s="6"/>
      <c r="AD246" s="6"/>
      <c r="AE246" s="6"/>
      <c r="AF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118"/>
      <c r="W247" s="118"/>
      <c r="X247" s="6"/>
      <c r="Y247" s="6"/>
      <c r="Z247" s="6"/>
      <c r="AA247" s="6"/>
      <c r="AB247" s="6"/>
      <c r="AC247" s="6"/>
      <c r="AD247" s="6"/>
      <c r="AE247" s="6"/>
      <c r="AF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118"/>
      <c r="W248" s="118"/>
      <c r="X248" s="6"/>
      <c r="Y248" s="6"/>
      <c r="Z248" s="6"/>
      <c r="AA248" s="6"/>
      <c r="AB248" s="6"/>
      <c r="AC248" s="6"/>
      <c r="AD248" s="6"/>
      <c r="AE248" s="6"/>
      <c r="AF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118"/>
      <c r="W249" s="118"/>
      <c r="X249" s="6"/>
      <c r="Y249" s="6"/>
      <c r="Z249" s="6"/>
      <c r="AA249" s="6"/>
      <c r="AB249" s="6"/>
      <c r="AC249" s="6"/>
      <c r="AD249" s="6"/>
      <c r="AE249" s="6"/>
      <c r="AF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118"/>
      <c r="W250" s="118"/>
      <c r="X250" s="6"/>
      <c r="Y250" s="6"/>
      <c r="Z250" s="6"/>
      <c r="AA250" s="6"/>
      <c r="AB250" s="6"/>
      <c r="AC250" s="6"/>
      <c r="AD250" s="6"/>
      <c r="AE250" s="6"/>
      <c r="AF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118"/>
      <c r="W251" s="118"/>
      <c r="X251" s="6"/>
      <c r="Y251" s="6"/>
      <c r="Z251" s="6"/>
      <c r="AA251" s="6"/>
      <c r="AB251" s="6"/>
      <c r="AC251" s="6"/>
      <c r="AD251" s="6"/>
      <c r="AE251" s="6"/>
      <c r="AF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118"/>
      <c r="W252" s="118"/>
      <c r="X252" s="6"/>
      <c r="Y252" s="6"/>
      <c r="Z252" s="6"/>
      <c r="AA252" s="6"/>
      <c r="AB252" s="6"/>
      <c r="AC252" s="6"/>
      <c r="AD252" s="6"/>
      <c r="AE252" s="6"/>
      <c r="AF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118"/>
      <c r="W253" s="118"/>
      <c r="X253" s="6"/>
      <c r="Y253" s="6"/>
      <c r="Z253" s="6"/>
      <c r="AA253" s="6"/>
      <c r="AB253" s="6"/>
      <c r="AC253" s="6"/>
      <c r="AD253" s="6"/>
      <c r="AE253" s="6"/>
      <c r="AF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118"/>
      <c r="W254" s="118"/>
      <c r="X254" s="6"/>
      <c r="Y254" s="6"/>
      <c r="Z254" s="6"/>
      <c r="AA254" s="6"/>
      <c r="AB254" s="6"/>
      <c r="AC254" s="6"/>
      <c r="AD254" s="6"/>
      <c r="AE254" s="6"/>
      <c r="AF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118"/>
      <c r="W255" s="118"/>
      <c r="X255" s="6"/>
      <c r="Y255" s="6"/>
      <c r="Z255" s="6"/>
      <c r="AA255" s="6"/>
      <c r="AB255" s="6"/>
      <c r="AC255" s="6"/>
      <c r="AD255" s="6"/>
      <c r="AE255" s="6"/>
      <c r="AF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118"/>
      <c r="W256" s="118"/>
      <c r="X256" s="6"/>
      <c r="Y256" s="6"/>
      <c r="Z256" s="6"/>
      <c r="AA256" s="6"/>
      <c r="AB256" s="6"/>
      <c r="AC256" s="6"/>
      <c r="AD256" s="6"/>
      <c r="AE256" s="6"/>
      <c r="AF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118"/>
      <c r="W257" s="118"/>
      <c r="X257" s="6"/>
      <c r="Y257" s="6"/>
      <c r="Z257" s="6"/>
      <c r="AA257" s="6"/>
      <c r="AB257" s="6"/>
      <c r="AC257" s="6"/>
      <c r="AD257" s="6"/>
      <c r="AE257" s="6"/>
      <c r="AF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118"/>
      <c r="W258" s="118"/>
      <c r="X258" s="6"/>
      <c r="Y258" s="6"/>
      <c r="Z258" s="6"/>
      <c r="AA258" s="6"/>
      <c r="AB258" s="6"/>
      <c r="AC258" s="6"/>
      <c r="AD258" s="6"/>
      <c r="AE258" s="6"/>
      <c r="AF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118"/>
      <c r="W259" s="118"/>
      <c r="X259" s="6"/>
      <c r="Y259" s="6"/>
      <c r="Z259" s="6"/>
      <c r="AA259" s="6"/>
      <c r="AB259" s="6"/>
      <c r="AC259" s="6"/>
      <c r="AD259" s="6"/>
      <c r="AE259" s="6"/>
      <c r="AF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118"/>
      <c r="W260" s="118"/>
      <c r="X260" s="6"/>
      <c r="Y260" s="6"/>
      <c r="Z260" s="6"/>
      <c r="AA260" s="6"/>
      <c r="AB260" s="6"/>
      <c r="AC260" s="6"/>
      <c r="AD260" s="6"/>
      <c r="AE260" s="6"/>
      <c r="AF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118"/>
      <c r="W261" s="118"/>
      <c r="X261" s="6"/>
      <c r="Y261" s="6"/>
      <c r="Z261" s="6"/>
      <c r="AA261" s="6"/>
      <c r="AB261" s="6"/>
      <c r="AC261" s="6"/>
      <c r="AD261" s="6"/>
      <c r="AE261" s="6"/>
      <c r="AF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118"/>
      <c r="W262" s="118"/>
      <c r="X262" s="6"/>
      <c r="Y262" s="6"/>
      <c r="Z262" s="6"/>
      <c r="AA262" s="6"/>
      <c r="AB262" s="6"/>
      <c r="AC262" s="6"/>
      <c r="AD262" s="6"/>
      <c r="AE262" s="6"/>
      <c r="AF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118"/>
      <c r="W263" s="118"/>
      <c r="X263" s="6"/>
      <c r="Y263" s="6"/>
      <c r="Z263" s="6"/>
      <c r="AA263" s="6"/>
      <c r="AB263" s="6"/>
      <c r="AC263" s="6"/>
      <c r="AD263" s="6"/>
      <c r="AE263" s="6"/>
      <c r="AF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118"/>
      <c r="W264" s="118"/>
      <c r="X264" s="6"/>
      <c r="Y264" s="6"/>
      <c r="Z264" s="6"/>
      <c r="AA264" s="6"/>
      <c r="AB264" s="6"/>
      <c r="AC264" s="6"/>
      <c r="AD264" s="6"/>
      <c r="AE264" s="6"/>
      <c r="AF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118"/>
      <c r="W265" s="118"/>
      <c r="X265" s="6"/>
      <c r="Y265" s="6"/>
      <c r="Z265" s="6"/>
      <c r="AA265" s="6"/>
      <c r="AB265" s="6"/>
      <c r="AC265" s="6"/>
      <c r="AD265" s="6"/>
      <c r="AE265" s="6"/>
      <c r="AF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118"/>
      <c r="W266" s="118"/>
      <c r="X266" s="6"/>
      <c r="Y266" s="6"/>
      <c r="Z266" s="6"/>
      <c r="AA266" s="6"/>
      <c r="AB266" s="6"/>
      <c r="AC266" s="6"/>
      <c r="AD266" s="6"/>
      <c r="AE266" s="6"/>
      <c r="AF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118"/>
      <c r="W267" s="118"/>
      <c r="X267" s="6"/>
      <c r="Y267" s="6"/>
      <c r="Z267" s="6"/>
      <c r="AA267" s="6"/>
      <c r="AB267" s="6"/>
      <c r="AC267" s="6"/>
      <c r="AD267" s="6"/>
      <c r="AE267" s="6"/>
      <c r="AF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118"/>
      <c r="W268" s="118"/>
      <c r="X268" s="6"/>
      <c r="Y268" s="6"/>
      <c r="Z268" s="6"/>
      <c r="AA268" s="6"/>
      <c r="AB268" s="6"/>
      <c r="AC268" s="6"/>
      <c r="AD268" s="6"/>
      <c r="AE268" s="6"/>
      <c r="AF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118"/>
      <c r="W269" s="118"/>
      <c r="X269" s="6"/>
      <c r="Y269" s="6"/>
      <c r="Z269" s="6"/>
      <c r="AA269" s="6"/>
      <c r="AB269" s="6"/>
      <c r="AC269" s="6"/>
      <c r="AD269" s="6"/>
      <c r="AE269" s="6"/>
      <c r="AF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118"/>
      <c r="W270" s="118"/>
      <c r="X270" s="6"/>
      <c r="Y270" s="6"/>
      <c r="Z270" s="6"/>
      <c r="AA270" s="6"/>
      <c r="AB270" s="6"/>
      <c r="AC270" s="6"/>
      <c r="AD270" s="6"/>
      <c r="AE270" s="6"/>
      <c r="AF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118"/>
      <c r="W271" s="118"/>
      <c r="X271" s="6"/>
      <c r="Y271" s="6"/>
      <c r="Z271" s="6"/>
      <c r="AA271" s="6"/>
      <c r="AB271" s="6"/>
      <c r="AC271" s="6"/>
      <c r="AD271" s="6"/>
      <c r="AE271" s="6"/>
      <c r="AF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118"/>
      <c r="W272" s="118"/>
      <c r="X272" s="6"/>
      <c r="Y272" s="6"/>
      <c r="Z272" s="6"/>
      <c r="AA272" s="6"/>
      <c r="AB272" s="6"/>
      <c r="AC272" s="6"/>
      <c r="AD272" s="6"/>
      <c r="AE272" s="6"/>
      <c r="AF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118"/>
      <c r="W273" s="118"/>
      <c r="X273" s="6"/>
      <c r="Y273" s="6"/>
      <c r="Z273" s="6"/>
      <c r="AA273" s="6"/>
      <c r="AB273" s="6"/>
      <c r="AC273" s="6"/>
      <c r="AD273" s="6"/>
      <c r="AE273" s="6"/>
      <c r="AF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118"/>
      <c r="W274" s="118"/>
      <c r="X274" s="6"/>
      <c r="Y274" s="6"/>
      <c r="Z274" s="6"/>
      <c r="AA274" s="6"/>
      <c r="AB274" s="6"/>
      <c r="AC274" s="6"/>
      <c r="AD274" s="6"/>
      <c r="AE274" s="6"/>
      <c r="AF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118"/>
      <c r="W275" s="118"/>
      <c r="X275" s="6"/>
      <c r="Y275" s="6"/>
      <c r="Z275" s="6"/>
      <c r="AA275" s="6"/>
      <c r="AB275" s="6"/>
      <c r="AC275" s="6"/>
      <c r="AD275" s="6"/>
      <c r="AE275" s="6"/>
      <c r="AF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118"/>
      <c r="W276" s="118"/>
      <c r="X276" s="6"/>
      <c r="Y276" s="6"/>
      <c r="Z276" s="6"/>
      <c r="AA276" s="6"/>
      <c r="AB276" s="6"/>
      <c r="AC276" s="6"/>
      <c r="AD276" s="6"/>
      <c r="AE276" s="6"/>
      <c r="AF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118"/>
      <c r="W277" s="118"/>
      <c r="X277" s="6"/>
      <c r="Y277" s="6"/>
      <c r="Z277" s="6"/>
      <c r="AA277" s="6"/>
      <c r="AB277" s="6"/>
      <c r="AC277" s="6"/>
      <c r="AD277" s="6"/>
      <c r="AE277" s="6"/>
      <c r="AF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118"/>
      <c r="W278" s="118"/>
      <c r="X278" s="6"/>
      <c r="Y278" s="6"/>
      <c r="Z278" s="6"/>
      <c r="AA278" s="6"/>
      <c r="AB278" s="6"/>
      <c r="AC278" s="6"/>
      <c r="AD278" s="6"/>
      <c r="AE278" s="6"/>
      <c r="AF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118"/>
      <c r="W279" s="118"/>
      <c r="X279" s="6"/>
      <c r="Y279" s="6"/>
      <c r="Z279" s="6"/>
      <c r="AA279" s="6"/>
      <c r="AB279" s="6"/>
      <c r="AC279" s="6"/>
      <c r="AD279" s="6"/>
      <c r="AE279" s="6"/>
      <c r="AF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118"/>
      <c r="W280" s="118"/>
      <c r="X280" s="6"/>
      <c r="Y280" s="6"/>
      <c r="Z280" s="6"/>
      <c r="AA280" s="6"/>
      <c r="AB280" s="6"/>
      <c r="AC280" s="6"/>
      <c r="AD280" s="6"/>
      <c r="AE280" s="6"/>
      <c r="AF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118"/>
      <c r="W281" s="118"/>
      <c r="X281" s="6"/>
      <c r="Y281" s="6"/>
      <c r="Z281" s="6"/>
      <c r="AA281" s="6"/>
      <c r="AB281" s="6"/>
      <c r="AC281" s="6"/>
      <c r="AD281" s="6"/>
      <c r="AE281" s="6"/>
      <c r="AF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118"/>
      <c r="W282" s="118"/>
      <c r="X282" s="6"/>
      <c r="Y282" s="6"/>
      <c r="Z282" s="6"/>
      <c r="AA282" s="6"/>
      <c r="AB282" s="6"/>
      <c r="AC282" s="6"/>
      <c r="AD282" s="6"/>
      <c r="AE282" s="6"/>
      <c r="AF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118"/>
      <c r="W283" s="118"/>
      <c r="X283" s="6"/>
      <c r="Y283" s="6"/>
      <c r="Z283" s="6"/>
      <c r="AA283" s="6"/>
      <c r="AB283" s="6"/>
      <c r="AC283" s="6"/>
      <c r="AD283" s="6"/>
      <c r="AE283" s="6"/>
      <c r="AF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118"/>
      <c r="W284" s="118"/>
      <c r="X284" s="6"/>
      <c r="Y284" s="6"/>
      <c r="Z284" s="6"/>
      <c r="AA284" s="6"/>
      <c r="AB284" s="6"/>
      <c r="AC284" s="6"/>
      <c r="AD284" s="6"/>
      <c r="AE284" s="6"/>
      <c r="AF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118"/>
      <c r="W285" s="118"/>
      <c r="X285" s="6"/>
      <c r="Y285" s="6"/>
      <c r="Z285" s="6"/>
      <c r="AA285" s="6"/>
      <c r="AB285" s="6"/>
      <c r="AC285" s="6"/>
      <c r="AD285" s="6"/>
      <c r="AE285" s="6"/>
      <c r="AF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118"/>
      <c r="W286" s="118"/>
      <c r="X286" s="6"/>
      <c r="Y286" s="6"/>
      <c r="Z286" s="6"/>
      <c r="AA286" s="6"/>
      <c r="AB286" s="6"/>
      <c r="AC286" s="6"/>
      <c r="AD286" s="6"/>
      <c r="AE286" s="6"/>
      <c r="AF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118"/>
      <c r="W287" s="118"/>
      <c r="X287" s="6"/>
      <c r="Y287" s="6"/>
      <c r="Z287" s="6"/>
      <c r="AA287" s="6"/>
      <c r="AB287" s="6"/>
      <c r="AC287" s="6"/>
      <c r="AD287" s="6"/>
      <c r="AE287" s="6"/>
      <c r="AF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118"/>
      <c r="W288" s="118"/>
      <c r="X288" s="6"/>
      <c r="Y288" s="6"/>
      <c r="Z288" s="6"/>
      <c r="AA288" s="6"/>
      <c r="AB288" s="6"/>
      <c r="AC288" s="6"/>
      <c r="AD288" s="6"/>
      <c r="AE288" s="6"/>
      <c r="AF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118"/>
      <c r="W289" s="118"/>
      <c r="X289" s="6"/>
      <c r="Y289" s="6"/>
      <c r="Z289" s="6"/>
      <c r="AA289" s="6"/>
      <c r="AB289" s="6"/>
      <c r="AC289" s="6"/>
      <c r="AD289" s="6"/>
      <c r="AE289" s="6"/>
      <c r="AF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118"/>
      <c r="W290" s="118"/>
      <c r="X290" s="6"/>
      <c r="Y290" s="6"/>
      <c r="Z290" s="6"/>
      <c r="AA290" s="6"/>
      <c r="AB290" s="6"/>
      <c r="AC290" s="6"/>
      <c r="AD290" s="6"/>
      <c r="AE290" s="6"/>
      <c r="AF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118"/>
      <c r="W291" s="118"/>
      <c r="X291" s="6"/>
      <c r="Y291" s="6"/>
      <c r="Z291" s="6"/>
      <c r="AA291" s="6"/>
      <c r="AB291" s="6"/>
      <c r="AC291" s="6"/>
      <c r="AD291" s="6"/>
      <c r="AE291" s="6"/>
      <c r="AF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118"/>
      <c r="W292" s="118"/>
      <c r="X292" s="6"/>
      <c r="Y292" s="6"/>
      <c r="Z292" s="6"/>
      <c r="AA292" s="6"/>
      <c r="AB292" s="6"/>
      <c r="AC292" s="6"/>
      <c r="AD292" s="6"/>
      <c r="AE292" s="6"/>
      <c r="AF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118"/>
      <c r="W293" s="118"/>
      <c r="X293" s="6"/>
      <c r="Y293" s="6"/>
      <c r="Z293" s="6"/>
      <c r="AA293" s="6"/>
      <c r="AB293" s="6"/>
      <c r="AC293" s="6"/>
      <c r="AD293" s="6"/>
      <c r="AE293" s="6"/>
      <c r="AF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118"/>
      <c r="W294" s="118"/>
      <c r="X294" s="6"/>
      <c r="Y294" s="6"/>
      <c r="Z294" s="6"/>
      <c r="AA294" s="6"/>
      <c r="AB294" s="6"/>
      <c r="AC294" s="6"/>
      <c r="AD294" s="6"/>
      <c r="AE294" s="6"/>
      <c r="AF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118"/>
      <c r="W295" s="118"/>
      <c r="X295" s="6"/>
      <c r="Y295" s="6"/>
      <c r="Z295" s="6"/>
      <c r="AA295" s="6"/>
      <c r="AB295" s="6"/>
      <c r="AC295" s="6"/>
      <c r="AD295" s="6"/>
      <c r="AE295" s="6"/>
      <c r="AF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118"/>
      <c r="W296" s="118"/>
      <c r="X296" s="6"/>
      <c r="Y296" s="6"/>
      <c r="Z296" s="6"/>
      <c r="AA296" s="6"/>
      <c r="AB296" s="6"/>
      <c r="AC296" s="6"/>
      <c r="AD296" s="6"/>
      <c r="AE296" s="6"/>
      <c r="AF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118"/>
      <c r="W297" s="118"/>
      <c r="X297" s="6"/>
      <c r="Y297" s="6"/>
      <c r="Z297" s="6"/>
      <c r="AA297" s="6"/>
      <c r="AB297" s="6"/>
      <c r="AC297" s="6"/>
      <c r="AD297" s="6"/>
      <c r="AE297" s="6"/>
      <c r="AF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118"/>
      <c r="W298" s="118"/>
      <c r="X298" s="6"/>
      <c r="Y298" s="6"/>
      <c r="Z298" s="6"/>
      <c r="AA298" s="6"/>
      <c r="AB298" s="6"/>
      <c r="AC298" s="6"/>
      <c r="AD298" s="6"/>
      <c r="AE298" s="6"/>
      <c r="AF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118"/>
      <c r="W299" s="118"/>
      <c r="X299" s="6"/>
      <c r="Y299" s="6"/>
      <c r="Z299" s="6"/>
      <c r="AA299" s="6"/>
      <c r="AB299" s="6"/>
      <c r="AC299" s="6"/>
      <c r="AD299" s="6"/>
      <c r="AE299" s="6"/>
      <c r="AF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118"/>
      <c r="W300" s="118"/>
      <c r="X300" s="6"/>
      <c r="Y300" s="6"/>
      <c r="Z300" s="6"/>
      <c r="AA300" s="6"/>
      <c r="AB300" s="6"/>
      <c r="AC300" s="6"/>
      <c r="AD300" s="6"/>
      <c r="AE300" s="6"/>
      <c r="AF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118"/>
      <c r="W301" s="118"/>
      <c r="X301" s="6"/>
      <c r="Y301" s="6"/>
      <c r="Z301" s="6"/>
      <c r="AA301" s="6"/>
      <c r="AB301" s="6"/>
      <c r="AC301" s="6"/>
      <c r="AD301" s="6"/>
      <c r="AE301" s="6"/>
      <c r="AF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118"/>
      <c r="W302" s="118"/>
      <c r="X302" s="6"/>
      <c r="Y302" s="6"/>
      <c r="Z302" s="6"/>
      <c r="AA302" s="6"/>
      <c r="AB302" s="6"/>
      <c r="AC302" s="6"/>
      <c r="AD302" s="6"/>
      <c r="AE302" s="6"/>
      <c r="AF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118"/>
      <c r="W303" s="118"/>
      <c r="X303" s="6"/>
      <c r="Y303" s="6"/>
      <c r="Z303" s="6"/>
      <c r="AA303" s="6"/>
      <c r="AB303" s="6"/>
      <c r="AC303" s="6"/>
      <c r="AD303" s="6"/>
      <c r="AE303" s="6"/>
      <c r="AF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118"/>
      <c r="W304" s="118"/>
      <c r="X304" s="6"/>
      <c r="Y304" s="6"/>
      <c r="Z304" s="6"/>
      <c r="AA304" s="6"/>
      <c r="AB304" s="6"/>
      <c r="AC304" s="6"/>
      <c r="AD304" s="6"/>
      <c r="AE304" s="6"/>
      <c r="AF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118"/>
      <c r="W305" s="118"/>
      <c r="X305" s="6"/>
      <c r="Y305" s="6"/>
      <c r="Z305" s="6"/>
      <c r="AA305" s="6"/>
      <c r="AB305" s="6"/>
      <c r="AC305" s="6"/>
      <c r="AD305" s="6"/>
      <c r="AE305" s="6"/>
      <c r="AF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118"/>
      <c r="W306" s="118"/>
      <c r="X306" s="6"/>
      <c r="Y306" s="6"/>
      <c r="Z306" s="6"/>
      <c r="AA306" s="6"/>
      <c r="AB306" s="6"/>
      <c r="AC306" s="6"/>
      <c r="AD306" s="6"/>
      <c r="AE306" s="6"/>
      <c r="AF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118"/>
      <c r="W307" s="118"/>
      <c r="X307" s="6"/>
      <c r="Y307" s="6"/>
      <c r="Z307" s="6"/>
      <c r="AA307" s="6"/>
      <c r="AB307" s="6"/>
      <c r="AC307" s="6"/>
      <c r="AD307" s="6"/>
      <c r="AE307" s="6"/>
      <c r="AF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118"/>
      <c r="W308" s="118"/>
      <c r="X308" s="6"/>
      <c r="Y308" s="6"/>
      <c r="Z308" s="6"/>
      <c r="AA308" s="6"/>
      <c r="AB308" s="6"/>
      <c r="AC308" s="6"/>
      <c r="AD308" s="6"/>
      <c r="AE308" s="6"/>
      <c r="AF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118"/>
      <c r="W309" s="118"/>
      <c r="X309" s="6"/>
      <c r="Y309" s="6"/>
      <c r="Z309" s="6"/>
      <c r="AA309" s="6"/>
      <c r="AB309" s="6"/>
      <c r="AC309" s="6"/>
      <c r="AD309" s="6"/>
      <c r="AE309" s="6"/>
      <c r="AF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118"/>
      <c r="W310" s="118"/>
      <c r="X310" s="6"/>
      <c r="Y310" s="6"/>
      <c r="Z310" s="6"/>
      <c r="AA310" s="6"/>
      <c r="AB310" s="6"/>
      <c r="AC310" s="6"/>
      <c r="AD310" s="6"/>
      <c r="AE310" s="6"/>
      <c r="AF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118"/>
      <c r="W311" s="118"/>
      <c r="X311" s="6"/>
      <c r="Y311" s="6"/>
      <c r="Z311" s="6"/>
      <c r="AA311" s="6"/>
      <c r="AB311" s="6"/>
      <c r="AC311" s="6"/>
      <c r="AD311" s="6"/>
      <c r="AE311" s="6"/>
      <c r="AF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118"/>
      <c r="W312" s="118"/>
      <c r="X312" s="6"/>
      <c r="Y312" s="6"/>
      <c r="Z312" s="6"/>
      <c r="AA312" s="6"/>
      <c r="AB312" s="6"/>
      <c r="AC312" s="6"/>
      <c r="AD312" s="6"/>
      <c r="AE312" s="6"/>
      <c r="AF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118"/>
      <c r="W313" s="118"/>
      <c r="X313" s="6"/>
      <c r="Y313" s="6"/>
      <c r="Z313" s="6"/>
      <c r="AA313" s="6"/>
      <c r="AB313" s="6"/>
      <c r="AC313" s="6"/>
      <c r="AD313" s="6"/>
      <c r="AE313" s="6"/>
      <c r="AF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118"/>
      <c r="W314" s="118"/>
      <c r="X314" s="6"/>
      <c r="Y314" s="6"/>
      <c r="Z314" s="6"/>
      <c r="AA314" s="6"/>
      <c r="AB314" s="6"/>
      <c r="AC314" s="6"/>
      <c r="AD314" s="6"/>
      <c r="AE314" s="6"/>
      <c r="AF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118"/>
      <c r="W315" s="118"/>
      <c r="X315" s="6"/>
      <c r="Y315" s="6"/>
      <c r="Z315" s="6"/>
      <c r="AA315" s="6"/>
      <c r="AB315" s="6"/>
      <c r="AC315" s="6"/>
      <c r="AD315" s="6"/>
      <c r="AE315" s="6"/>
      <c r="AF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118"/>
      <c r="W316" s="118"/>
      <c r="X316" s="6"/>
      <c r="Y316" s="6"/>
      <c r="Z316" s="6"/>
      <c r="AA316" s="6"/>
      <c r="AB316" s="6"/>
      <c r="AC316" s="6"/>
      <c r="AD316" s="6"/>
      <c r="AE316" s="6"/>
      <c r="AF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118"/>
      <c r="W317" s="118"/>
      <c r="X317" s="6"/>
      <c r="Y317" s="6"/>
      <c r="Z317" s="6"/>
      <c r="AA317" s="6"/>
      <c r="AB317" s="6"/>
      <c r="AC317" s="6"/>
      <c r="AD317" s="6"/>
      <c r="AE317" s="6"/>
      <c r="AF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118"/>
      <c r="W318" s="118"/>
      <c r="X318" s="6"/>
      <c r="Y318" s="6"/>
      <c r="Z318" s="6"/>
      <c r="AA318" s="6"/>
      <c r="AB318" s="6"/>
      <c r="AC318" s="6"/>
      <c r="AD318" s="6"/>
      <c r="AE318" s="6"/>
      <c r="AF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118"/>
      <c r="W319" s="118"/>
      <c r="X319" s="6"/>
      <c r="Y319" s="6"/>
      <c r="Z319" s="6"/>
      <c r="AA319" s="6"/>
      <c r="AB319" s="6"/>
      <c r="AC319" s="6"/>
      <c r="AD319" s="6"/>
      <c r="AE319" s="6"/>
      <c r="AF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118"/>
      <c r="W320" s="118"/>
      <c r="X320" s="6"/>
      <c r="Y320" s="6"/>
      <c r="Z320" s="6"/>
      <c r="AA320" s="6"/>
      <c r="AB320" s="6"/>
      <c r="AC320" s="6"/>
      <c r="AD320" s="6"/>
      <c r="AE320" s="6"/>
      <c r="AF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118"/>
      <c r="W321" s="118"/>
      <c r="X321" s="6"/>
      <c r="Y321" s="6"/>
      <c r="Z321" s="6"/>
      <c r="AA321" s="6"/>
      <c r="AB321" s="6"/>
      <c r="AC321" s="6"/>
      <c r="AD321" s="6"/>
      <c r="AE321" s="6"/>
      <c r="AF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118"/>
      <c r="W322" s="118"/>
      <c r="X322" s="6"/>
      <c r="Y322" s="6"/>
      <c r="Z322" s="6"/>
      <c r="AA322" s="6"/>
      <c r="AB322" s="6"/>
      <c r="AC322" s="6"/>
      <c r="AD322" s="6"/>
      <c r="AE322" s="6"/>
      <c r="AF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118"/>
      <c r="W323" s="118"/>
      <c r="X323" s="6"/>
      <c r="Y323" s="6"/>
      <c r="Z323" s="6"/>
      <c r="AA323" s="6"/>
      <c r="AB323" s="6"/>
      <c r="AC323" s="6"/>
      <c r="AD323" s="6"/>
      <c r="AE323" s="6"/>
      <c r="AF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118"/>
      <c r="W324" s="118"/>
      <c r="X324" s="6"/>
      <c r="Y324" s="6"/>
      <c r="Z324" s="6"/>
      <c r="AA324" s="6"/>
      <c r="AB324" s="6"/>
      <c r="AC324" s="6"/>
      <c r="AD324" s="6"/>
      <c r="AE324" s="6"/>
      <c r="AF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118"/>
      <c r="W325" s="118"/>
      <c r="X325" s="6"/>
      <c r="Y325" s="6"/>
      <c r="Z325" s="6"/>
      <c r="AA325" s="6"/>
      <c r="AB325" s="6"/>
      <c r="AC325" s="6"/>
      <c r="AD325" s="6"/>
      <c r="AE325" s="6"/>
      <c r="AF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118"/>
      <c r="W326" s="118"/>
      <c r="X326" s="6"/>
      <c r="Y326" s="6"/>
      <c r="Z326" s="6"/>
      <c r="AA326" s="6"/>
      <c r="AB326" s="6"/>
      <c r="AC326" s="6"/>
      <c r="AD326" s="6"/>
      <c r="AE326" s="6"/>
      <c r="AF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118"/>
      <c r="W327" s="118"/>
      <c r="X327" s="6"/>
      <c r="Y327" s="6"/>
      <c r="Z327" s="6"/>
      <c r="AA327" s="6"/>
      <c r="AB327" s="6"/>
      <c r="AC327" s="6"/>
      <c r="AD327" s="6"/>
      <c r="AE327" s="6"/>
      <c r="AF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118"/>
      <c r="W328" s="118"/>
      <c r="X328" s="6"/>
      <c r="Y328" s="6"/>
      <c r="Z328" s="6"/>
      <c r="AA328" s="6"/>
      <c r="AB328" s="6"/>
      <c r="AC328" s="6"/>
      <c r="AD328" s="6"/>
      <c r="AE328" s="6"/>
      <c r="AF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118"/>
      <c r="W329" s="118"/>
      <c r="X329" s="6"/>
      <c r="Y329" s="6"/>
      <c r="Z329" s="6"/>
      <c r="AA329" s="6"/>
      <c r="AB329" s="6"/>
      <c r="AC329" s="6"/>
      <c r="AD329" s="6"/>
      <c r="AE329" s="6"/>
      <c r="AF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118"/>
      <c r="W330" s="118"/>
      <c r="X330" s="6"/>
      <c r="Y330" s="6"/>
      <c r="Z330" s="6"/>
      <c r="AA330" s="6"/>
      <c r="AB330" s="6"/>
      <c r="AC330" s="6"/>
      <c r="AD330" s="6"/>
      <c r="AE330" s="6"/>
      <c r="AF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118"/>
      <c r="W331" s="118"/>
      <c r="X331" s="6"/>
      <c r="Y331" s="6"/>
      <c r="Z331" s="6"/>
      <c r="AA331" s="6"/>
      <c r="AB331" s="6"/>
      <c r="AC331" s="6"/>
      <c r="AD331" s="6"/>
      <c r="AE331" s="6"/>
      <c r="AF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118"/>
      <c r="W332" s="118"/>
      <c r="X332" s="6"/>
      <c r="Y332" s="6"/>
      <c r="Z332" s="6"/>
      <c r="AA332" s="6"/>
      <c r="AB332" s="6"/>
      <c r="AC332" s="6"/>
      <c r="AD332" s="6"/>
      <c r="AE332" s="6"/>
      <c r="AF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118"/>
      <c r="W333" s="118"/>
      <c r="X333" s="6"/>
      <c r="Y333" s="6"/>
      <c r="Z333" s="6"/>
      <c r="AA333" s="6"/>
      <c r="AB333" s="6"/>
      <c r="AC333" s="6"/>
      <c r="AD333" s="6"/>
      <c r="AE333" s="6"/>
      <c r="AF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118"/>
      <c r="W334" s="118"/>
      <c r="X334" s="6"/>
      <c r="Y334" s="6"/>
      <c r="Z334" s="6"/>
      <c r="AA334" s="6"/>
      <c r="AB334" s="6"/>
      <c r="AC334" s="6"/>
      <c r="AD334" s="6"/>
      <c r="AE334" s="6"/>
      <c r="AF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118"/>
      <c r="W335" s="118"/>
      <c r="X335" s="6"/>
      <c r="Y335" s="6"/>
      <c r="Z335" s="6"/>
      <c r="AA335" s="6"/>
      <c r="AB335" s="6"/>
      <c r="AC335" s="6"/>
      <c r="AD335" s="6"/>
      <c r="AE335" s="6"/>
      <c r="AF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118"/>
      <c r="W336" s="118"/>
      <c r="X336" s="6"/>
      <c r="Y336" s="6"/>
      <c r="Z336" s="6"/>
      <c r="AA336" s="6"/>
      <c r="AB336" s="6"/>
      <c r="AC336" s="6"/>
      <c r="AD336" s="6"/>
      <c r="AE336" s="6"/>
      <c r="AF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118"/>
      <c r="W337" s="118"/>
      <c r="X337" s="6"/>
      <c r="Y337" s="6"/>
      <c r="Z337" s="6"/>
      <c r="AA337" s="6"/>
      <c r="AB337" s="6"/>
      <c r="AC337" s="6"/>
      <c r="AD337" s="6"/>
      <c r="AE337" s="6"/>
      <c r="AF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118"/>
      <c r="W338" s="118"/>
      <c r="X338" s="6"/>
      <c r="Y338" s="6"/>
      <c r="Z338" s="6"/>
      <c r="AA338" s="6"/>
      <c r="AB338" s="6"/>
      <c r="AC338" s="6"/>
      <c r="AD338" s="6"/>
      <c r="AE338" s="6"/>
      <c r="AF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118"/>
      <c r="W339" s="118"/>
      <c r="X339" s="6"/>
      <c r="Y339" s="6"/>
      <c r="Z339" s="6"/>
      <c r="AA339" s="6"/>
      <c r="AB339" s="6"/>
      <c r="AC339" s="6"/>
      <c r="AD339" s="6"/>
      <c r="AE339" s="6"/>
      <c r="AF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118"/>
      <c r="W340" s="118"/>
      <c r="X340" s="6"/>
      <c r="Y340" s="6"/>
      <c r="Z340" s="6"/>
      <c r="AA340" s="6"/>
      <c r="AB340" s="6"/>
      <c r="AC340" s="6"/>
      <c r="AD340" s="6"/>
      <c r="AE340" s="6"/>
      <c r="AF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118"/>
      <c r="W341" s="118"/>
      <c r="X341" s="6"/>
      <c r="Y341" s="6"/>
      <c r="Z341" s="6"/>
      <c r="AA341" s="6"/>
      <c r="AB341" s="6"/>
      <c r="AC341" s="6"/>
      <c r="AD341" s="6"/>
      <c r="AE341" s="6"/>
      <c r="AF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118"/>
      <c r="W342" s="118"/>
      <c r="X342" s="6"/>
      <c r="Y342" s="6"/>
      <c r="Z342" s="6"/>
      <c r="AA342" s="6"/>
      <c r="AB342" s="6"/>
      <c r="AC342" s="6"/>
      <c r="AD342" s="6"/>
      <c r="AE342" s="6"/>
      <c r="AF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118"/>
      <c r="W343" s="118"/>
      <c r="X343" s="6"/>
      <c r="Y343" s="6"/>
      <c r="Z343" s="6"/>
      <c r="AA343" s="6"/>
      <c r="AB343" s="6"/>
      <c r="AC343" s="6"/>
      <c r="AD343" s="6"/>
      <c r="AE343" s="6"/>
      <c r="AF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118"/>
      <c r="W344" s="118"/>
      <c r="X344" s="6"/>
      <c r="Y344" s="6"/>
      <c r="Z344" s="6"/>
      <c r="AA344" s="6"/>
      <c r="AB344" s="6"/>
      <c r="AC344" s="6"/>
      <c r="AD344" s="6"/>
      <c r="AE344" s="6"/>
      <c r="AF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118"/>
      <c r="W345" s="118"/>
      <c r="X345" s="6"/>
      <c r="Y345" s="6"/>
      <c r="Z345" s="6"/>
      <c r="AA345" s="6"/>
      <c r="AB345" s="6"/>
      <c r="AC345" s="6"/>
      <c r="AD345" s="6"/>
      <c r="AE345" s="6"/>
      <c r="AF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118"/>
      <c r="W346" s="118"/>
      <c r="X346" s="6"/>
      <c r="Y346" s="6"/>
      <c r="Z346" s="6"/>
      <c r="AA346" s="6"/>
      <c r="AB346" s="6"/>
      <c r="AC346" s="6"/>
      <c r="AD346" s="6"/>
      <c r="AE346" s="6"/>
      <c r="AF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118"/>
      <c r="W347" s="118"/>
      <c r="X347" s="6"/>
      <c r="Y347" s="6"/>
      <c r="Z347" s="6"/>
      <c r="AA347" s="6"/>
      <c r="AB347" s="6"/>
      <c r="AC347" s="6"/>
      <c r="AD347" s="6"/>
      <c r="AE347" s="6"/>
      <c r="AF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118"/>
      <c r="W348" s="118"/>
      <c r="X348" s="6"/>
      <c r="Y348" s="6"/>
      <c r="Z348" s="6"/>
      <c r="AA348" s="6"/>
      <c r="AB348" s="6"/>
      <c r="AC348" s="6"/>
      <c r="AD348" s="6"/>
      <c r="AE348" s="6"/>
      <c r="AF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118"/>
      <c r="W349" s="118"/>
      <c r="X349" s="6"/>
      <c r="Y349" s="6"/>
      <c r="Z349" s="6"/>
      <c r="AA349" s="6"/>
      <c r="AB349" s="6"/>
      <c r="AC349" s="6"/>
      <c r="AD349" s="6"/>
      <c r="AE349" s="6"/>
      <c r="AF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118"/>
      <c r="W350" s="118"/>
      <c r="X350" s="6"/>
      <c r="Y350" s="6"/>
      <c r="Z350" s="6"/>
      <c r="AA350" s="6"/>
      <c r="AB350" s="6"/>
      <c r="AC350" s="6"/>
      <c r="AD350" s="6"/>
      <c r="AE350" s="6"/>
      <c r="AF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118"/>
      <c r="W351" s="118"/>
      <c r="X351" s="6"/>
      <c r="Y351" s="6"/>
      <c r="Z351" s="6"/>
      <c r="AA351" s="6"/>
      <c r="AB351" s="6"/>
      <c r="AC351" s="6"/>
      <c r="AD351" s="6"/>
      <c r="AE351" s="6"/>
      <c r="AF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118"/>
      <c r="W352" s="118"/>
      <c r="X352" s="6"/>
      <c r="Y352" s="6"/>
      <c r="Z352" s="6"/>
      <c r="AA352" s="6"/>
      <c r="AB352" s="6"/>
      <c r="AC352" s="6"/>
      <c r="AD352" s="6"/>
      <c r="AE352" s="6"/>
      <c r="AF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118"/>
      <c r="W353" s="118"/>
      <c r="X353" s="6"/>
      <c r="Y353" s="6"/>
      <c r="Z353" s="6"/>
      <c r="AA353" s="6"/>
      <c r="AB353" s="6"/>
      <c r="AC353" s="6"/>
      <c r="AD353" s="6"/>
      <c r="AE353" s="6"/>
      <c r="AF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118"/>
      <c r="W354" s="118"/>
      <c r="X354" s="6"/>
      <c r="Y354" s="6"/>
      <c r="Z354" s="6"/>
      <c r="AA354" s="6"/>
      <c r="AB354" s="6"/>
      <c r="AC354" s="6"/>
      <c r="AD354" s="6"/>
      <c r="AE354" s="6"/>
      <c r="AF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118"/>
      <c r="W355" s="118"/>
      <c r="X355" s="6"/>
      <c r="Y355" s="6"/>
      <c r="Z355" s="6"/>
      <c r="AA355" s="6"/>
      <c r="AB355" s="6"/>
      <c r="AC355" s="6"/>
      <c r="AD355" s="6"/>
      <c r="AE355" s="6"/>
      <c r="AF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118"/>
      <c r="W356" s="118"/>
      <c r="X356" s="6"/>
      <c r="Y356" s="6"/>
      <c r="Z356" s="6"/>
      <c r="AA356" s="6"/>
      <c r="AB356" s="6"/>
      <c r="AC356" s="6"/>
      <c r="AD356" s="6"/>
      <c r="AE356" s="6"/>
      <c r="AF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118"/>
      <c r="W357" s="118"/>
      <c r="X357" s="6"/>
      <c r="Y357" s="6"/>
      <c r="Z357" s="6"/>
      <c r="AA357" s="6"/>
      <c r="AB357" s="6"/>
      <c r="AC357" s="6"/>
      <c r="AD357" s="6"/>
      <c r="AE357" s="6"/>
      <c r="AF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118"/>
      <c r="W358" s="118"/>
      <c r="X358" s="6"/>
      <c r="Y358" s="6"/>
      <c r="Z358" s="6"/>
      <c r="AA358" s="6"/>
      <c r="AB358" s="6"/>
      <c r="AC358" s="6"/>
      <c r="AD358" s="6"/>
      <c r="AE358" s="6"/>
      <c r="AF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118"/>
      <c r="W359" s="118"/>
      <c r="X359" s="6"/>
      <c r="Y359" s="6"/>
      <c r="Z359" s="6"/>
      <c r="AA359" s="6"/>
      <c r="AB359" s="6"/>
      <c r="AC359" s="6"/>
      <c r="AD359" s="6"/>
      <c r="AE359" s="6"/>
      <c r="AF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118"/>
      <c r="W360" s="118"/>
      <c r="X360" s="6"/>
      <c r="Y360" s="6"/>
      <c r="Z360" s="6"/>
      <c r="AA360" s="6"/>
      <c r="AB360" s="6"/>
      <c r="AC360" s="6"/>
      <c r="AD360" s="6"/>
      <c r="AE360" s="6"/>
      <c r="AF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118"/>
      <c r="W361" s="118"/>
      <c r="X361" s="6"/>
      <c r="Y361" s="6"/>
      <c r="Z361" s="6"/>
      <c r="AA361" s="6"/>
      <c r="AB361" s="6"/>
      <c r="AC361" s="6"/>
      <c r="AD361" s="6"/>
      <c r="AE361" s="6"/>
      <c r="AF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118"/>
      <c r="W362" s="118"/>
      <c r="X362" s="6"/>
      <c r="Y362" s="6"/>
      <c r="Z362" s="6"/>
      <c r="AA362" s="6"/>
      <c r="AB362" s="6"/>
      <c r="AC362" s="6"/>
      <c r="AD362" s="6"/>
      <c r="AE362" s="6"/>
      <c r="AF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118"/>
      <c r="W363" s="118"/>
      <c r="X363" s="6"/>
      <c r="Y363" s="6"/>
      <c r="Z363" s="6"/>
      <c r="AA363" s="6"/>
      <c r="AB363" s="6"/>
      <c r="AC363" s="6"/>
      <c r="AD363" s="6"/>
      <c r="AE363" s="6"/>
      <c r="AF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118"/>
      <c r="W364" s="118"/>
      <c r="X364" s="6"/>
      <c r="Y364" s="6"/>
      <c r="Z364" s="6"/>
      <c r="AA364" s="6"/>
      <c r="AB364" s="6"/>
      <c r="AC364" s="6"/>
      <c r="AD364" s="6"/>
      <c r="AE364" s="6"/>
      <c r="AF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118"/>
      <c r="W365" s="118"/>
      <c r="X365" s="6"/>
      <c r="Y365" s="6"/>
      <c r="Z365" s="6"/>
      <c r="AA365" s="6"/>
      <c r="AB365" s="6"/>
      <c r="AC365" s="6"/>
      <c r="AD365" s="6"/>
      <c r="AE365" s="6"/>
      <c r="AF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118"/>
      <c r="W366" s="118"/>
      <c r="X366" s="6"/>
      <c r="Y366" s="6"/>
      <c r="Z366" s="6"/>
      <c r="AA366" s="6"/>
      <c r="AB366" s="6"/>
      <c r="AC366" s="6"/>
      <c r="AD366" s="6"/>
      <c r="AE366" s="6"/>
      <c r="AF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118"/>
      <c r="W367" s="118"/>
      <c r="X367" s="6"/>
      <c r="Y367" s="6"/>
      <c r="Z367" s="6"/>
      <c r="AA367" s="6"/>
      <c r="AB367" s="6"/>
      <c r="AC367" s="6"/>
      <c r="AD367" s="6"/>
      <c r="AE367" s="6"/>
      <c r="AF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118"/>
      <c r="W368" s="118"/>
      <c r="X368" s="6"/>
      <c r="Y368" s="6"/>
      <c r="Z368" s="6"/>
      <c r="AA368" s="6"/>
      <c r="AB368" s="6"/>
      <c r="AC368" s="6"/>
      <c r="AD368" s="6"/>
      <c r="AE368" s="6"/>
      <c r="AF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118"/>
      <c r="W369" s="118"/>
      <c r="X369" s="6"/>
      <c r="Y369" s="6"/>
      <c r="Z369" s="6"/>
      <c r="AA369" s="6"/>
      <c r="AB369" s="6"/>
      <c r="AC369" s="6"/>
      <c r="AD369" s="6"/>
      <c r="AE369" s="6"/>
      <c r="AF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118"/>
      <c r="W370" s="118"/>
      <c r="X370" s="6"/>
      <c r="Y370" s="6"/>
      <c r="Z370" s="6"/>
      <c r="AA370" s="6"/>
      <c r="AB370" s="6"/>
      <c r="AC370" s="6"/>
      <c r="AD370" s="6"/>
      <c r="AE370" s="6"/>
      <c r="AF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118"/>
      <c r="W371" s="118"/>
      <c r="X371" s="6"/>
      <c r="Y371" s="6"/>
      <c r="Z371" s="6"/>
      <c r="AA371" s="6"/>
      <c r="AB371" s="6"/>
      <c r="AC371" s="6"/>
      <c r="AD371" s="6"/>
      <c r="AE371" s="6"/>
      <c r="AF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118"/>
      <c r="W372" s="118"/>
      <c r="X372" s="6"/>
      <c r="Y372" s="6"/>
      <c r="Z372" s="6"/>
      <c r="AA372" s="6"/>
      <c r="AB372" s="6"/>
      <c r="AC372" s="6"/>
      <c r="AD372" s="6"/>
      <c r="AE372" s="6"/>
      <c r="AF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118"/>
      <c r="W373" s="118"/>
      <c r="X373" s="6"/>
      <c r="Y373" s="6"/>
      <c r="Z373" s="6"/>
      <c r="AA373" s="6"/>
      <c r="AB373" s="6"/>
      <c r="AC373" s="6"/>
      <c r="AD373" s="6"/>
      <c r="AE373" s="6"/>
      <c r="AF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118"/>
      <c r="W374" s="118"/>
      <c r="X374" s="6"/>
      <c r="Y374" s="6"/>
      <c r="Z374" s="6"/>
      <c r="AA374" s="6"/>
      <c r="AB374" s="6"/>
      <c r="AC374" s="6"/>
      <c r="AD374" s="6"/>
      <c r="AE374" s="6"/>
      <c r="AF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118"/>
      <c r="W375" s="118"/>
      <c r="X375" s="6"/>
      <c r="Y375" s="6"/>
      <c r="Z375" s="6"/>
      <c r="AA375" s="6"/>
      <c r="AB375" s="6"/>
      <c r="AC375" s="6"/>
      <c r="AD375" s="6"/>
      <c r="AE375" s="6"/>
      <c r="AF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118"/>
      <c r="W376" s="118"/>
      <c r="X376" s="6"/>
      <c r="Y376" s="6"/>
      <c r="Z376" s="6"/>
      <c r="AA376" s="6"/>
      <c r="AB376" s="6"/>
      <c r="AC376" s="6"/>
      <c r="AD376" s="6"/>
      <c r="AE376" s="6"/>
      <c r="AF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118"/>
      <c r="W377" s="118"/>
      <c r="X377" s="6"/>
      <c r="Y377" s="6"/>
      <c r="Z377" s="6"/>
      <c r="AA377" s="6"/>
      <c r="AB377" s="6"/>
      <c r="AC377" s="6"/>
      <c r="AD377" s="6"/>
      <c r="AE377" s="6"/>
      <c r="AF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118"/>
      <c r="W378" s="118"/>
      <c r="X378" s="6"/>
      <c r="Y378" s="6"/>
      <c r="Z378" s="6"/>
      <c r="AA378" s="6"/>
      <c r="AB378" s="6"/>
      <c r="AC378" s="6"/>
      <c r="AD378" s="6"/>
      <c r="AE378" s="6"/>
      <c r="AF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118"/>
      <c r="W379" s="118"/>
      <c r="X379" s="6"/>
      <c r="Y379" s="6"/>
      <c r="Z379" s="6"/>
      <c r="AA379" s="6"/>
      <c r="AB379" s="6"/>
      <c r="AC379" s="6"/>
      <c r="AD379" s="6"/>
      <c r="AE379" s="6"/>
      <c r="AF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118"/>
      <c r="W380" s="118"/>
      <c r="X380" s="6"/>
      <c r="Y380" s="6"/>
      <c r="Z380" s="6"/>
      <c r="AA380" s="6"/>
      <c r="AB380" s="6"/>
      <c r="AC380" s="6"/>
      <c r="AD380" s="6"/>
      <c r="AE380" s="6"/>
      <c r="AF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118"/>
      <c r="W381" s="118"/>
      <c r="X381" s="6"/>
      <c r="Y381" s="6"/>
      <c r="Z381" s="6"/>
      <c r="AA381" s="6"/>
      <c r="AB381" s="6"/>
      <c r="AC381" s="6"/>
      <c r="AD381" s="6"/>
      <c r="AE381" s="6"/>
      <c r="AF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118"/>
      <c r="W382" s="118"/>
      <c r="X382" s="6"/>
      <c r="Y382" s="6"/>
      <c r="Z382" s="6"/>
      <c r="AA382" s="6"/>
      <c r="AB382" s="6"/>
      <c r="AC382" s="6"/>
      <c r="AD382" s="6"/>
      <c r="AE382" s="6"/>
      <c r="AF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118"/>
      <c r="W383" s="118"/>
      <c r="X383" s="6"/>
      <c r="Y383" s="6"/>
      <c r="Z383" s="6"/>
      <c r="AA383" s="6"/>
      <c r="AB383" s="6"/>
      <c r="AC383" s="6"/>
      <c r="AD383" s="6"/>
      <c r="AE383" s="6"/>
      <c r="AF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118"/>
      <c r="W384" s="118"/>
      <c r="X384" s="6"/>
      <c r="Y384" s="6"/>
      <c r="Z384" s="6"/>
      <c r="AA384" s="6"/>
      <c r="AB384" s="6"/>
      <c r="AC384" s="6"/>
      <c r="AD384" s="6"/>
      <c r="AE384" s="6"/>
      <c r="AF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118"/>
      <c r="W385" s="118"/>
      <c r="X385" s="6"/>
      <c r="Y385" s="6"/>
      <c r="Z385" s="6"/>
      <c r="AA385" s="6"/>
      <c r="AB385" s="6"/>
      <c r="AC385" s="6"/>
      <c r="AD385" s="6"/>
      <c r="AE385" s="6"/>
      <c r="AF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118"/>
      <c r="W386" s="118"/>
      <c r="X386" s="6"/>
      <c r="Y386" s="6"/>
      <c r="Z386" s="6"/>
      <c r="AA386" s="6"/>
      <c r="AB386" s="6"/>
      <c r="AC386" s="6"/>
      <c r="AD386" s="6"/>
      <c r="AE386" s="6"/>
      <c r="AF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118"/>
      <c r="W387" s="118"/>
      <c r="X387" s="6"/>
      <c r="Y387" s="6"/>
      <c r="Z387" s="6"/>
      <c r="AA387" s="6"/>
      <c r="AB387" s="6"/>
      <c r="AC387" s="6"/>
      <c r="AD387" s="6"/>
      <c r="AE387" s="6"/>
      <c r="AF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118"/>
      <c r="W388" s="118"/>
      <c r="X388" s="6"/>
      <c r="Y388" s="6"/>
      <c r="Z388" s="6"/>
      <c r="AA388" s="6"/>
      <c r="AB388" s="6"/>
      <c r="AC388" s="6"/>
      <c r="AD388" s="6"/>
      <c r="AE388" s="6"/>
      <c r="AF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118"/>
      <c r="W389" s="118"/>
      <c r="X389" s="6"/>
      <c r="Y389" s="6"/>
      <c r="Z389" s="6"/>
      <c r="AA389" s="6"/>
      <c r="AB389" s="6"/>
      <c r="AC389" s="6"/>
      <c r="AD389" s="6"/>
      <c r="AE389" s="6"/>
      <c r="AF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118"/>
      <c r="W390" s="118"/>
      <c r="X390" s="6"/>
      <c r="Y390" s="6"/>
      <c r="Z390" s="6"/>
      <c r="AA390" s="6"/>
      <c r="AB390" s="6"/>
      <c r="AC390" s="6"/>
      <c r="AD390" s="6"/>
      <c r="AE390" s="6"/>
      <c r="AF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118"/>
      <c r="W391" s="118"/>
      <c r="X391" s="6"/>
      <c r="Y391" s="6"/>
      <c r="Z391" s="6"/>
      <c r="AA391" s="6"/>
      <c r="AB391" s="6"/>
      <c r="AC391" s="6"/>
      <c r="AD391" s="6"/>
      <c r="AE391" s="6"/>
      <c r="AF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118"/>
      <c r="W392" s="118"/>
      <c r="X392" s="6"/>
      <c r="Y392" s="6"/>
      <c r="Z392" s="6"/>
      <c r="AA392" s="6"/>
      <c r="AB392" s="6"/>
      <c r="AC392" s="6"/>
      <c r="AD392" s="6"/>
      <c r="AE392" s="6"/>
      <c r="AF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118"/>
      <c r="W393" s="118"/>
      <c r="X393" s="6"/>
      <c r="Y393" s="6"/>
      <c r="Z393" s="6"/>
      <c r="AA393" s="6"/>
      <c r="AB393" s="6"/>
      <c r="AC393" s="6"/>
      <c r="AD393" s="6"/>
      <c r="AE393" s="6"/>
      <c r="AF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118"/>
      <c r="W394" s="118"/>
      <c r="X394" s="6"/>
      <c r="Y394" s="6"/>
      <c r="Z394" s="6"/>
      <c r="AA394" s="6"/>
      <c r="AB394" s="6"/>
      <c r="AC394" s="6"/>
      <c r="AD394" s="6"/>
      <c r="AE394" s="6"/>
      <c r="AF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118"/>
      <c r="W395" s="118"/>
      <c r="X395" s="6"/>
      <c r="Y395" s="6"/>
      <c r="Z395" s="6"/>
      <c r="AA395" s="6"/>
      <c r="AB395" s="6"/>
      <c r="AC395" s="6"/>
      <c r="AD395" s="6"/>
      <c r="AE395" s="6"/>
      <c r="AF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118"/>
      <c r="W396" s="118"/>
      <c r="X396" s="6"/>
      <c r="Y396" s="6"/>
      <c r="Z396" s="6"/>
      <c r="AA396" s="6"/>
      <c r="AB396" s="6"/>
      <c r="AC396" s="6"/>
      <c r="AD396" s="6"/>
      <c r="AE396" s="6"/>
      <c r="AF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118"/>
      <c r="W397" s="118"/>
      <c r="X397" s="6"/>
      <c r="Y397" s="6"/>
      <c r="Z397" s="6"/>
      <c r="AA397" s="6"/>
      <c r="AB397" s="6"/>
      <c r="AC397" s="6"/>
      <c r="AD397" s="6"/>
      <c r="AE397" s="6"/>
      <c r="AF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118"/>
      <c r="W398" s="118"/>
      <c r="X398" s="6"/>
      <c r="Y398" s="6"/>
      <c r="Z398" s="6"/>
      <c r="AA398" s="6"/>
      <c r="AB398" s="6"/>
      <c r="AC398" s="6"/>
      <c r="AD398" s="6"/>
      <c r="AE398" s="6"/>
      <c r="AF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118"/>
      <c r="W399" s="118"/>
      <c r="X399" s="6"/>
      <c r="Y399" s="6"/>
      <c r="Z399" s="6"/>
      <c r="AA399" s="6"/>
      <c r="AB399" s="6"/>
      <c r="AC399" s="6"/>
      <c r="AD399" s="6"/>
      <c r="AE399" s="6"/>
      <c r="AF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118"/>
      <c r="W400" s="118"/>
      <c r="X400" s="6"/>
      <c r="Y400" s="6"/>
      <c r="Z400" s="6"/>
      <c r="AA400" s="6"/>
      <c r="AB400" s="6"/>
      <c r="AC400" s="6"/>
      <c r="AD400" s="6"/>
      <c r="AE400" s="6"/>
      <c r="AF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118"/>
      <c r="W401" s="118"/>
      <c r="X401" s="6"/>
      <c r="Y401" s="6"/>
      <c r="Z401" s="6"/>
      <c r="AA401" s="6"/>
      <c r="AB401" s="6"/>
      <c r="AC401" s="6"/>
      <c r="AD401" s="6"/>
      <c r="AE401" s="6"/>
      <c r="AF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118"/>
      <c r="W402" s="118"/>
      <c r="X402" s="6"/>
      <c r="Y402" s="6"/>
      <c r="Z402" s="6"/>
      <c r="AA402" s="6"/>
      <c r="AB402" s="6"/>
      <c r="AC402" s="6"/>
      <c r="AD402" s="6"/>
      <c r="AE402" s="6"/>
      <c r="AF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118"/>
      <c r="W403" s="118"/>
      <c r="X403" s="6"/>
      <c r="Y403" s="6"/>
      <c r="Z403" s="6"/>
      <c r="AA403" s="6"/>
      <c r="AB403" s="6"/>
      <c r="AC403" s="6"/>
      <c r="AD403" s="6"/>
      <c r="AE403" s="6"/>
      <c r="AF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118"/>
      <c r="W404" s="118"/>
      <c r="X404" s="6"/>
      <c r="Y404" s="6"/>
      <c r="Z404" s="6"/>
      <c r="AA404" s="6"/>
      <c r="AB404" s="6"/>
      <c r="AC404" s="6"/>
      <c r="AD404" s="6"/>
      <c r="AE404" s="6"/>
      <c r="AF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118"/>
      <c r="W405" s="118"/>
      <c r="X405" s="6"/>
      <c r="Y405" s="6"/>
      <c r="Z405" s="6"/>
      <c r="AA405" s="6"/>
      <c r="AB405" s="6"/>
      <c r="AC405" s="6"/>
      <c r="AD405" s="6"/>
      <c r="AE405" s="6"/>
      <c r="AF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118"/>
      <c r="W406" s="118"/>
      <c r="X406" s="6"/>
      <c r="Y406" s="6"/>
      <c r="Z406" s="6"/>
      <c r="AA406" s="6"/>
      <c r="AB406" s="6"/>
      <c r="AC406" s="6"/>
      <c r="AD406" s="6"/>
      <c r="AE406" s="6"/>
      <c r="AF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118"/>
      <c r="W407" s="118"/>
      <c r="X407" s="6"/>
      <c r="Y407" s="6"/>
      <c r="Z407" s="6"/>
      <c r="AA407" s="6"/>
      <c r="AB407" s="6"/>
      <c r="AC407" s="6"/>
      <c r="AD407" s="6"/>
      <c r="AE407" s="6"/>
      <c r="AF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118"/>
      <c r="W408" s="118"/>
      <c r="X408" s="6"/>
      <c r="Y408" s="6"/>
      <c r="Z408" s="6"/>
      <c r="AA408" s="6"/>
      <c r="AB408" s="6"/>
      <c r="AC408" s="6"/>
      <c r="AD408" s="6"/>
      <c r="AE408" s="6"/>
      <c r="AF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118"/>
      <c r="W409" s="118"/>
      <c r="X409" s="6"/>
      <c r="Y409" s="6"/>
      <c r="Z409" s="6"/>
      <c r="AA409" s="6"/>
      <c r="AB409" s="6"/>
      <c r="AC409" s="6"/>
      <c r="AD409" s="6"/>
      <c r="AE409" s="6"/>
      <c r="AF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118"/>
      <c r="W410" s="118"/>
      <c r="X410" s="6"/>
      <c r="Y410" s="6"/>
      <c r="Z410" s="6"/>
      <c r="AA410" s="6"/>
      <c r="AB410" s="6"/>
      <c r="AC410" s="6"/>
      <c r="AD410" s="6"/>
      <c r="AE410" s="6"/>
      <c r="AF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118"/>
      <c r="W411" s="118"/>
      <c r="X411" s="6"/>
      <c r="Y411" s="6"/>
      <c r="Z411" s="6"/>
      <c r="AA411" s="6"/>
      <c r="AB411" s="6"/>
      <c r="AC411" s="6"/>
      <c r="AD411" s="6"/>
      <c r="AE411" s="6"/>
      <c r="AF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118"/>
      <c r="W412" s="118"/>
      <c r="X412" s="6"/>
      <c r="Y412" s="6"/>
      <c r="Z412" s="6"/>
      <c r="AA412" s="6"/>
      <c r="AB412" s="6"/>
      <c r="AC412" s="6"/>
      <c r="AD412" s="6"/>
      <c r="AE412" s="6"/>
      <c r="AF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118"/>
      <c r="W413" s="118"/>
      <c r="X413" s="6"/>
      <c r="Y413" s="6"/>
      <c r="Z413" s="6"/>
      <c r="AA413" s="6"/>
      <c r="AB413" s="6"/>
      <c r="AC413" s="6"/>
      <c r="AD413" s="6"/>
      <c r="AE413" s="6"/>
      <c r="AF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118"/>
      <c r="W414" s="118"/>
      <c r="X414" s="6"/>
      <c r="Y414" s="6"/>
      <c r="Z414" s="6"/>
      <c r="AA414" s="6"/>
      <c r="AB414" s="6"/>
      <c r="AC414" s="6"/>
      <c r="AD414" s="6"/>
      <c r="AE414" s="6"/>
      <c r="AF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118"/>
      <c r="W415" s="118"/>
      <c r="X415" s="6"/>
      <c r="Y415" s="6"/>
      <c r="Z415" s="6"/>
      <c r="AA415" s="6"/>
      <c r="AB415" s="6"/>
      <c r="AC415" s="6"/>
      <c r="AD415" s="6"/>
      <c r="AE415" s="6"/>
      <c r="AF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118"/>
      <c r="W416" s="118"/>
      <c r="X416" s="6"/>
      <c r="Y416" s="6"/>
      <c r="Z416" s="6"/>
      <c r="AA416" s="6"/>
      <c r="AB416" s="6"/>
      <c r="AC416" s="6"/>
      <c r="AD416" s="6"/>
      <c r="AE416" s="6"/>
      <c r="AF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118"/>
      <c r="W417" s="118"/>
      <c r="X417" s="6"/>
      <c r="Y417" s="6"/>
      <c r="Z417" s="6"/>
      <c r="AA417" s="6"/>
      <c r="AB417" s="6"/>
      <c r="AC417" s="6"/>
      <c r="AD417" s="6"/>
      <c r="AE417" s="6"/>
      <c r="AF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118"/>
      <c r="W418" s="118"/>
      <c r="X418" s="6"/>
      <c r="Y418" s="6"/>
      <c r="Z418" s="6"/>
      <c r="AA418" s="6"/>
      <c r="AB418" s="6"/>
      <c r="AC418" s="6"/>
      <c r="AD418" s="6"/>
      <c r="AE418" s="6"/>
      <c r="AF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118"/>
      <c r="W419" s="118"/>
      <c r="X419" s="6"/>
      <c r="Y419" s="6"/>
      <c r="Z419" s="6"/>
      <c r="AA419" s="6"/>
      <c r="AB419" s="6"/>
      <c r="AC419" s="6"/>
      <c r="AD419" s="6"/>
      <c r="AE419" s="6"/>
      <c r="AF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118"/>
      <c r="W420" s="118"/>
      <c r="X420" s="6"/>
      <c r="Y420" s="6"/>
      <c r="Z420" s="6"/>
      <c r="AA420" s="6"/>
      <c r="AB420" s="6"/>
      <c r="AC420" s="6"/>
      <c r="AD420" s="6"/>
      <c r="AE420" s="6"/>
      <c r="AF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118"/>
      <c r="W421" s="118"/>
      <c r="X421" s="6"/>
      <c r="Y421" s="6"/>
      <c r="Z421" s="6"/>
      <c r="AA421" s="6"/>
      <c r="AB421" s="6"/>
      <c r="AC421" s="6"/>
      <c r="AD421" s="6"/>
      <c r="AE421" s="6"/>
      <c r="AF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118"/>
      <c r="W422" s="118"/>
      <c r="X422" s="6"/>
      <c r="Y422" s="6"/>
      <c r="Z422" s="6"/>
      <c r="AA422" s="6"/>
      <c r="AB422" s="6"/>
      <c r="AC422" s="6"/>
      <c r="AD422" s="6"/>
      <c r="AE422" s="6"/>
      <c r="AF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118"/>
      <c r="W423" s="118"/>
      <c r="X423" s="6"/>
      <c r="Y423" s="6"/>
      <c r="Z423" s="6"/>
      <c r="AA423" s="6"/>
      <c r="AB423" s="6"/>
      <c r="AC423" s="6"/>
      <c r="AD423" s="6"/>
      <c r="AE423" s="6"/>
      <c r="AF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118"/>
      <c r="W424" s="118"/>
      <c r="X424" s="6"/>
      <c r="Y424" s="6"/>
      <c r="Z424" s="6"/>
      <c r="AA424" s="6"/>
      <c r="AB424" s="6"/>
      <c r="AC424" s="6"/>
      <c r="AD424" s="6"/>
      <c r="AE424" s="6"/>
      <c r="AF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118"/>
      <c r="W425" s="118"/>
      <c r="X425" s="6"/>
      <c r="Y425" s="6"/>
      <c r="Z425" s="6"/>
      <c r="AA425" s="6"/>
      <c r="AB425" s="6"/>
      <c r="AC425" s="6"/>
      <c r="AD425" s="6"/>
      <c r="AE425" s="6"/>
      <c r="AF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118"/>
      <c r="W426" s="118"/>
      <c r="X426" s="6"/>
      <c r="Y426" s="6"/>
      <c r="Z426" s="6"/>
      <c r="AA426" s="6"/>
      <c r="AB426" s="6"/>
      <c r="AC426" s="6"/>
      <c r="AD426" s="6"/>
      <c r="AE426" s="6"/>
      <c r="AF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118"/>
      <c r="W427" s="118"/>
      <c r="X427" s="6"/>
      <c r="Y427" s="6"/>
      <c r="Z427" s="6"/>
      <c r="AA427" s="6"/>
      <c r="AB427" s="6"/>
      <c r="AC427" s="6"/>
      <c r="AD427" s="6"/>
      <c r="AE427" s="6"/>
      <c r="AF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118"/>
      <c r="W428" s="118"/>
      <c r="X428" s="6"/>
      <c r="Y428" s="6"/>
      <c r="Z428" s="6"/>
      <c r="AA428" s="6"/>
      <c r="AB428" s="6"/>
      <c r="AC428" s="6"/>
      <c r="AD428" s="6"/>
      <c r="AE428" s="6"/>
      <c r="AF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118"/>
      <c r="W429" s="118"/>
      <c r="X429" s="6"/>
      <c r="Y429" s="6"/>
      <c r="Z429" s="6"/>
      <c r="AA429" s="6"/>
      <c r="AB429" s="6"/>
      <c r="AC429" s="6"/>
      <c r="AD429" s="6"/>
      <c r="AE429" s="6"/>
      <c r="AF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118"/>
      <c r="W430" s="118"/>
      <c r="X430" s="6"/>
      <c r="Y430" s="6"/>
      <c r="Z430" s="6"/>
      <c r="AA430" s="6"/>
      <c r="AB430" s="6"/>
      <c r="AC430" s="6"/>
      <c r="AD430" s="6"/>
      <c r="AE430" s="6"/>
      <c r="AF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118"/>
      <c r="W431" s="118"/>
      <c r="X431" s="6"/>
      <c r="Y431" s="6"/>
      <c r="Z431" s="6"/>
      <c r="AA431" s="6"/>
      <c r="AB431" s="6"/>
      <c r="AC431" s="6"/>
      <c r="AD431" s="6"/>
      <c r="AE431" s="6"/>
      <c r="AF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118"/>
      <c r="W432" s="118"/>
      <c r="X432" s="6"/>
      <c r="Y432" s="6"/>
      <c r="Z432" s="6"/>
      <c r="AA432" s="6"/>
      <c r="AB432" s="6"/>
      <c r="AC432" s="6"/>
      <c r="AD432" s="6"/>
      <c r="AE432" s="6"/>
      <c r="AF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118"/>
      <c r="W433" s="118"/>
      <c r="X433" s="6"/>
      <c r="Y433" s="6"/>
      <c r="Z433" s="6"/>
      <c r="AA433" s="6"/>
      <c r="AB433" s="6"/>
      <c r="AC433" s="6"/>
      <c r="AD433" s="6"/>
      <c r="AE433" s="6"/>
      <c r="AF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118"/>
      <c r="W434" s="118"/>
      <c r="X434" s="6"/>
      <c r="Y434" s="6"/>
      <c r="Z434" s="6"/>
      <c r="AA434" s="6"/>
      <c r="AB434" s="6"/>
      <c r="AC434" s="6"/>
      <c r="AD434" s="6"/>
      <c r="AE434" s="6"/>
      <c r="AF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118"/>
      <c r="W435" s="118"/>
      <c r="X435" s="6"/>
      <c r="Y435" s="6"/>
      <c r="Z435" s="6"/>
      <c r="AA435" s="6"/>
      <c r="AB435" s="6"/>
      <c r="AC435" s="6"/>
      <c r="AD435" s="6"/>
      <c r="AE435" s="6"/>
      <c r="AF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118"/>
      <c r="W436" s="118"/>
      <c r="X436" s="6"/>
      <c r="Y436" s="6"/>
      <c r="Z436" s="6"/>
      <c r="AA436" s="6"/>
      <c r="AB436" s="6"/>
      <c r="AC436" s="6"/>
      <c r="AD436" s="6"/>
      <c r="AE436" s="6"/>
      <c r="AF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118"/>
      <c r="W437" s="118"/>
      <c r="X437" s="6"/>
      <c r="Y437" s="6"/>
      <c r="Z437" s="6"/>
      <c r="AA437" s="6"/>
      <c r="AB437" s="6"/>
      <c r="AC437" s="6"/>
      <c r="AD437" s="6"/>
      <c r="AE437" s="6"/>
      <c r="AF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118"/>
      <c r="W438" s="118"/>
      <c r="X438" s="6"/>
      <c r="Y438" s="6"/>
      <c r="Z438" s="6"/>
      <c r="AA438" s="6"/>
      <c r="AB438" s="6"/>
      <c r="AC438" s="6"/>
      <c r="AD438" s="6"/>
      <c r="AE438" s="6"/>
      <c r="AF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118"/>
      <c r="W439" s="118"/>
      <c r="X439" s="6"/>
      <c r="Y439" s="6"/>
      <c r="Z439" s="6"/>
      <c r="AA439" s="6"/>
      <c r="AB439" s="6"/>
      <c r="AC439" s="6"/>
      <c r="AD439" s="6"/>
      <c r="AE439" s="6"/>
      <c r="AF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118"/>
      <c r="W440" s="118"/>
      <c r="X440" s="6"/>
      <c r="Y440" s="6"/>
      <c r="Z440" s="6"/>
      <c r="AA440" s="6"/>
      <c r="AB440" s="6"/>
      <c r="AC440" s="6"/>
      <c r="AD440" s="6"/>
      <c r="AE440" s="6"/>
      <c r="AF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118"/>
      <c r="W441" s="118"/>
      <c r="X441" s="6"/>
      <c r="Y441" s="6"/>
      <c r="Z441" s="6"/>
      <c r="AA441" s="6"/>
      <c r="AB441" s="6"/>
      <c r="AC441" s="6"/>
      <c r="AD441" s="6"/>
      <c r="AE441" s="6"/>
      <c r="AF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118"/>
      <c r="W442" s="118"/>
      <c r="X442" s="6"/>
      <c r="Y442" s="6"/>
      <c r="Z442" s="6"/>
      <c r="AA442" s="6"/>
      <c r="AB442" s="6"/>
      <c r="AC442" s="6"/>
      <c r="AD442" s="6"/>
      <c r="AE442" s="6"/>
      <c r="AF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118"/>
      <c r="W443" s="118"/>
      <c r="X443" s="6"/>
      <c r="Y443" s="6"/>
      <c r="Z443" s="6"/>
      <c r="AA443" s="6"/>
      <c r="AB443" s="6"/>
      <c r="AC443" s="6"/>
      <c r="AD443" s="6"/>
      <c r="AE443" s="6"/>
      <c r="AF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118"/>
      <c r="W444" s="118"/>
      <c r="X444" s="6"/>
      <c r="Y444" s="6"/>
      <c r="Z444" s="6"/>
      <c r="AA444" s="6"/>
      <c r="AB444" s="6"/>
      <c r="AC444" s="6"/>
      <c r="AD444" s="6"/>
      <c r="AE444" s="6"/>
      <c r="AF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118"/>
      <c r="W445" s="118"/>
      <c r="X445" s="6"/>
      <c r="Y445" s="6"/>
      <c r="Z445" s="6"/>
      <c r="AA445" s="6"/>
      <c r="AB445" s="6"/>
      <c r="AC445" s="6"/>
      <c r="AD445" s="6"/>
      <c r="AE445" s="6"/>
      <c r="AF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118"/>
      <c r="W446" s="118"/>
      <c r="X446" s="6"/>
      <c r="Y446" s="6"/>
      <c r="Z446" s="6"/>
      <c r="AA446" s="6"/>
      <c r="AB446" s="6"/>
      <c r="AC446" s="6"/>
      <c r="AD446" s="6"/>
      <c r="AE446" s="6"/>
      <c r="AF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118"/>
      <c r="W447" s="118"/>
      <c r="X447" s="6"/>
      <c r="Y447" s="6"/>
      <c r="Z447" s="6"/>
      <c r="AA447" s="6"/>
      <c r="AB447" s="6"/>
      <c r="AC447" s="6"/>
      <c r="AD447" s="6"/>
      <c r="AE447" s="6"/>
      <c r="AF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118"/>
      <c r="W448" s="118"/>
      <c r="X448" s="6"/>
      <c r="Y448" s="6"/>
      <c r="Z448" s="6"/>
      <c r="AA448" s="6"/>
      <c r="AB448" s="6"/>
      <c r="AC448" s="6"/>
      <c r="AD448" s="6"/>
      <c r="AE448" s="6"/>
      <c r="AF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118"/>
      <c r="W449" s="118"/>
      <c r="X449" s="6"/>
      <c r="Y449" s="6"/>
      <c r="Z449" s="6"/>
      <c r="AA449" s="6"/>
      <c r="AB449" s="6"/>
      <c r="AC449" s="6"/>
      <c r="AD449" s="6"/>
      <c r="AE449" s="6"/>
      <c r="AF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118"/>
      <c r="W450" s="118"/>
      <c r="X450" s="6"/>
      <c r="Y450" s="6"/>
      <c r="Z450" s="6"/>
      <c r="AA450" s="6"/>
      <c r="AB450" s="6"/>
      <c r="AC450" s="6"/>
      <c r="AD450" s="6"/>
      <c r="AE450" s="6"/>
      <c r="AF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118"/>
      <c r="W451" s="118"/>
      <c r="X451" s="6"/>
      <c r="Y451" s="6"/>
      <c r="Z451" s="6"/>
      <c r="AA451" s="6"/>
      <c r="AB451" s="6"/>
      <c r="AC451" s="6"/>
      <c r="AD451" s="6"/>
      <c r="AE451" s="6"/>
      <c r="AF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118"/>
      <c r="W452" s="118"/>
      <c r="X452" s="6"/>
      <c r="Y452" s="6"/>
      <c r="Z452" s="6"/>
      <c r="AA452" s="6"/>
      <c r="AB452" s="6"/>
      <c r="AC452" s="6"/>
      <c r="AD452" s="6"/>
      <c r="AE452" s="6"/>
      <c r="AF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118"/>
      <c r="W453" s="118"/>
      <c r="X453" s="6"/>
      <c r="Y453" s="6"/>
      <c r="Z453" s="6"/>
      <c r="AA453" s="6"/>
      <c r="AB453" s="6"/>
      <c r="AC453" s="6"/>
      <c r="AD453" s="6"/>
      <c r="AE453" s="6"/>
      <c r="AF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118"/>
      <c r="W454" s="118"/>
      <c r="X454" s="6"/>
      <c r="Y454" s="6"/>
      <c r="Z454" s="6"/>
      <c r="AA454" s="6"/>
      <c r="AB454" s="6"/>
      <c r="AC454" s="6"/>
      <c r="AD454" s="6"/>
      <c r="AE454" s="6"/>
      <c r="AF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118"/>
      <c r="W455" s="118"/>
      <c r="X455" s="6"/>
      <c r="Y455" s="6"/>
      <c r="Z455" s="6"/>
      <c r="AA455" s="6"/>
      <c r="AB455" s="6"/>
      <c r="AC455" s="6"/>
      <c r="AD455" s="6"/>
      <c r="AE455" s="6"/>
      <c r="AF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118"/>
      <c r="W456" s="118"/>
      <c r="X456" s="6"/>
      <c r="Y456" s="6"/>
      <c r="Z456" s="6"/>
      <c r="AA456" s="6"/>
      <c r="AB456" s="6"/>
      <c r="AC456" s="6"/>
      <c r="AD456" s="6"/>
      <c r="AE456" s="6"/>
      <c r="AF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118"/>
      <c r="W457" s="118"/>
      <c r="X457" s="6"/>
      <c r="Y457" s="6"/>
      <c r="Z457" s="6"/>
      <c r="AA457" s="6"/>
      <c r="AB457" s="6"/>
      <c r="AC457" s="6"/>
      <c r="AD457" s="6"/>
      <c r="AE457" s="6"/>
      <c r="AF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118"/>
      <c r="W458" s="118"/>
      <c r="X458" s="6"/>
      <c r="Y458" s="6"/>
      <c r="Z458" s="6"/>
      <c r="AA458" s="6"/>
      <c r="AB458" s="6"/>
      <c r="AC458" s="6"/>
      <c r="AD458" s="6"/>
      <c r="AE458" s="6"/>
      <c r="AF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118"/>
      <c r="W459" s="118"/>
      <c r="X459" s="6"/>
      <c r="Y459" s="6"/>
      <c r="Z459" s="6"/>
      <c r="AA459" s="6"/>
      <c r="AB459" s="6"/>
      <c r="AC459" s="6"/>
      <c r="AD459" s="6"/>
      <c r="AE459" s="6"/>
      <c r="AF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118"/>
      <c r="W460" s="118"/>
      <c r="X460" s="6"/>
      <c r="Y460" s="6"/>
      <c r="Z460" s="6"/>
      <c r="AA460" s="6"/>
      <c r="AB460" s="6"/>
      <c r="AC460" s="6"/>
      <c r="AD460" s="6"/>
      <c r="AE460" s="6"/>
      <c r="AF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118"/>
      <c r="W461" s="118"/>
      <c r="X461" s="6"/>
      <c r="Y461" s="6"/>
      <c r="Z461" s="6"/>
      <c r="AA461" s="6"/>
      <c r="AB461" s="6"/>
      <c r="AC461" s="6"/>
      <c r="AD461" s="6"/>
      <c r="AE461" s="6"/>
      <c r="AF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118"/>
      <c r="W462" s="118"/>
      <c r="X462" s="6"/>
      <c r="Y462" s="6"/>
      <c r="Z462" s="6"/>
      <c r="AA462" s="6"/>
      <c r="AB462" s="6"/>
      <c r="AC462" s="6"/>
      <c r="AD462" s="6"/>
      <c r="AE462" s="6"/>
      <c r="AF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118"/>
      <c r="W463" s="118"/>
      <c r="X463" s="6"/>
      <c r="Y463" s="6"/>
      <c r="Z463" s="6"/>
      <c r="AA463" s="6"/>
      <c r="AB463" s="6"/>
      <c r="AC463" s="6"/>
      <c r="AD463" s="6"/>
      <c r="AE463" s="6"/>
      <c r="AF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118"/>
      <c r="W464" s="118"/>
      <c r="X464" s="6"/>
      <c r="Y464" s="6"/>
      <c r="Z464" s="6"/>
      <c r="AA464" s="6"/>
      <c r="AB464" s="6"/>
      <c r="AC464" s="6"/>
      <c r="AD464" s="6"/>
      <c r="AE464" s="6"/>
      <c r="AF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118"/>
      <c r="W465" s="118"/>
      <c r="X465" s="6"/>
      <c r="Y465" s="6"/>
      <c r="Z465" s="6"/>
      <c r="AA465" s="6"/>
      <c r="AB465" s="6"/>
      <c r="AC465" s="6"/>
      <c r="AD465" s="6"/>
      <c r="AE465" s="6"/>
      <c r="AF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118"/>
      <c r="W466" s="118"/>
      <c r="X466" s="6"/>
      <c r="Y466" s="6"/>
      <c r="Z466" s="6"/>
      <c r="AA466" s="6"/>
      <c r="AB466" s="6"/>
      <c r="AC466" s="6"/>
      <c r="AD466" s="6"/>
      <c r="AE466" s="6"/>
      <c r="AF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118"/>
      <c r="W467" s="118"/>
      <c r="X467" s="6"/>
      <c r="Y467" s="6"/>
      <c r="Z467" s="6"/>
      <c r="AA467" s="6"/>
      <c r="AB467" s="6"/>
      <c r="AC467" s="6"/>
      <c r="AD467" s="6"/>
      <c r="AE467" s="6"/>
      <c r="AF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118"/>
      <c r="W468" s="118"/>
      <c r="X468" s="6"/>
      <c r="Y468" s="6"/>
      <c r="Z468" s="6"/>
      <c r="AA468" s="6"/>
      <c r="AB468" s="6"/>
      <c r="AC468" s="6"/>
      <c r="AD468" s="6"/>
      <c r="AE468" s="6"/>
      <c r="AF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118"/>
      <c r="W469" s="118"/>
      <c r="X469" s="6"/>
      <c r="Y469" s="6"/>
      <c r="Z469" s="6"/>
      <c r="AA469" s="6"/>
      <c r="AB469" s="6"/>
      <c r="AC469" s="6"/>
      <c r="AD469" s="6"/>
      <c r="AE469" s="6"/>
      <c r="AF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118"/>
      <c r="W470" s="118"/>
      <c r="X470" s="6"/>
      <c r="Y470" s="6"/>
      <c r="Z470" s="6"/>
      <c r="AA470" s="6"/>
      <c r="AB470" s="6"/>
      <c r="AC470" s="6"/>
      <c r="AD470" s="6"/>
      <c r="AE470" s="6"/>
      <c r="AF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118"/>
      <c r="W471" s="118"/>
      <c r="X471" s="6"/>
      <c r="Y471" s="6"/>
      <c r="Z471" s="6"/>
      <c r="AA471" s="6"/>
      <c r="AB471" s="6"/>
      <c r="AC471" s="6"/>
      <c r="AD471" s="6"/>
      <c r="AE471" s="6"/>
      <c r="AF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118"/>
      <c r="W472" s="118"/>
      <c r="X472" s="6"/>
      <c r="Y472" s="6"/>
      <c r="Z472" s="6"/>
      <c r="AA472" s="6"/>
      <c r="AB472" s="6"/>
      <c r="AC472" s="6"/>
      <c r="AD472" s="6"/>
      <c r="AE472" s="6"/>
      <c r="AF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118"/>
      <c r="W473" s="118"/>
      <c r="X473" s="6"/>
      <c r="Y473" s="6"/>
      <c r="Z473" s="6"/>
      <c r="AA473" s="6"/>
      <c r="AB473" s="6"/>
      <c r="AC473" s="6"/>
      <c r="AD473" s="6"/>
      <c r="AE473" s="6"/>
      <c r="AF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118"/>
      <c r="W474" s="118"/>
      <c r="X474" s="6"/>
      <c r="Y474" s="6"/>
      <c r="Z474" s="6"/>
      <c r="AA474" s="6"/>
      <c r="AB474" s="6"/>
      <c r="AC474" s="6"/>
      <c r="AD474" s="6"/>
      <c r="AE474" s="6"/>
      <c r="AF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118"/>
      <c r="W475" s="118"/>
      <c r="X475" s="6"/>
      <c r="Y475" s="6"/>
      <c r="Z475" s="6"/>
      <c r="AA475" s="6"/>
      <c r="AB475" s="6"/>
      <c r="AC475" s="6"/>
      <c r="AD475" s="6"/>
      <c r="AE475" s="6"/>
      <c r="AF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118"/>
      <c r="W476" s="118"/>
      <c r="X476" s="6"/>
      <c r="Y476" s="6"/>
      <c r="Z476" s="6"/>
      <c r="AA476" s="6"/>
      <c r="AB476" s="6"/>
      <c r="AC476" s="6"/>
      <c r="AD476" s="6"/>
      <c r="AE476" s="6"/>
      <c r="AF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118"/>
      <c r="W477" s="118"/>
      <c r="X477" s="6"/>
      <c r="Y477" s="6"/>
      <c r="Z477" s="6"/>
      <c r="AA477" s="6"/>
      <c r="AB477" s="6"/>
      <c r="AC477" s="6"/>
      <c r="AD477" s="6"/>
      <c r="AE477" s="6"/>
      <c r="AF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118"/>
      <c r="W478" s="118"/>
      <c r="X478" s="6"/>
      <c r="Y478" s="6"/>
      <c r="Z478" s="6"/>
      <c r="AA478" s="6"/>
      <c r="AB478" s="6"/>
      <c r="AC478" s="6"/>
      <c r="AD478" s="6"/>
      <c r="AE478" s="6"/>
      <c r="AF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118"/>
      <c r="W479" s="118"/>
      <c r="X479" s="6"/>
      <c r="Y479" s="6"/>
      <c r="Z479" s="6"/>
      <c r="AA479" s="6"/>
      <c r="AB479" s="6"/>
      <c r="AC479" s="6"/>
      <c r="AD479" s="6"/>
      <c r="AE479" s="6"/>
      <c r="AF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118"/>
      <c r="W480" s="118"/>
      <c r="X480" s="6"/>
      <c r="Y480" s="6"/>
      <c r="Z480" s="6"/>
      <c r="AA480" s="6"/>
      <c r="AB480" s="6"/>
      <c r="AC480" s="6"/>
      <c r="AD480" s="6"/>
      <c r="AE480" s="6"/>
      <c r="AF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118"/>
      <c r="W481" s="118"/>
      <c r="X481" s="6"/>
      <c r="Y481" s="6"/>
      <c r="Z481" s="6"/>
      <c r="AA481" s="6"/>
      <c r="AB481" s="6"/>
      <c r="AC481" s="6"/>
      <c r="AD481" s="6"/>
      <c r="AE481" s="6"/>
      <c r="AF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118"/>
      <c r="W482" s="118"/>
      <c r="X482" s="6"/>
      <c r="Y482" s="6"/>
      <c r="Z482" s="6"/>
      <c r="AA482" s="6"/>
      <c r="AB482" s="6"/>
      <c r="AC482" s="6"/>
      <c r="AD482" s="6"/>
      <c r="AE482" s="6"/>
      <c r="AF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118"/>
      <c r="W483" s="118"/>
      <c r="X483" s="6"/>
      <c r="Y483" s="6"/>
      <c r="Z483" s="6"/>
      <c r="AA483" s="6"/>
      <c r="AB483" s="6"/>
      <c r="AC483" s="6"/>
      <c r="AD483" s="6"/>
      <c r="AE483" s="6"/>
      <c r="AF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118"/>
      <c r="W484" s="118"/>
      <c r="X484" s="6"/>
      <c r="Y484" s="6"/>
      <c r="Z484" s="6"/>
      <c r="AA484" s="6"/>
      <c r="AB484" s="6"/>
      <c r="AC484" s="6"/>
      <c r="AD484" s="6"/>
      <c r="AE484" s="6"/>
      <c r="AF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118"/>
      <c r="W485" s="118"/>
      <c r="X485" s="6"/>
      <c r="Y485" s="6"/>
      <c r="Z485" s="6"/>
      <c r="AA485" s="6"/>
      <c r="AB485" s="6"/>
      <c r="AC485" s="6"/>
      <c r="AD485" s="6"/>
      <c r="AE485" s="6"/>
      <c r="AF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118"/>
      <c r="W486" s="118"/>
      <c r="X486" s="6"/>
      <c r="Y486" s="6"/>
      <c r="Z486" s="6"/>
      <c r="AA486" s="6"/>
      <c r="AB486" s="6"/>
      <c r="AC486" s="6"/>
      <c r="AD486" s="6"/>
      <c r="AE486" s="6"/>
      <c r="AF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118"/>
      <c r="W487" s="118"/>
      <c r="X487" s="6"/>
      <c r="Y487" s="6"/>
      <c r="Z487" s="6"/>
      <c r="AA487" s="6"/>
      <c r="AB487" s="6"/>
      <c r="AC487" s="6"/>
      <c r="AD487" s="6"/>
      <c r="AE487" s="6"/>
      <c r="AF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118"/>
      <c r="W488" s="118"/>
      <c r="X488" s="6"/>
      <c r="Y488" s="6"/>
      <c r="Z488" s="6"/>
      <c r="AA488" s="6"/>
      <c r="AB488" s="6"/>
      <c r="AC488" s="6"/>
      <c r="AD488" s="6"/>
      <c r="AE488" s="6"/>
      <c r="AF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118"/>
      <c r="W489" s="118"/>
      <c r="X489" s="6"/>
      <c r="Y489" s="6"/>
      <c r="Z489" s="6"/>
      <c r="AA489" s="6"/>
      <c r="AB489" s="6"/>
      <c r="AC489" s="6"/>
      <c r="AD489" s="6"/>
      <c r="AE489" s="6"/>
      <c r="AF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118"/>
      <c r="W490" s="118"/>
      <c r="X490" s="6"/>
      <c r="Y490" s="6"/>
      <c r="Z490" s="6"/>
      <c r="AA490" s="6"/>
      <c r="AB490" s="6"/>
      <c r="AC490" s="6"/>
      <c r="AD490" s="6"/>
      <c r="AE490" s="6"/>
      <c r="AF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118"/>
      <c r="W491" s="118"/>
      <c r="X491" s="6"/>
      <c r="Y491" s="6"/>
      <c r="Z491" s="6"/>
      <c r="AA491" s="6"/>
      <c r="AB491" s="6"/>
      <c r="AC491" s="6"/>
      <c r="AD491" s="6"/>
      <c r="AE491" s="6"/>
      <c r="AF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118"/>
      <c r="W492" s="118"/>
      <c r="X492" s="6"/>
      <c r="Y492" s="6"/>
      <c r="Z492" s="6"/>
      <c r="AA492" s="6"/>
      <c r="AB492" s="6"/>
      <c r="AC492" s="6"/>
      <c r="AD492" s="6"/>
      <c r="AE492" s="6"/>
      <c r="AF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118"/>
      <c r="W493" s="118"/>
      <c r="X493" s="6"/>
      <c r="Y493" s="6"/>
      <c r="Z493" s="6"/>
      <c r="AA493" s="6"/>
      <c r="AB493" s="6"/>
      <c r="AC493" s="6"/>
      <c r="AD493" s="6"/>
      <c r="AE493" s="6"/>
      <c r="AF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118"/>
      <c r="W494" s="118"/>
      <c r="X494" s="6"/>
      <c r="Y494" s="6"/>
      <c r="Z494" s="6"/>
      <c r="AA494" s="6"/>
      <c r="AB494" s="6"/>
      <c r="AC494" s="6"/>
      <c r="AD494" s="6"/>
      <c r="AE494" s="6"/>
      <c r="AF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118"/>
      <c r="W495" s="118"/>
      <c r="X495" s="6"/>
      <c r="Y495" s="6"/>
      <c r="Z495" s="6"/>
      <c r="AA495" s="6"/>
      <c r="AB495" s="6"/>
      <c r="AC495" s="6"/>
      <c r="AD495" s="6"/>
      <c r="AE495" s="6"/>
      <c r="AF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118"/>
      <c r="W496" s="118"/>
      <c r="X496" s="6"/>
      <c r="Y496" s="6"/>
      <c r="Z496" s="6"/>
      <c r="AA496" s="6"/>
      <c r="AB496" s="6"/>
      <c r="AC496" s="6"/>
      <c r="AD496" s="6"/>
      <c r="AE496" s="6"/>
      <c r="AF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118"/>
      <c r="W497" s="118"/>
      <c r="X497" s="6"/>
      <c r="Y497" s="6"/>
      <c r="Z497" s="6"/>
      <c r="AA497" s="6"/>
      <c r="AB497" s="6"/>
      <c r="AC497" s="6"/>
      <c r="AD497" s="6"/>
      <c r="AE497" s="6"/>
      <c r="AF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118"/>
      <c r="W498" s="118"/>
      <c r="X498" s="6"/>
      <c r="Y498" s="6"/>
      <c r="Z498" s="6"/>
      <c r="AA498" s="6"/>
      <c r="AB498" s="6"/>
      <c r="AC498" s="6"/>
      <c r="AD498" s="6"/>
      <c r="AE498" s="6"/>
      <c r="AF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118"/>
      <c r="W499" s="118"/>
      <c r="X499" s="6"/>
      <c r="Y499" s="6"/>
      <c r="Z499" s="6"/>
      <c r="AA499" s="6"/>
      <c r="AB499" s="6"/>
      <c r="AC499" s="6"/>
      <c r="AD499" s="6"/>
      <c r="AE499" s="6"/>
      <c r="AF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118"/>
      <c r="W500" s="118"/>
      <c r="X500" s="6"/>
      <c r="Y500" s="6"/>
      <c r="Z500" s="6"/>
      <c r="AA500" s="6"/>
      <c r="AB500" s="6"/>
      <c r="AC500" s="6"/>
      <c r="AD500" s="6"/>
      <c r="AE500" s="6"/>
      <c r="AF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118"/>
      <c r="W501" s="118"/>
      <c r="X501" s="6"/>
      <c r="Y501" s="6"/>
      <c r="Z501" s="6"/>
      <c r="AA501" s="6"/>
      <c r="AB501" s="6"/>
      <c r="AC501" s="6"/>
      <c r="AD501" s="6"/>
      <c r="AE501" s="6"/>
      <c r="AF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118"/>
      <c r="W502" s="118"/>
      <c r="X502" s="6"/>
      <c r="Y502" s="6"/>
      <c r="Z502" s="6"/>
      <c r="AA502" s="6"/>
      <c r="AB502" s="6"/>
      <c r="AC502" s="6"/>
      <c r="AD502" s="6"/>
      <c r="AE502" s="6"/>
      <c r="AF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118"/>
      <c r="W503" s="118"/>
      <c r="X503" s="6"/>
      <c r="Y503" s="6"/>
      <c r="Z503" s="6"/>
      <c r="AA503" s="6"/>
      <c r="AB503" s="6"/>
      <c r="AC503" s="6"/>
      <c r="AD503" s="6"/>
      <c r="AE503" s="6"/>
      <c r="AF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118"/>
      <c r="W504" s="118"/>
      <c r="X504" s="6"/>
      <c r="Y504" s="6"/>
      <c r="Z504" s="6"/>
      <c r="AA504" s="6"/>
      <c r="AB504" s="6"/>
      <c r="AC504" s="6"/>
      <c r="AD504" s="6"/>
      <c r="AE504" s="6"/>
      <c r="AF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118"/>
      <c r="W505" s="118"/>
      <c r="X505" s="6"/>
      <c r="Y505" s="6"/>
      <c r="Z505" s="6"/>
      <c r="AA505" s="6"/>
      <c r="AB505" s="6"/>
      <c r="AC505" s="6"/>
      <c r="AD505" s="6"/>
      <c r="AE505" s="6"/>
      <c r="AF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118"/>
      <c r="W506" s="118"/>
      <c r="X506" s="6"/>
      <c r="Y506" s="6"/>
      <c r="Z506" s="6"/>
      <c r="AA506" s="6"/>
      <c r="AB506" s="6"/>
      <c r="AC506" s="6"/>
      <c r="AD506" s="6"/>
      <c r="AE506" s="6"/>
      <c r="AF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118"/>
      <c r="W507" s="118"/>
      <c r="X507" s="6"/>
      <c r="Y507" s="6"/>
      <c r="Z507" s="6"/>
      <c r="AA507" s="6"/>
      <c r="AB507" s="6"/>
      <c r="AC507" s="6"/>
      <c r="AD507" s="6"/>
      <c r="AE507" s="6"/>
      <c r="AF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118"/>
      <c r="W508" s="118"/>
      <c r="X508" s="6"/>
      <c r="Y508" s="6"/>
      <c r="Z508" s="6"/>
      <c r="AA508" s="6"/>
      <c r="AB508" s="6"/>
      <c r="AC508" s="6"/>
      <c r="AD508" s="6"/>
      <c r="AE508" s="6"/>
      <c r="AF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118"/>
      <c r="W509" s="118"/>
      <c r="X509" s="6"/>
      <c r="Y509" s="6"/>
      <c r="Z509" s="6"/>
      <c r="AA509" s="6"/>
      <c r="AB509" s="6"/>
      <c r="AC509" s="6"/>
      <c r="AD509" s="6"/>
      <c r="AE509" s="6"/>
      <c r="AF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118"/>
      <c r="W510" s="118"/>
      <c r="X510" s="6"/>
      <c r="Y510" s="6"/>
      <c r="Z510" s="6"/>
      <c r="AA510" s="6"/>
      <c r="AB510" s="6"/>
      <c r="AC510" s="6"/>
      <c r="AD510" s="6"/>
      <c r="AE510" s="6"/>
      <c r="AF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118"/>
      <c r="W511" s="118"/>
      <c r="X511" s="6"/>
      <c r="Y511" s="6"/>
      <c r="Z511" s="6"/>
      <c r="AA511" s="6"/>
      <c r="AB511" s="6"/>
      <c r="AC511" s="6"/>
      <c r="AD511" s="6"/>
      <c r="AE511" s="6"/>
      <c r="AF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118"/>
      <c r="W512" s="118"/>
      <c r="X512" s="6"/>
      <c r="Y512" s="6"/>
      <c r="Z512" s="6"/>
      <c r="AA512" s="6"/>
      <c r="AB512" s="6"/>
      <c r="AC512" s="6"/>
      <c r="AD512" s="6"/>
      <c r="AE512" s="6"/>
      <c r="AF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118"/>
      <c r="W513" s="118"/>
      <c r="X513" s="6"/>
      <c r="Y513" s="6"/>
      <c r="Z513" s="6"/>
      <c r="AA513" s="6"/>
      <c r="AB513" s="6"/>
      <c r="AC513" s="6"/>
      <c r="AD513" s="6"/>
      <c r="AE513" s="6"/>
      <c r="AF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118"/>
      <c r="W514" s="118"/>
      <c r="X514" s="6"/>
      <c r="Y514" s="6"/>
      <c r="Z514" s="6"/>
      <c r="AA514" s="6"/>
      <c r="AB514" s="6"/>
      <c r="AC514" s="6"/>
      <c r="AD514" s="6"/>
      <c r="AE514" s="6"/>
      <c r="AF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118"/>
      <c r="W515" s="118"/>
      <c r="X515" s="6"/>
      <c r="Y515" s="6"/>
      <c r="Z515" s="6"/>
      <c r="AA515" s="6"/>
      <c r="AB515" s="6"/>
      <c r="AC515" s="6"/>
      <c r="AD515" s="6"/>
      <c r="AE515" s="6"/>
      <c r="AF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118"/>
      <c r="W516" s="118"/>
      <c r="X516" s="6"/>
      <c r="Y516" s="6"/>
      <c r="Z516" s="6"/>
      <c r="AA516" s="6"/>
      <c r="AB516" s="6"/>
      <c r="AC516" s="6"/>
      <c r="AD516" s="6"/>
      <c r="AE516" s="6"/>
      <c r="AF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118"/>
      <c r="W517" s="118"/>
      <c r="X517" s="6"/>
      <c r="Y517" s="6"/>
      <c r="Z517" s="6"/>
      <c r="AA517" s="6"/>
      <c r="AB517" s="6"/>
      <c r="AC517" s="6"/>
      <c r="AD517" s="6"/>
      <c r="AE517" s="6"/>
      <c r="AF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118"/>
      <c r="W518" s="118"/>
      <c r="X518" s="6"/>
      <c r="Y518" s="6"/>
      <c r="Z518" s="6"/>
      <c r="AA518" s="6"/>
      <c r="AB518" s="6"/>
      <c r="AC518" s="6"/>
      <c r="AD518" s="6"/>
      <c r="AE518" s="6"/>
      <c r="AF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118"/>
      <c r="W519" s="118"/>
      <c r="X519" s="6"/>
      <c r="Y519" s="6"/>
      <c r="Z519" s="6"/>
      <c r="AA519" s="6"/>
      <c r="AB519" s="6"/>
      <c r="AC519" s="6"/>
      <c r="AD519" s="6"/>
      <c r="AE519" s="6"/>
      <c r="AF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118"/>
      <c r="W520" s="118"/>
      <c r="X520" s="6"/>
      <c r="Y520" s="6"/>
      <c r="Z520" s="6"/>
      <c r="AA520" s="6"/>
      <c r="AB520" s="6"/>
      <c r="AC520" s="6"/>
      <c r="AD520" s="6"/>
      <c r="AE520" s="6"/>
      <c r="AF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118"/>
      <c r="W521" s="118"/>
      <c r="X521" s="6"/>
      <c r="Y521" s="6"/>
      <c r="Z521" s="6"/>
      <c r="AA521" s="6"/>
      <c r="AB521" s="6"/>
      <c r="AC521" s="6"/>
      <c r="AD521" s="6"/>
      <c r="AE521" s="6"/>
      <c r="AF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118"/>
      <c r="W522" s="118"/>
      <c r="X522" s="6"/>
      <c r="Y522" s="6"/>
      <c r="Z522" s="6"/>
      <c r="AA522" s="6"/>
      <c r="AB522" s="6"/>
      <c r="AC522" s="6"/>
      <c r="AD522" s="6"/>
      <c r="AE522" s="6"/>
      <c r="AF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118"/>
      <c r="W523" s="118"/>
      <c r="X523" s="6"/>
      <c r="Y523" s="6"/>
      <c r="Z523" s="6"/>
      <c r="AA523" s="6"/>
      <c r="AB523" s="6"/>
      <c r="AC523" s="6"/>
      <c r="AD523" s="6"/>
      <c r="AE523" s="6"/>
      <c r="AF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118"/>
      <c r="W524" s="118"/>
      <c r="X524" s="6"/>
      <c r="Y524" s="6"/>
      <c r="Z524" s="6"/>
      <c r="AA524" s="6"/>
      <c r="AB524" s="6"/>
      <c r="AC524" s="6"/>
      <c r="AD524" s="6"/>
      <c r="AE524" s="6"/>
      <c r="AF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118"/>
      <c r="W525" s="118"/>
      <c r="X525" s="6"/>
      <c r="Y525" s="6"/>
      <c r="Z525" s="6"/>
      <c r="AA525" s="6"/>
      <c r="AB525" s="6"/>
      <c r="AC525" s="6"/>
      <c r="AD525" s="6"/>
      <c r="AE525" s="6"/>
      <c r="AF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118"/>
      <c r="W526" s="118"/>
      <c r="X526" s="6"/>
      <c r="Y526" s="6"/>
      <c r="Z526" s="6"/>
      <c r="AA526" s="6"/>
      <c r="AB526" s="6"/>
      <c r="AC526" s="6"/>
      <c r="AD526" s="6"/>
      <c r="AE526" s="6"/>
      <c r="AF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118"/>
      <c r="W527" s="118"/>
      <c r="X527" s="6"/>
      <c r="Y527" s="6"/>
      <c r="Z527" s="6"/>
      <c r="AA527" s="6"/>
      <c r="AB527" s="6"/>
      <c r="AC527" s="6"/>
      <c r="AD527" s="6"/>
      <c r="AE527" s="6"/>
      <c r="AF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118"/>
      <c r="W528" s="118"/>
      <c r="X528" s="6"/>
      <c r="Y528" s="6"/>
      <c r="Z528" s="6"/>
      <c r="AA528" s="6"/>
      <c r="AB528" s="6"/>
      <c r="AC528" s="6"/>
      <c r="AD528" s="6"/>
      <c r="AE528" s="6"/>
      <c r="AF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118"/>
      <c r="W529" s="118"/>
      <c r="X529" s="6"/>
      <c r="Y529" s="6"/>
      <c r="Z529" s="6"/>
      <c r="AA529" s="6"/>
      <c r="AB529" s="6"/>
      <c r="AC529" s="6"/>
      <c r="AD529" s="6"/>
      <c r="AE529" s="6"/>
      <c r="AF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118"/>
      <c r="W530" s="118"/>
      <c r="X530" s="6"/>
      <c r="Y530" s="6"/>
      <c r="Z530" s="6"/>
      <c r="AA530" s="6"/>
      <c r="AB530" s="6"/>
      <c r="AC530" s="6"/>
      <c r="AD530" s="6"/>
      <c r="AE530" s="6"/>
      <c r="AF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118"/>
      <c r="W531" s="118"/>
      <c r="X531" s="6"/>
      <c r="Y531" s="6"/>
      <c r="Z531" s="6"/>
      <c r="AA531" s="6"/>
      <c r="AB531" s="6"/>
      <c r="AC531" s="6"/>
      <c r="AD531" s="6"/>
      <c r="AE531" s="6"/>
      <c r="AF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118"/>
      <c r="W532" s="118"/>
      <c r="X532" s="6"/>
      <c r="Y532" s="6"/>
      <c r="Z532" s="6"/>
      <c r="AA532" s="6"/>
      <c r="AB532" s="6"/>
      <c r="AC532" s="6"/>
      <c r="AD532" s="6"/>
      <c r="AE532" s="6"/>
      <c r="AF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118"/>
      <c r="W533" s="118"/>
      <c r="X533" s="6"/>
      <c r="Y533" s="6"/>
      <c r="Z533" s="6"/>
      <c r="AA533" s="6"/>
      <c r="AB533" s="6"/>
      <c r="AC533" s="6"/>
      <c r="AD533" s="6"/>
      <c r="AE533" s="6"/>
      <c r="AF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118"/>
      <c r="W534" s="118"/>
      <c r="X534" s="6"/>
      <c r="Y534" s="6"/>
      <c r="Z534" s="6"/>
      <c r="AA534" s="6"/>
      <c r="AB534" s="6"/>
      <c r="AC534" s="6"/>
      <c r="AD534" s="6"/>
      <c r="AE534" s="6"/>
      <c r="AF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118"/>
      <c r="W535" s="118"/>
      <c r="X535" s="6"/>
      <c r="Y535" s="6"/>
      <c r="Z535" s="6"/>
      <c r="AA535" s="6"/>
      <c r="AB535" s="6"/>
      <c r="AC535" s="6"/>
      <c r="AD535" s="6"/>
      <c r="AE535" s="6"/>
      <c r="AF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118"/>
      <c r="W536" s="118"/>
      <c r="X536" s="6"/>
      <c r="Y536" s="6"/>
      <c r="Z536" s="6"/>
      <c r="AA536" s="6"/>
      <c r="AB536" s="6"/>
      <c r="AC536" s="6"/>
      <c r="AD536" s="6"/>
      <c r="AE536" s="6"/>
      <c r="AF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118"/>
      <c r="W537" s="118"/>
      <c r="X537" s="6"/>
      <c r="Y537" s="6"/>
      <c r="Z537" s="6"/>
      <c r="AA537" s="6"/>
      <c r="AB537" s="6"/>
      <c r="AC537" s="6"/>
      <c r="AD537" s="6"/>
      <c r="AE537" s="6"/>
      <c r="AF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118"/>
      <c r="W538" s="118"/>
      <c r="X538" s="6"/>
      <c r="Y538" s="6"/>
      <c r="Z538" s="6"/>
      <c r="AA538" s="6"/>
      <c r="AB538" s="6"/>
      <c r="AC538" s="6"/>
      <c r="AD538" s="6"/>
      <c r="AE538" s="6"/>
      <c r="AF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118"/>
      <c r="W539" s="118"/>
      <c r="X539" s="6"/>
      <c r="Y539" s="6"/>
      <c r="Z539" s="6"/>
      <c r="AA539" s="6"/>
      <c r="AB539" s="6"/>
      <c r="AC539" s="6"/>
      <c r="AD539" s="6"/>
      <c r="AE539" s="6"/>
      <c r="AF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118"/>
      <c r="W540" s="118"/>
      <c r="X540" s="6"/>
      <c r="Y540" s="6"/>
      <c r="Z540" s="6"/>
      <c r="AA540" s="6"/>
      <c r="AB540" s="6"/>
      <c r="AC540" s="6"/>
      <c r="AD540" s="6"/>
      <c r="AE540" s="6"/>
      <c r="AF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118"/>
      <c r="W541" s="118"/>
      <c r="X541" s="6"/>
      <c r="Y541" s="6"/>
      <c r="Z541" s="6"/>
      <c r="AA541" s="6"/>
      <c r="AB541" s="6"/>
      <c r="AC541" s="6"/>
      <c r="AD541" s="6"/>
      <c r="AE541" s="6"/>
      <c r="AF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118"/>
      <c r="W542" s="118"/>
      <c r="X542" s="6"/>
      <c r="Y542" s="6"/>
      <c r="Z542" s="6"/>
      <c r="AA542" s="6"/>
      <c r="AB542" s="6"/>
      <c r="AC542" s="6"/>
      <c r="AD542" s="6"/>
      <c r="AE542" s="6"/>
      <c r="AF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118"/>
      <c r="W543" s="118"/>
      <c r="X543" s="6"/>
      <c r="Y543" s="6"/>
      <c r="Z543" s="6"/>
      <c r="AA543" s="6"/>
      <c r="AB543" s="6"/>
      <c r="AC543" s="6"/>
      <c r="AD543" s="6"/>
      <c r="AE543" s="6"/>
      <c r="AF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118"/>
      <c r="W544" s="118"/>
      <c r="X544" s="6"/>
      <c r="Y544" s="6"/>
      <c r="Z544" s="6"/>
      <c r="AA544" s="6"/>
      <c r="AB544" s="6"/>
      <c r="AC544" s="6"/>
      <c r="AD544" s="6"/>
      <c r="AE544" s="6"/>
      <c r="AF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118"/>
      <c r="W545" s="118"/>
      <c r="X545" s="6"/>
      <c r="Y545" s="6"/>
      <c r="Z545" s="6"/>
      <c r="AA545" s="6"/>
      <c r="AB545" s="6"/>
      <c r="AC545" s="6"/>
      <c r="AD545" s="6"/>
      <c r="AE545" s="6"/>
      <c r="AF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118"/>
      <c r="W546" s="118"/>
      <c r="X546" s="6"/>
      <c r="Y546" s="6"/>
      <c r="Z546" s="6"/>
      <c r="AA546" s="6"/>
      <c r="AB546" s="6"/>
      <c r="AC546" s="6"/>
      <c r="AD546" s="6"/>
      <c r="AE546" s="6"/>
      <c r="AF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118"/>
      <c r="W547" s="118"/>
      <c r="X547" s="6"/>
      <c r="Y547" s="6"/>
      <c r="Z547" s="6"/>
      <c r="AA547" s="6"/>
      <c r="AB547" s="6"/>
      <c r="AC547" s="6"/>
      <c r="AD547" s="6"/>
      <c r="AE547" s="6"/>
      <c r="AF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118"/>
      <c r="W548" s="118"/>
      <c r="X548" s="6"/>
      <c r="Y548" s="6"/>
      <c r="Z548" s="6"/>
      <c r="AA548" s="6"/>
      <c r="AB548" s="6"/>
      <c r="AC548" s="6"/>
      <c r="AD548" s="6"/>
      <c r="AE548" s="6"/>
      <c r="AF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118"/>
      <c r="W549" s="118"/>
      <c r="X549" s="6"/>
      <c r="Y549" s="6"/>
      <c r="Z549" s="6"/>
      <c r="AA549" s="6"/>
      <c r="AB549" s="6"/>
      <c r="AC549" s="6"/>
      <c r="AD549" s="6"/>
      <c r="AE549" s="6"/>
      <c r="AF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118"/>
      <c r="W550" s="118"/>
      <c r="X550" s="6"/>
      <c r="Y550" s="6"/>
      <c r="Z550" s="6"/>
      <c r="AA550" s="6"/>
      <c r="AB550" s="6"/>
      <c r="AC550" s="6"/>
      <c r="AD550" s="6"/>
      <c r="AE550" s="6"/>
      <c r="AF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118"/>
      <c r="W551" s="118"/>
      <c r="X551" s="6"/>
      <c r="Y551" s="6"/>
      <c r="Z551" s="6"/>
      <c r="AA551" s="6"/>
      <c r="AB551" s="6"/>
      <c r="AC551" s="6"/>
      <c r="AD551" s="6"/>
      <c r="AE551" s="6"/>
      <c r="AF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118"/>
      <c r="W552" s="118"/>
      <c r="X552" s="6"/>
      <c r="Y552" s="6"/>
      <c r="Z552" s="6"/>
      <c r="AA552" s="6"/>
      <c r="AB552" s="6"/>
      <c r="AC552" s="6"/>
      <c r="AD552" s="6"/>
      <c r="AE552" s="6"/>
      <c r="AF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118"/>
      <c r="W553" s="118"/>
      <c r="X553" s="6"/>
      <c r="Y553" s="6"/>
      <c r="Z553" s="6"/>
      <c r="AA553" s="6"/>
      <c r="AB553" s="6"/>
      <c r="AC553" s="6"/>
      <c r="AD553" s="6"/>
      <c r="AE553" s="6"/>
      <c r="AF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118"/>
      <c r="W554" s="118"/>
      <c r="X554" s="6"/>
      <c r="Y554" s="6"/>
      <c r="Z554" s="6"/>
      <c r="AA554" s="6"/>
      <c r="AB554" s="6"/>
      <c r="AC554" s="6"/>
      <c r="AD554" s="6"/>
      <c r="AE554" s="6"/>
      <c r="AF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118"/>
      <c r="W555" s="118"/>
      <c r="X555" s="6"/>
      <c r="Y555" s="6"/>
      <c r="Z555" s="6"/>
      <c r="AA555" s="6"/>
      <c r="AB555" s="6"/>
      <c r="AC555" s="6"/>
      <c r="AD555" s="6"/>
      <c r="AE555" s="6"/>
      <c r="AF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118"/>
      <c r="W556" s="118"/>
      <c r="X556" s="6"/>
      <c r="Y556" s="6"/>
      <c r="Z556" s="6"/>
      <c r="AA556" s="6"/>
      <c r="AB556" s="6"/>
      <c r="AC556" s="6"/>
      <c r="AD556" s="6"/>
      <c r="AE556" s="6"/>
      <c r="AF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118"/>
      <c r="W557" s="118"/>
      <c r="X557" s="6"/>
      <c r="Y557" s="6"/>
      <c r="Z557" s="6"/>
      <c r="AA557" s="6"/>
      <c r="AB557" s="6"/>
      <c r="AC557" s="6"/>
      <c r="AD557" s="6"/>
      <c r="AE557" s="6"/>
      <c r="AF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118"/>
      <c r="W558" s="118"/>
      <c r="X558" s="6"/>
      <c r="Y558" s="6"/>
      <c r="Z558" s="6"/>
      <c r="AA558" s="6"/>
      <c r="AB558" s="6"/>
      <c r="AC558" s="6"/>
      <c r="AD558" s="6"/>
      <c r="AE558" s="6"/>
      <c r="AF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118"/>
      <c r="W559" s="118"/>
      <c r="X559" s="6"/>
      <c r="Y559" s="6"/>
      <c r="Z559" s="6"/>
      <c r="AA559" s="6"/>
      <c r="AB559" s="6"/>
      <c r="AC559" s="6"/>
      <c r="AD559" s="6"/>
      <c r="AE559" s="6"/>
      <c r="AF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118"/>
      <c r="W560" s="118"/>
      <c r="X560" s="6"/>
      <c r="Y560" s="6"/>
      <c r="Z560" s="6"/>
      <c r="AA560" s="6"/>
      <c r="AB560" s="6"/>
      <c r="AC560" s="6"/>
      <c r="AD560" s="6"/>
      <c r="AE560" s="6"/>
      <c r="AF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118"/>
      <c r="W561" s="118"/>
      <c r="X561" s="6"/>
      <c r="Y561" s="6"/>
      <c r="Z561" s="6"/>
      <c r="AA561" s="6"/>
      <c r="AB561" s="6"/>
      <c r="AC561" s="6"/>
      <c r="AD561" s="6"/>
      <c r="AE561" s="6"/>
      <c r="AF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118"/>
      <c r="W562" s="118"/>
      <c r="X562" s="6"/>
      <c r="Y562" s="6"/>
      <c r="Z562" s="6"/>
      <c r="AA562" s="6"/>
      <c r="AB562" s="6"/>
      <c r="AC562" s="6"/>
      <c r="AD562" s="6"/>
      <c r="AE562" s="6"/>
      <c r="AF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118"/>
      <c r="W563" s="118"/>
      <c r="X563" s="6"/>
      <c r="Y563" s="6"/>
      <c r="Z563" s="6"/>
      <c r="AA563" s="6"/>
      <c r="AB563" s="6"/>
      <c r="AC563" s="6"/>
      <c r="AD563" s="6"/>
      <c r="AE563" s="6"/>
      <c r="AF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118"/>
      <c r="W564" s="118"/>
      <c r="X564" s="6"/>
      <c r="Y564" s="6"/>
      <c r="Z564" s="6"/>
      <c r="AA564" s="6"/>
      <c r="AB564" s="6"/>
      <c r="AC564" s="6"/>
      <c r="AD564" s="6"/>
      <c r="AE564" s="6"/>
      <c r="AF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118"/>
      <c r="W565" s="118"/>
      <c r="X565" s="6"/>
      <c r="Y565" s="6"/>
      <c r="Z565" s="6"/>
      <c r="AA565" s="6"/>
      <c r="AB565" s="6"/>
      <c r="AC565" s="6"/>
      <c r="AD565" s="6"/>
      <c r="AE565" s="6"/>
      <c r="AF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118"/>
      <c r="W566" s="118"/>
      <c r="X566" s="6"/>
      <c r="Y566" s="6"/>
      <c r="Z566" s="6"/>
      <c r="AA566" s="6"/>
      <c r="AB566" s="6"/>
      <c r="AC566" s="6"/>
      <c r="AD566" s="6"/>
      <c r="AE566" s="6"/>
      <c r="AF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118"/>
      <c r="W567" s="118"/>
      <c r="X567" s="6"/>
      <c r="Y567" s="6"/>
      <c r="Z567" s="6"/>
      <c r="AA567" s="6"/>
      <c r="AB567" s="6"/>
      <c r="AC567" s="6"/>
      <c r="AD567" s="6"/>
      <c r="AE567" s="6"/>
      <c r="AF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118"/>
      <c r="W568" s="118"/>
      <c r="X568" s="6"/>
      <c r="Y568" s="6"/>
      <c r="Z568" s="6"/>
      <c r="AA568" s="6"/>
      <c r="AB568" s="6"/>
      <c r="AC568" s="6"/>
      <c r="AD568" s="6"/>
      <c r="AE568" s="6"/>
      <c r="AF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118"/>
      <c r="W569" s="118"/>
      <c r="X569" s="6"/>
      <c r="Y569" s="6"/>
      <c r="Z569" s="6"/>
      <c r="AA569" s="6"/>
      <c r="AB569" s="6"/>
      <c r="AC569" s="6"/>
      <c r="AD569" s="6"/>
      <c r="AE569" s="6"/>
      <c r="AF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118"/>
      <c r="W570" s="118"/>
      <c r="X570" s="6"/>
      <c r="Y570" s="6"/>
      <c r="Z570" s="6"/>
      <c r="AA570" s="6"/>
      <c r="AB570" s="6"/>
      <c r="AC570" s="6"/>
      <c r="AD570" s="6"/>
      <c r="AE570" s="6"/>
      <c r="AF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118"/>
      <c r="W571" s="118"/>
      <c r="X571" s="6"/>
      <c r="Y571" s="6"/>
      <c r="Z571" s="6"/>
      <c r="AA571" s="6"/>
      <c r="AB571" s="6"/>
      <c r="AC571" s="6"/>
      <c r="AD571" s="6"/>
      <c r="AE571" s="6"/>
      <c r="AF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118"/>
      <c r="W572" s="118"/>
      <c r="X572" s="6"/>
      <c r="Y572" s="6"/>
      <c r="Z572" s="6"/>
      <c r="AA572" s="6"/>
      <c r="AB572" s="6"/>
      <c r="AC572" s="6"/>
      <c r="AD572" s="6"/>
      <c r="AE572" s="6"/>
      <c r="AF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118"/>
      <c r="W573" s="118"/>
      <c r="X573" s="6"/>
      <c r="Y573" s="6"/>
      <c r="Z573" s="6"/>
      <c r="AA573" s="6"/>
      <c r="AB573" s="6"/>
      <c r="AC573" s="6"/>
      <c r="AD573" s="6"/>
      <c r="AE573" s="6"/>
      <c r="AF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118"/>
      <c r="W574" s="118"/>
      <c r="X574" s="6"/>
      <c r="Y574" s="6"/>
      <c r="Z574" s="6"/>
      <c r="AA574" s="6"/>
      <c r="AB574" s="6"/>
      <c r="AC574" s="6"/>
      <c r="AD574" s="6"/>
      <c r="AE574" s="6"/>
      <c r="AF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118"/>
      <c r="W575" s="118"/>
      <c r="X575" s="6"/>
      <c r="Y575" s="6"/>
      <c r="Z575" s="6"/>
      <c r="AA575" s="6"/>
      <c r="AB575" s="6"/>
      <c r="AC575" s="6"/>
      <c r="AD575" s="6"/>
      <c r="AE575" s="6"/>
      <c r="AF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118"/>
      <c r="W576" s="118"/>
      <c r="X576" s="6"/>
      <c r="Y576" s="6"/>
      <c r="Z576" s="6"/>
      <c r="AA576" s="6"/>
      <c r="AB576" s="6"/>
      <c r="AC576" s="6"/>
      <c r="AD576" s="6"/>
      <c r="AE576" s="6"/>
      <c r="AF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118"/>
      <c r="W577" s="118"/>
      <c r="X577" s="6"/>
      <c r="Y577" s="6"/>
      <c r="Z577" s="6"/>
      <c r="AA577" s="6"/>
      <c r="AB577" s="6"/>
      <c r="AC577" s="6"/>
      <c r="AD577" s="6"/>
      <c r="AE577" s="6"/>
      <c r="AF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118"/>
      <c r="W578" s="118"/>
      <c r="X578" s="6"/>
      <c r="Y578" s="6"/>
      <c r="Z578" s="6"/>
      <c r="AA578" s="6"/>
      <c r="AB578" s="6"/>
      <c r="AC578" s="6"/>
      <c r="AD578" s="6"/>
      <c r="AE578" s="6"/>
      <c r="AF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118"/>
      <c r="W579" s="118"/>
      <c r="X579" s="6"/>
      <c r="Y579" s="6"/>
      <c r="Z579" s="6"/>
      <c r="AA579" s="6"/>
      <c r="AB579" s="6"/>
      <c r="AC579" s="6"/>
      <c r="AD579" s="6"/>
      <c r="AE579" s="6"/>
      <c r="AF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118"/>
      <c r="W580" s="118"/>
      <c r="X580" s="6"/>
      <c r="Y580" s="6"/>
      <c r="Z580" s="6"/>
      <c r="AA580" s="6"/>
      <c r="AB580" s="6"/>
      <c r="AC580" s="6"/>
      <c r="AD580" s="6"/>
      <c r="AE580" s="6"/>
      <c r="AF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118"/>
      <c r="W581" s="118"/>
      <c r="X581" s="6"/>
      <c r="Y581" s="6"/>
      <c r="Z581" s="6"/>
      <c r="AA581" s="6"/>
      <c r="AB581" s="6"/>
      <c r="AC581" s="6"/>
      <c r="AD581" s="6"/>
      <c r="AE581" s="6"/>
      <c r="AF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118"/>
      <c r="W582" s="118"/>
      <c r="X582" s="6"/>
      <c r="Y582" s="6"/>
      <c r="Z582" s="6"/>
      <c r="AA582" s="6"/>
      <c r="AB582" s="6"/>
      <c r="AC582" s="6"/>
      <c r="AD582" s="6"/>
      <c r="AE582" s="6"/>
      <c r="AF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118"/>
      <c r="W583" s="118"/>
      <c r="X583" s="6"/>
      <c r="Y583" s="6"/>
      <c r="Z583" s="6"/>
      <c r="AA583" s="6"/>
      <c r="AB583" s="6"/>
      <c r="AC583" s="6"/>
      <c r="AD583" s="6"/>
      <c r="AE583" s="6"/>
      <c r="AF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118"/>
      <c r="W584" s="118"/>
      <c r="X584" s="6"/>
      <c r="Y584" s="6"/>
      <c r="Z584" s="6"/>
      <c r="AA584" s="6"/>
      <c r="AB584" s="6"/>
      <c r="AC584" s="6"/>
      <c r="AD584" s="6"/>
      <c r="AE584" s="6"/>
      <c r="AF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118"/>
      <c r="W585" s="118"/>
      <c r="X585" s="6"/>
      <c r="Y585" s="6"/>
      <c r="Z585" s="6"/>
      <c r="AA585" s="6"/>
      <c r="AB585" s="6"/>
      <c r="AC585" s="6"/>
      <c r="AD585" s="6"/>
      <c r="AE585" s="6"/>
      <c r="AF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118"/>
      <c r="W586" s="118"/>
      <c r="X586" s="6"/>
      <c r="Y586" s="6"/>
      <c r="Z586" s="6"/>
      <c r="AA586" s="6"/>
      <c r="AB586" s="6"/>
      <c r="AC586" s="6"/>
      <c r="AD586" s="6"/>
      <c r="AE586" s="6"/>
      <c r="AF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118"/>
      <c r="W587" s="118"/>
      <c r="X587" s="6"/>
      <c r="Y587" s="6"/>
      <c r="Z587" s="6"/>
      <c r="AA587" s="6"/>
      <c r="AB587" s="6"/>
      <c r="AC587" s="6"/>
      <c r="AD587" s="6"/>
      <c r="AE587" s="6"/>
      <c r="AF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118"/>
      <c r="W588" s="118"/>
      <c r="X588" s="6"/>
      <c r="Y588" s="6"/>
      <c r="Z588" s="6"/>
      <c r="AA588" s="6"/>
      <c r="AB588" s="6"/>
      <c r="AC588" s="6"/>
      <c r="AD588" s="6"/>
      <c r="AE588" s="6"/>
      <c r="AF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118"/>
      <c r="W589" s="118"/>
      <c r="X589" s="6"/>
      <c r="Y589" s="6"/>
      <c r="Z589" s="6"/>
      <c r="AA589" s="6"/>
      <c r="AB589" s="6"/>
      <c r="AC589" s="6"/>
      <c r="AD589" s="6"/>
      <c r="AE589" s="6"/>
      <c r="AF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118"/>
      <c r="W590" s="118"/>
      <c r="X590" s="6"/>
      <c r="Y590" s="6"/>
      <c r="Z590" s="6"/>
      <c r="AA590" s="6"/>
      <c r="AB590" s="6"/>
      <c r="AC590" s="6"/>
      <c r="AD590" s="6"/>
      <c r="AE590" s="6"/>
      <c r="AF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118"/>
      <c r="W591" s="118"/>
      <c r="X591" s="6"/>
      <c r="Y591" s="6"/>
      <c r="Z591" s="6"/>
      <c r="AA591" s="6"/>
      <c r="AB591" s="6"/>
      <c r="AC591" s="6"/>
      <c r="AD591" s="6"/>
      <c r="AE591" s="6"/>
      <c r="AF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118"/>
      <c r="W592" s="118"/>
      <c r="X592" s="6"/>
      <c r="Y592" s="6"/>
      <c r="Z592" s="6"/>
      <c r="AA592" s="6"/>
      <c r="AB592" s="6"/>
      <c r="AC592" s="6"/>
      <c r="AD592" s="6"/>
      <c r="AE592" s="6"/>
      <c r="AF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118"/>
      <c r="W593" s="118"/>
      <c r="X593" s="6"/>
      <c r="Y593" s="6"/>
      <c r="Z593" s="6"/>
      <c r="AA593" s="6"/>
      <c r="AB593" s="6"/>
      <c r="AC593" s="6"/>
      <c r="AD593" s="6"/>
      <c r="AE593" s="6"/>
      <c r="AF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118"/>
      <c r="W594" s="118"/>
      <c r="X594" s="6"/>
      <c r="Y594" s="6"/>
      <c r="Z594" s="6"/>
      <c r="AA594" s="6"/>
      <c r="AB594" s="6"/>
      <c r="AC594" s="6"/>
      <c r="AD594" s="6"/>
      <c r="AE594" s="6"/>
      <c r="AF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118"/>
      <c r="W595" s="118"/>
      <c r="X595" s="6"/>
      <c r="Y595" s="6"/>
      <c r="Z595" s="6"/>
      <c r="AA595" s="6"/>
      <c r="AB595" s="6"/>
      <c r="AC595" s="6"/>
      <c r="AD595" s="6"/>
      <c r="AE595" s="6"/>
      <c r="AF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118"/>
      <c r="W596" s="118"/>
      <c r="X596" s="6"/>
      <c r="Y596" s="6"/>
      <c r="Z596" s="6"/>
      <c r="AA596" s="6"/>
      <c r="AB596" s="6"/>
      <c r="AC596" s="6"/>
      <c r="AD596" s="6"/>
      <c r="AE596" s="6"/>
      <c r="AF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118"/>
      <c r="W597" s="118"/>
      <c r="X597" s="6"/>
      <c r="Y597" s="6"/>
      <c r="Z597" s="6"/>
      <c r="AA597" s="6"/>
      <c r="AB597" s="6"/>
      <c r="AC597" s="6"/>
      <c r="AD597" s="6"/>
      <c r="AE597" s="6"/>
      <c r="AF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118"/>
      <c r="W598" s="118"/>
      <c r="X598" s="6"/>
      <c r="Y598" s="6"/>
      <c r="Z598" s="6"/>
      <c r="AA598" s="6"/>
      <c r="AB598" s="6"/>
      <c r="AC598" s="6"/>
      <c r="AD598" s="6"/>
      <c r="AE598" s="6"/>
      <c r="AF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118"/>
      <c r="W599" s="118"/>
      <c r="X599" s="6"/>
      <c r="Y599" s="6"/>
      <c r="Z599" s="6"/>
      <c r="AA599" s="6"/>
      <c r="AB599" s="6"/>
      <c r="AC599" s="6"/>
      <c r="AD599" s="6"/>
      <c r="AE599" s="6"/>
      <c r="AF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118"/>
      <c r="W600" s="118"/>
      <c r="X600" s="6"/>
      <c r="Y600" s="6"/>
      <c r="Z600" s="6"/>
      <c r="AA600" s="6"/>
      <c r="AB600" s="6"/>
      <c r="AC600" s="6"/>
      <c r="AD600" s="6"/>
      <c r="AE600" s="6"/>
      <c r="AF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118"/>
      <c r="W601" s="118"/>
      <c r="X601" s="6"/>
      <c r="Y601" s="6"/>
      <c r="Z601" s="6"/>
      <c r="AA601" s="6"/>
      <c r="AB601" s="6"/>
      <c r="AC601" s="6"/>
      <c r="AD601" s="6"/>
      <c r="AE601" s="6"/>
      <c r="AF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118"/>
      <c r="W602" s="118"/>
      <c r="X602" s="6"/>
      <c r="Y602" s="6"/>
      <c r="Z602" s="6"/>
      <c r="AA602" s="6"/>
      <c r="AB602" s="6"/>
      <c r="AC602" s="6"/>
      <c r="AD602" s="6"/>
      <c r="AE602" s="6"/>
      <c r="AF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118"/>
      <c r="W603" s="118"/>
      <c r="X603" s="6"/>
      <c r="Y603" s="6"/>
      <c r="Z603" s="6"/>
      <c r="AA603" s="6"/>
      <c r="AB603" s="6"/>
      <c r="AC603" s="6"/>
      <c r="AD603" s="6"/>
      <c r="AE603" s="6"/>
      <c r="AF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118"/>
      <c r="W604" s="118"/>
      <c r="X604" s="6"/>
      <c r="Y604" s="6"/>
      <c r="Z604" s="6"/>
      <c r="AA604" s="6"/>
      <c r="AB604" s="6"/>
      <c r="AC604" s="6"/>
      <c r="AD604" s="6"/>
      <c r="AE604" s="6"/>
      <c r="AF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118"/>
      <c r="W605" s="118"/>
      <c r="X605" s="6"/>
      <c r="Y605" s="6"/>
      <c r="Z605" s="6"/>
      <c r="AA605" s="6"/>
      <c r="AB605" s="6"/>
      <c r="AC605" s="6"/>
      <c r="AD605" s="6"/>
      <c r="AE605" s="6"/>
      <c r="AF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118"/>
      <c r="W606" s="118"/>
      <c r="X606" s="6"/>
      <c r="Y606" s="6"/>
      <c r="Z606" s="6"/>
      <c r="AA606" s="6"/>
      <c r="AB606" s="6"/>
      <c r="AC606" s="6"/>
      <c r="AD606" s="6"/>
      <c r="AE606" s="6"/>
      <c r="AF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118"/>
      <c r="W607" s="118"/>
      <c r="X607" s="6"/>
      <c r="Y607" s="6"/>
      <c r="Z607" s="6"/>
      <c r="AA607" s="6"/>
      <c r="AB607" s="6"/>
      <c r="AC607" s="6"/>
      <c r="AD607" s="6"/>
      <c r="AE607" s="6"/>
      <c r="AF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118"/>
      <c r="W608" s="118"/>
      <c r="X608" s="6"/>
      <c r="Y608" s="6"/>
      <c r="Z608" s="6"/>
      <c r="AA608" s="6"/>
      <c r="AB608" s="6"/>
      <c r="AC608" s="6"/>
      <c r="AD608" s="6"/>
      <c r="AE608" s="6"/>
      <c r="AF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118"/>
      <c r="W609" s="118"/>
      <c r="X609" s="6"/>
      <c r="Y609" s="6"/>
      <c r="Z609" s="6"/>
      <c r="AA609" s="6"/>
      <c r="AB609" s="6"/>
      <c r="AC609" s="6"/>
      <c r="AD609" s="6"/>
      <c r="AE609" s="6"/>
      <c r="AF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118"/>
      <c r="W610" s="118"/>
      <c r="X610" s="6"/>
      <c r="Y610" s="6"/>
      <c r="Z610" s="6"/>
      <c r="AA610" s="6"/>
      <c r="AB610" s="6"/>
      <c r="AC610" s="6"/>
      <c r="AD610" s="6"/>
      <c r="AE610" s="6"/>
      <c r="AF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118"/>
      <c r="W611" s="118"/>
      <c r="X611" s="6"/>
      <c r="Y611" s="6"/>
      <c r="Z611" s="6"/>
      <c r="AA611" s="6"/>
      <c r="AB611" s="6"/>
      <c r="AC611" s="6"/>
      <c r="AD611" s="6"/>
      <c r="AE611" s="6"/>
      <c r="AF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118"/>
      <c r="W612" s="118"/>
      <c r="X612" s="6"/>
      <c r="Y612" s="6"/>
      <c r="Z612" s="6"/>
      <c r="AA612" s="6"/>
      <c r="AB612" s="6"/>
      <c r="AC612" s="6"/>
      <c r="AD612" s="6"/>
      <c r="AE612" s="6"/>
      <c r="AF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118"/>
      <c r="W613" s="118"/>
      <c r="X613" s="6"/>
      <c r="Y613" s="6"/>
      <c r="Z613" s="6"/>
      <c r="AA613" s="6"/>
      <c r="AB613" s="6"/>
      <c r="AC613" s="6"/>
      <c r="AD613" s="6"/>
      <c r="AE613" s="6"/>
      <c r="AF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118"/>
      <c r="W614" s="118"/>
      <c r="X614" s="6"/>
      <c r="Y614" s="6"/>
      <c r="Z614" s="6"/>
      <c r="AA614" s="6"/>
      <c r="AB614" s="6"/>
      <c r="AC614" s="6"/>
      <c r="AD614" s="6"/>
      <c r="AE614" s="6"/>
      <c r="AF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118"/>
      <c r="W615" s="118"/>
      <c r="X615" s="6"/>
      <c r="Y615" s="6"/>
      <c r="Z615" s="6"/>
      <c r="AA615" s="6"/>
      <c r="AB615" s="6"/>
      <c r="AC615" s="6"/>
      <c r="AD615" s="6"/>
      <c r="AE615" s="6"/>
      <c r="AF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118"/>
      <c r="W616" s="118"/>
      <c r="X616" s="6"/>
      <c r="Y616" s="6"/>
      <c r="Z616" s="6"/>
      <c r="AA616" s="6"/>
      <c r="AB616" s="6"/>
      <c r="AC616" s="6"/>
      <c r="AD616" s="6"/>
      <c r="AE616" s="6"/>
      <c r="AF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118"/>
      <c r="W617" s="118"/>
      <c r="X617" s="6"/>
      <c r="Y617" s="6"/>
      <c r="Z617" s="6"/>
      <c r="AA617" s="6"/>
      <c r="AB617" s="6"/>
      <c r="AC617" s="6"/>
      <c r="AD617" s="6"/>
      <c r="AE617" s="6"/>
      <c r="AF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118"/>
      <c r="W618" s="118"/>
      <c r="X618" s="6"/>
      <c r="Y618" s="6"/>
      <c r="Z618" s="6"/>
      <c r="AA618" s="6"/>
      <c r="AB618" s="6"/>
      <c r="AC618" s="6"/>
      <c r="AD618" s="6"/>
      <c r="AE618" s="6"/>
      <c r="AF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118"/>
      <c r="W619" s="118"/>
      <c r="X619" s="6"/>
      <c r="Y619" s="6"/>
      <c r="Z619" s="6"/>
      <c r="AA619" s="6"/>
      <c r="AB619" s="6"/>
      <c r="AC619" s="6"/>
      <c r="AD619" s="6"/>
      <c r="AE619" s="6"/>
      <c r="AF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118"/>
      <c r="W620" s="118"/>
      <c r="X620" s="6"/>
      <c r="Y620" s="6"/>
      <c r="Z620" s="6"/>
      <c r="AA620" s="6"/>
      <c r="AB620" s="6"/>
      <c r="AC620" s="6"/>
      <c r="AD620" s="6"/>
      <c r="AE620" s="6"/>
      <c r="AF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118"/>
      <c r="W621" s="118"/>
      <c r="X621" s="6"/>
      <c r="Y621" s="6"/>
      <c r="Z621" s="6"/>
      <c r="AA621" s="6"/>
      <c r="AB621" s="6"/>
      <c r="AC621" s="6"/>
      <c r="AD621" s="6"/>
      <c r="AE621" s="6"/>
      <c r="AF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118"/>
      <c r="W622" s="118"/>
      <c r="X622" s="6"/>
      <c r="Y622" s="6"/>
      <c r="Z622" s="6"/>
      <c r="AA622" s="6"/>
      <c r="AB622" s="6"/>
      <c r="AC622" s="6"/>
      <c r="AD622" s="6"/>
      <c r="AE622" s="6"/>
      <c r="AF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118"/>
      <c r="W623" s="118"/>
      <c r="X623" s="6"/>
      <c r="Y623" s="6"/>
      <c r="Z623" s="6"/>
      <c r="AA623" s="6"/>
      <c r="AB623" s="6"/>
      <c r="AC623" s="6"/>
      <c r="AD623" s="6"/>
      <c r="AE623" s="6"/>
      <c r="AF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118"/>
      <c r="W624" s="118"/>
      <c r="X624" s="6"/>
      <c r="Y624" s="6"/>
      <c r="Z624" s="6"/>
      <c r="AA624" s="6"/>
      <c r="AB624" s="6"/>
      <c r="AC624" s="6"/>
      <c r="AD624" s="6"/>
      <c r="AE624" s="6"/>
      <c r="AF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118"/>
      <c r="W625" s="118"/>
      <c r="X625" s="6"/>
      <c r="Y625" s="6"/>
      <c r="Z625" s="6"/>
      <c r="AA625" s="6"/>
      <c r="AB625" s="6"/>
      <c r="AC625" s="6"/>
      <c r="AD625" s="6"/>
      <c r="AE625" s="6"/>
      <c r="AF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118"/>
      <c r="W626" s="118"/>
      <c r="X626" s="6"/>
      <c r="Y626" s="6"/>
      <c r="Z626" s="6"/>
      <c r="AA626" s="6"/>
      <c r="AB626" s="6"/>
      <c r="AC626" s="6"/>
      <c r="AD626" s="6"/>
      <c r="AE626" s="6"/>
      <c r="AF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118"/>
      <c r="W627" s="118"/>
      <c r="X627" s="6"/>
      <c r="Y627" s="6"/>
      <c r="Z627" s="6"/>
      <c r="AA627" s="6"/>
      <c r="AB627" s="6"/>
      <c r="AC627" s="6"/>
      <c r="AD627" s="6"/>
      <c r="AE627" s="6"/>
      <c r="AF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118"/>
      <c r="W628" s="118"/>
      <c r="X628" s="6"/>
      <c r="Y628" s="6"/>
      <c r="Z628" s="6"/>
      <c r="AA628" s="6"/>
      <c r="AB628" s="6"/>
      <c r="AC628" s="6"/>
      <c r="AD628" s="6"/>
      <c r="AE628" s="6"/>
      <c r="AF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118"/>
      <c r="W629" s="118"/>
      <c r="X629" s="6"/>
      <c r="Y629" s="6"/>
      <c r="Z629" s="6"/>
      <c r="AA629" s="6"/>
      <c r="AB629" s="6"/>
      <c r="AC629" s="6"/>
      <c r="AD629" s="6"/>
      <c r="AE629" s="6"/>
      <c r="AF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118"/>
      <c r="W630" s="118"/>
      <c r="X630" s="6"/>
      <c r="Y630" s="6"/>
      <c r="Z630" s="6"/>
      <c r="AA630" s="6"/>
      <c r="AB630" s="6"/>
      <c r="AC630" s="6"/>
      <c r="AD630" s="6"/>
      <c r="AE630" s="6"/>
      <c r="AF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118"/>
      <c r="W631" s="118"/>
      <c r="X631" s="6"/>
      <c r="Y631" s="6"/>
      <c r="Z631" s="6"/>
      <c r="AA631" s="6"/>
      <c r="AB631" s="6"/>
      <c r="AC631" s="6"/>
      <c r="AD631" s="6"/>
      <c r="AE631" s="6"/>
      <c r="AF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118"/>
      <c r="W632" s="118"/>
      <c r="X632" s="6"/>
      <c r="Y632" s="6"/>
      <c r="Z632" s="6"/>
      <c r="AA632" s="6"/>
      <c r="AB632" s="6"/>
      <c r="AC632" s="6"/>
      <c r="AD632" s="6"/>
      <c r="AE632" s="6"/>
      <c r="AF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118"/>
      <c r="W633" s="118"/>
      <c r="X633" s="6"/>
      <c r="Y633" s="6"/>
      <c r="Z633" s="6"/>
      <c r="AA633" s="6"/>
      <c r="AB633" s="6"/>
      <c r="AC633" s="6"/>
      <c r="AD633" s="6"/>
      <c r="AE633" s="6"/>
      <c r="AF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118"/>
      <c r="W634" s="118"/>
      <c r="X634" s="6"/>
      <c r="Y634" s="6"/>
      <c r="Z634" s="6"/>
      <c r="AA634" s="6"/>
      <c r="AB634" s="6"/>
      <c r="AC634" s="6"/>
      <c r="AD634" s="6"/>
      <c r="AE634" s="6"/>
      <c r="AF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118"/>
      <c r="W635" s="118"/>
      <c r="X635" s="6"/>
      <c r="Y635" s="6"/>
      <c r="Z635" s="6"/>
      <c r="AA635" s="6"/>
      <c r="AB635" s="6"/>
      <c r="AC635" s="6"/>
      <c r="AD635" s="6"/>
      <c r="AE635" s="6"/>
      <c r="AF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118"/>
      <c r="W636" s="118"/>
      <c r="X636" s="6"/>
      <c r="Y636" s="6"/>
      <c r="Z636" s="6"/>
      <c r="AA636" s="6"/>
      <c r="AB636" s="6"/>
      <c r="AC636" s="6"/>
      <c r="AD636" s="6"/>
      <c r="AE636" s="6"/>
      <c r="AF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118"/>
      <c r="W637" s="118"/>
      <c r="X637" s="6"/>
      <c r="Y637" s="6"/>
      <c r="Z637" s="6"/>
      <c r="AA637" s="6"/>
      <c r="AB637" s="6"/>
      <c r="AC637" s="6"/>
      <c r="AD637" s="6"/>
      <c r="AE637" s="6"/>
      <c r="AF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118"/>
      <c r="W638" s="118"/>
      <c r="X638" s="6"/>
      <c r="Y638" s="6"/>
      <c r="Z638" s="6"/>
      <c r="AA638" s="6"/>
      <c r="AB638" s="6"/>
      <c r="AC638" s="6"/>
      <c r="AD638" s="6"/>
      <c r="AE638" s="6"/>
      <c r="AF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118"/>
      <c r="W639" s="118"/>
      <c r="X639" s="6"/>
      <c r="Y639" s="6"/>
      <c r="Z639" s="6"/>
      <c r="AA639" s="6"/>
      <c r="AB639" s="6"/>
      <c r="AC639" s="6"/>
      <c r="AD639" s="6"/>
      <c r="AE639" s="6"/>
      <c r="AF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118"/>
      <c r="W640" s="118"/>
      <c r="X640" s="6"/>
      <c r="Y640" s="6"/>
      <c r="Z640" s="6"/>
      <c r="AA640" s="6"/>
      <c r="AB640" s="6"/>
      <c r="AC640" s="6"/>
      <c r="AD640" s="6"/>
      <c r="AE640" s="6"/>
      <c r="AF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118"/>
      <c r="W641" s="118"/>
      <c r="X641" s="6"/>
      <c r="Y641" s="6"/>
      <c r="Z641" s="6"/>
      <c r="AA641" s="6"/>
      <c r="AB641" s="6"/>
      <c r="AC641" s="6"/>
      <c r="AD641" s="6"/>
      <c r="AE641" s="6"/>
      <c r="AF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118"/>
      <c r="W642" s="118"/>
      <c r="X642" s="6"/>
      <c r="Y642" s="6"/>
      <c r="Z642" s="6"/>
      <c r="AA642" s="6"/>
      <c r="AB642" s="6"/>
      <c r="AC642" s="6"/>
      <c r="AD642" s="6"/>
      <c r="AE642" s="6"/>
      <c r="AF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118"/>
      <c r="W643" s="118"/>
      <c r="X643" s="6"/>
      <c r="Y643" s="6"/>
      <c r="Z643" s="6"/>
      <c r="AA643" s="6"/>
      <c r="AB643" s="6"/>
      <c r="AC643" s="6"/>
      <c r="AD643" s="6"/>
      <c r="AE643" s="6"/>
      <c r="AF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118"/>
      <c r="W644" s="118"/>
      <c r="X644" s="6"/>
      <c r="Y644" s="6"/>
      <c r="Z644" s="6"/>
      <c r="AA644" s="6"/>
      <c r="AB644" s="6"/>
      <c r="AC644" s="6"/>
      <c r="AD644" s="6"/>
      <c r="AE644" s="6"/>
      <c r="AF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118"/>
      <c r="W645" s="118"/>
      <c r="X645" s="6"/>
      <c r="Y645" s="6"/>
      <c r="Z645" s="6"/>
      <c r="AA645" s="6"/>
      <c r="AB645" s="6"/>
      <c r="AC645" s="6"/>
      <c r="AD645" s="6"/>
      <c r="AE645" s="6"/>
      <c r="AF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118"/>
      <c r="W646" s="118"/>
      <c r="X646" s="6"/>
      <c r="Y646" s="6"/>
      <c r="Z646" s="6"/>
      <c r="AA646" s="6"/>
      <c r="AB646" s="6"/>
      <c r="AC646" s="6"/>
      <c r="AD646" s="6"/>
      <c r="AE646" s="6"/>
      <c r="AF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118"/>
      <c r="W647" s="118"/>
      <c r="X647" s="6"/>
      <c r="Y647" s="6"/>
      <c r="Z647" s="6"/>
      <c r="AA647" s="6"/>
      <c r="AB647" s="6"/>
      <c r="AC647" s="6"/>
      <c r="AD647" s="6"/>
      <c r="AE647" s="6"/>
      <c r="AF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118"/>
      <c r="W648" s="118"/>
      <c r="X648" s="6"/>
      <c r="Y648" s="6"/>
      <c r="Z648" s="6"/>
      <c r="AA648" s="6"/>
      <c r="AB648" s="6"/>
      <c r="AC648" s="6"/>
      <c r="AD648" s="6"/>
      <c r="AE648" s="6"/>
      <c r="AF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118"/>
      <c r="W649" s="118"/>
      <c r="X649" s="6"/>
      <c r="Y649" s="6"/>
      <c r="Z649" s="6"/>
      <c r="AA649" s="6"/>
      <c r="AB649" s="6"/>
      <c r="AC649" s="6"/>
      <c r="AD649" s="6"/>
      <c r="AE649" s="6"/>
      <c r="AF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118"/>
      <c r="W650" s="118"/>
      <c r="X650" s="6"/>
      <c r="Y650" s="6"/>
      <c r="Z650" s="6"/>
      <c r="AA650" s="6"/>
      <c r="AB650" s="6"/>
      <c r="AC650" s="6"/>
      <c r="AD650" s="6"/>
      <c r="AE650" s="6"/>
      <c r="AF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118"/>
      <c r="W651" s="118"/>
      <c r="X651" s="6"/>
      <c r="Y651" s="6"/>
      <c r="Z651" s="6"/>
      <c r="AA651" s="6"/>
      <c r="AB651" s="6"/>
      <c r="AC651" s="6"/>
      <c r="AD651" s="6"/>
      <c r="AE651" s="6"/>
      <c r="AF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118"/>
      <c r="W652" s="118"/>
      <c r="X652" s="6"/>
      <c r="Y652" s="6"/>
      <c r="Z652" s="6"/>
      <c r="AA652" s="6"/>
      <c r="AB652" s="6"/>
      <c r="AC652" s="6"/>
      <c r="AD652" s="6"/>
      <c r="AE652" s="6"/>
      <c r="AF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118"/>
      <c r="W653" s="118"/>
      <c r="X653" s="6"/>
      <c r="Y653" s="6"/>
      <c r="Z653" s="6"/>
      <c r="AA653" s="6"/>
      <c r="AB653" s="6"/>
      <c r="AC653" s="6"/>
      <c r="AD653" s="6"/>
      <c r="AE653" s="6"/>
      <c r="AF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118"/>
      <c r="W654" s="118"/>
      <c r="X654" s="6"/>
      <c r="Y654" s="6"/>
      <c r="Z654" s="6"/>
      <c r="AA654" s="6"/>
      <c r="AB654" s="6"/>
      <c r="AC654" s="6"/>
      <c r="AD654" s="6"/>
      <c r="AE654" s="6"/>
      <c r="AF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118"/>
      <c r="W655" s="118"/>
      <c r="X655" s="6"/>
      <c r="Y655" s="6"/>
      <c r="Z655" s="6"/>
      <c r="AA655" s="6"/>
      <c r="AB655" s="6"/>
      <c r="AC655" s="6"/>
      <c r="AD655" s="6"/>
      <c r="AE655" s="6"/>
      <c r="AF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118"/>
      <c r="W656" s="118"/>
      <c r="X656" s="6"/>
      <c r="Y656" s="6"/>
      <c r="Z656" s="6"/>
      <c r="AA656" s="6"/>
      <c r="AB656" s="6"/>
      <c r="AC656" s="6"/>
      <c r="AD656" s="6"/>
      <c r="AE656" s="6"/>
      <c r="AF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118"/>
      <c r="W657" s="118"/>
      <c r="X657" s="6"/>
      <c r="Y657" s="6"/>
      <c r="Z657" s="6"/>
      <c r="AA657" s="6"/>
      <c r="AB657" s="6"/>
      <c r="AC657" s="6"/>
      <c r="AD657" s="6"/>
      <c r="AE657" s="6"/>
      <c r="AF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118"/>
      <c r="W658" s="118"/>
      <c r="X658" s="6"/>
      <c r="Y658" s="6"/>
      <c r="Z658" s="6"/>
      <c r="AA658" s="6"/>
      <c r="AB658" s="6"/>
      <c r="AC658" s="6"/>
      <c r="AD658" s="6"/>
      <c r="AE658" s="6"/>
      <c r="AF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118"/>
      <c r="W659" s="118"/>
      <c r="X659" s="6"/>
      <c r="Y659" s="6"/>
      <c r="Z659" s="6"/>
      <c r="AA659" s="6"/>
      <c r="AB659" s="6"/>
      <c r="AC659" s="6"/>
      <c r="AD659" s="6"/>
      <c r="AE659" s="6"/>
      <c r="AF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118"/>
      <c r="W660" s="118"/>
      <c r="X660" s="6"/>
      <c r="Y660" s="6"/>
      <c r="Z660" s="6"/>
      <c r="AA660" s="6"/>
      <c r="AB660" s="6"/>
      <c r="AC660" s="6"/>
      <c r="AD660" s="6"/>
      <c r="AE660" s="6"/>
      <c r="AF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118"/>
      <c r="W661" s="118"/>
      <c r="X661" s="6"/>
      <c r="Y661" s="6"/>
      <c r="Z661" s="6"/>
      <c r="AA661" s="6"/>
      <c r="AB661" s="6"/>
      <c r="AC661" s="6"/>
      <c r="AD661" s="6"/>
      <c r="AE661" s="6"/>
      <c r="AF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118"/>
      <c r="W662" s="118"/>
      <c r="X662" s="6"/>
      <c r="Y662" s="6"/>
      <c r="Z662" s="6"/>
      <c r="AA662" s="6"/>
      <c r="AB662" s="6"/>
      <c r="AC662" s="6"/>
      <c r="AD662" s="6"/>
      <c r="AE662" s="6"/>
      <c r="AF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118"/>
      <c r="W663" s="118"/>
      <c r="X663" s="6"/>
      <c r="Y663" s="6"/>
      <c r="Z663" s="6"/>
      <c r="AA663" s="6"/>
      <c r="AB663" s="6"/>
      <c r="AC663" s="6"/>
      <c r="AD663" s="6"/>
      <c r="AE663" s="6"/>
      <c r="AF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118"/>
      <c r="W664" s="118"/>
      <c r="X664" s="6"/>
      <c r="Y664" s="6"/>
      <c r="Z664" s="6"/>
      <c r="AA664" s="6"/>
      <c r="AB664" s="6"/>
      <c r="AC664" s="6"/>
      <c r="AD664" s="6"/>
      <c r="AE664" s="6"/>
      <c r="AF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118"/>
      <c r="W665" s="118"/>
      <c r="X665" s="6"/>
      <c r="Y665" s="6"/>
      <c r="Z665" s="6"/>
      <c r="AA665" s="6"/>
      <c r="AB665" s="6"/>
      <c r="AC665" s="6"/>
      <c r="AD665" s="6"/>
      <c r="AE665" s="6"/>
      <c r="AF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118"/>
      <c r="W666" s="118"/>
      <c r="X666" s="6"/>
      <c r="Y666" s="6"/>
      <c r="Z666" s="6"/>
      <c r="AA666" s="6"/>
      <c r="AB666" s="6"/>
      <c r="AC666" s="6"/>
      <c r="AD666" s="6"/>
      <c r="AE666" s="6"/>
      <c r="AF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118"/>
      <c r="W667" s="118"/>
      <c r="X667" s="6"/>
      <c r="Y667" s="6"/>
      <c r="Z667" s="6"/>
      <c r="AA667" s="6"/>
      <c r="AB667" s="6"/>
      <c r="AC667" s="6"/>
      <c r="AD667" s="6"/>
      <c r="AE667" s="6"/>
      <c r="AF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118"/>
      <c r="W668" s="118"/>
      <c r="X668" s="6"/>
      <c r="Y668" s="6"/>
      <c r="Z668" s="6"/>
      <c r="AA668" s="6"/>
      <c r="AB668" s="6"/>
      <c r="AC668" s="6"/>
      <c r="AD668" s="6"/>
      <c r="AE668" s="6"/>
      <c r="AF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118"/>
      <c r="W669" s="118"/>
      <c r="X669" s="6"/>
      <c r="Y669" s="6"/>
      <c r="Z669" s="6"/>
      <c r="AA669" s="6"/>
      <c r="AB669" s="6"/>
      <c r="AC669" s="6"/>
      <c r="AD669" s="6"/>
      <c r="AE669" s="6"/>
      <c r="AF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118"/>
      <c r="W670" s="118"/>
      <c r="X670" s="6"/>
      <c r="Y670" s="6"/>
      <c r="Z670" s="6"/>
      <c r="AA670" s="6"/>
      <c r="AB670" s="6"/>
      <c r="AC670" s="6"/>
      <c r="AD670" s="6"/>
      <c r="AE670" s="6"/>
      <c r="AF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118"/>
      <c r="W671" s="118"/>
      <c r="X671" s="6"/>
      <c r="Y671" s="6"/>
      <c r="Z671" s="6"/>
      <c r="AA671" s="6"/>
      <c r="AB671" s="6"/>
      <c r="AC671" s="6"/>
      <c r="AD671" s="6"/>
      <c r="AE671" s="6"/>
      <c r="AF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118"/>
      <c r="W672" s="118"/>
      <c r="X672" s="6"/>
      <c r="Y672" s="6"/>
      <c r="Z672" s="6"/>
      <c r="AA672" s="6"/>
      <c r="AB672" s="6"/>
      <c r="AC672" s="6"/>
      <c r="AD672" s="6"/>
      <c r="AE672" s="6"/>
      <c r="AF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118"/>
      <c r="W673" s="118"/>
      <c r="X673" s="6"/>
      <c r="Y673" s="6"/>
      <c r="Z673" s="6"/>
      <c r="AA673" s="6"/>
      <c r="AB673" s="6"/>
      <c r="AC673" s="6"/>
      <c r="AD673" s="6"/>
      <c r="AE673" s="6"/>
      <c r="AF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118"/>
      <c r="W674" s="118"/>
      <c r="X674" s="6"/>
      <c r="Y674" s="6"/>
      <c r="Z674" s="6"/>
      <c r="AA674" s="6"/>
      <c r="AB674" s="6"/>
      <c r="AC674" s="6"/>
      <c r="AD674" s="6"/>
      <c r="AE674" s="6"/>
      <c r="AF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118"/>
      <c r="W675" s="118"/>
      <c r="X675" s="6"/>
      <c r="Y675" s="6"/>
      <c r="Z675" s="6"/>
      <c r="AA675" s="6"/>
      <c r="AB675" s="6"/>
      <c r="AC675" s="6"/>
      <c r="AD675" s="6"/>
      <c r="AE675" s="6"/>
      <c r="AF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118"/>
      <c r="W676" s="118"/>
      <c r="X676" s="6"/>
      <c r="Y676" s="6"/>
      <c r="Z676" s="6"/>
      <c r="AA676" s="6"/>
      <c r="AB676" s="6"/>
      <c r="AC676" s="6"/>
      <c r="AD676" s="6"/>
      <c r="AE676" s="6"/>
      <c r="AF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118"/>
      <c r="W677" s="118"/>
      <c r="X677" s="6"/>
      <c r="Y677" s="6"/>
      <c r="Z677" s="6"/>
      <c r="AA677" s="6"/>
      <c r="AB677" s="6"/>
      <c r="AC677" s="6"/>
      <c r="AD677" s="6"/>
      <c r="AE677" s="6"/>
      <c r="AF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118"/>
      <c r="W678" s="118"/>
      <c r="X678" s="6"/>
      <c r="Y678" s="6"/>
      <c r="Z678" s="6"/>
      <c r="AA678" s="6"/>
      <c r="AB678" s="6"/>
      <c r="AC678" s="6"/>
      <c r="AD678" s="6"/>
      <c r="AE678" s="6"/>
      <c r="AF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118"/>
      <c r="W679" s="118"/>
      <c r="X679" s="6"/>
      <c r="Y679" s="6"/>
      <c r="Z679" s="6"/>
      <c r="AA679" s="6"/>
      <c r="AB679" s="6"/>
      <c r="AC679" s="6"/>
      <c r="AD679" s="6"/>
      <c r="AE679" s="6"/>
      <c r="AF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118"/>
      <c r="W680" s="118"/>
      <c r="X680" s="6"/>
      <c r="Y680" s="6"/>
      <c r="Z680" s="6"/>
      <c r="AA680" s="6"/>
      <c r="AB680" s="6"/>
      <c r="AC680" s="6"/>
      <c r="AD680" s="6"/>
      <c r="AE680" s="6"/>
      <c r="AF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118"/>
      <c r="W681" s="118"/>
      <c r="X681" s="6"/>
      <c r="Y681" s="6"/>
      <c r="Z681" s="6"/>
      <c r="AA681" s="6"/>
      <c r="AB681" s="6"/>
      <c r="AC681" s="6"/>
      <c r="AD681" s="6"/>
      <c r="AE681" s="6"/>
      <c r="AF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118"/>
      <c r="W682" s="118"/>
      <c r="X682" s="6"/>
      <c r="Y682" s="6"/>
      <c r="Z682" s="6"/>
      <c r="AA682" s="6"/>
      <c r="AB682" s="6"/>
      <c r="AC682" s="6"/>
      <c r="AD682" s="6"/>
      <c r="AE682" s="6"/>
      <c r="AF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118"/>
      <c r="W683" s="118"/>
      <c r="X683" s="6"/>
      <c r="Y683" s="6"/>
      <c r="Z683" s="6"/>
      <c r="AA683" s="6"/>
      <c r="AB683" s="6"/>
      <c r="AC683" s="6"/>
      <c r="AD683" s="6"/>
      <c r="AE683" s="6"/>
      <c r="AF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118"/>
      <c r="W684" s="118"/>
      <c r="X684" s="6"/>
      <c r="Y684" s="6"/>
      <c r="Z684" s="6"/>
      <c r="AA684" s="6"/>
      <c r="AB684" s="6"/>
      <c r="AC684" s="6"/>
      <c r="AD684" s="6"/>
      <c r="AE684" s="6"/>
      <c r="AF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118"/>
      <c r="W685" s="118"/>
      <c r="X685" s="6"/>
      <c r="Y685" s="6"/>
      <c r="Z685" s="6"/>
      <c r="AA685" s="6"/>
      <c r="AB685" s="6"/>
      <c r="AC685" s="6"/>
      <c r="AD685" s="6"/>
      <c r="AE685" s="6"/>
      <c r="AF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118"/>
      <c r="W686" s="118"/>
      <c r="X686" s="6"/>
      <c r="Y686" s="6"/>
      <c r="Z686" s="6"/>
      <c r="AA686" s="6"/>
      <c r="AB686" s="6"/>
      <c r="AC686" s="6"/>
      <c r="AD686" s="6"/>
      <c r="AE686" s="6"/>
      <c r="AF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118"/>
      <c r="W687" s="118"/>
      <c r="X687" s="6"/>
      <c r="Y687" s="6"/>
      <c r="Z687" s="6"/>
      <c r="AA687" s="6"/>
      <c r="AB687" s="6"/>
      <c r="AC687" s="6"/>
      <c r="AD687" s="6"/>
      <c r="AE687" s="6"/>
      <c r="AF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118"/>
      <c r="W688" s="118"/>
      <c r="X688" s="6"/>
      <c r="Y688" s="6"/>
      <c r="Z688" s="6"/>
      <c r="AA688" s="6"/>
      <c r="AB688" s="6"/>
      <c r="AC688" s="6"/>
      <c r="AD688" s="6"/>
      <c r="AE688" s="6"/>
      <c r="AF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118"/>
      <c r="W689" s="118"/>
      <c r="X689" s="6"/>
      <c r="Y689" s="6"/>
      <c r="Z689" s="6"/>
      <c r="AA689" s="6"/>
      <c r="AB689" s="6"/>
      <c r="AC689" s="6"/>
      <c r="AD689" s="6"/>
      <c r="AE689" s="6"/>
      <c r="AF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118"/>
      <c r="W690" s="118"/>
      <c r="X690" s="6"/>
      <c r="Y690" s="6"/>
      <c r="Z690" s="6"/>
      <c r="AA690" s="6"/>
      <c r="AB690" s="6"/>
      <c r="AC690" s="6"/>
      <c r="AD690" s="6"/>
      <c r="AE690" s="6"/>
      <c r="AF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118"/>
      <c r="W691" s="118"/>
      <c r="X691" s="6"/>
      <c r="Y691" s="6"/>
      <c r="Z691" s="6"/>
      <c r="AA691" s="6"/>
      <c r="AB691" s="6"/>
      <c r="AC691" s="6"/>
      <c r="AD691" s="6"/>
      <c r="AE691" s="6"/>
      <c r="AF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118"/>
      <c r="W692" s="118"/>
      <c r="X692" s="6"/>
      <c r="Y692" s="6"/>
      <c r="Z692" s="6"/>
      <c r="AA692" s="6"/>
      <c r="AB692" s="6"/>
      <c r="AC692" s="6"/>
      <c r="AD692" s="6"/>
      <c r="AE692" s="6"/>
      <c r="AF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118"/>
      <c r="W693" s="118"/>
      <c r="X693" s="6"/>
      <c r="Y693" s="6"/>
      <c r="Z693" s="6"/>
      <c r="AA693" s="6"/>
      <c r="AB693" s="6"/>
      <c r="AC693" s="6"/>
      <c r="AD693" s="6"/>
      <c r="AE693" s="6"/>
      <c r="AF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118"/>
      <c r="W694" s="118"/>
      <c r="X694" s="6"/>
      <c r="Y694" s="6"/>
      <c r="Z694" s="6"/>
      <c r="AA694" s="6"/>
      <c r="AB694" s="6"/>
      <c r="AC694" s="6"/>
      <c r="AD694" s="6"/>
      <c r="AE694" s="6"/>
      <c r="AF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118"/>
      <c r="W695" s="118"/>
      <c r="X695" s="6"/>
      <c r="Y695" s="6"/>
      <c r="Z695" s="6"/>
      <c r="AA695" s="6"/>
      <c r="AB695" s="6"/>
      <c r="AC695" s="6"/>
      <c r="AD695" s="6"/>
      <c r="AE695" s="6"/>
      <c r="AF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118"/>
      <c r="W696" s="118"/>
      <c r="X696" s="6"/>
      <c r="Y696" s="6"/>
      <c r="Z696" s="6"/>
      <c r="AA696" s="6"/>
      <c r="AB696" s="6"/>
      <c r="AC696" s="6"/>
      <c r="AD696" s="6"/>
      <c r="AE696" s="6"/>
      <c r="AF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118"/>
      <c r="W697" s="118"/>
      <c r="X697" s="6"/>
      <c r="Y697" s="6"/>
      <c r="Z697" s="6"/>
      <c r="AA697" s="6"/>
      <c r="AB697" s="6"/>
      <c r="AC697" s="6"/>
      <c r="AD697" s="6"/>
      <c r="AE697" s="6"/>
      <c r="AF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118"/>
      <c r="W698" s="118"/>
      <c r="X698" s="6"/>
      <c r="Y698" s="6"/>
      <c r="Z698" s="6"/>
      <c r="AA698" s="6"/>
      <c r="AB698" s="6"/>
      <c r="AC698" s="6"/>
      <c r="AD698" s="6"/>
      <c r="AE698" s="6"/>
      <c r="AF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118"/>
      <c r="W699" s="118"/>
      <c r="X699" s="6"/>
      <c r="Y699" s="6"/>
      <c r="Z699" s="6"/>
      <c r="AA699" s="6"/>
      <c r="AB699" s="6"/>
      <c r="AC699" s="6"/>
      <c r="AD699" s="6"/>
      <c r="AE699" s="6"/>
      <c r="AF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118"/>
      <c r="W700" s="118"/>
      <c r="X700" s="6"/>
      <c r="Y700" s="6"/>
      <c r="Z700" s="6"/>
      <c r="AA700" s="6"/>
      <c r="AB700" s="6"/>
      <c r="AC700" s="6"/>
      <c r="AD700" s="6"/>
      <c r="AE700" s="6"/>
      <c r="AF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118"/>
      <c r="W701" s="118"/>
      <c r="X701" s="6"/>
      <c r="Y701" s="6"/>
      <c r="Z701" s="6"/>
      <c r="AA701" s="6"/>
      <c r="AB701" s="6"/>
      <c r="AC701" s="6"/>
      <c r="AD701" s="6"/>
      <c r="AE701" s="6"/>
      <c r="AF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118"/>
      <c r="W702" s="118"/>
      <c r="X702" s="6"/>
      <c r="Y702" s="6"/>
      <c r="Z702" s="6"/>
      <c r="AA702" s="6"/>
      <c r="AB702" s="6"/>
      <c r="AC702" s="6"/>
      <c r="AD702" s="6"/>
      <c r="AE702" s="6"/>
      <c r="AF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118"/>
      <c r="W703" s="118"/>
      <c r="X703" s="6"/>
      <c r="Y703" s="6"/>
      <c r="Z703" s="6"/>
      <c r="AA703" s="6"/>
      <c r="AB703" s="6"/>
      <c r="AC703" s="6"/>
      <c r="AD703" s="6"/>
      <c r="AE703" s="6"/>
      <c r="AF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118"/>
      <c r="W704" s="118"/>
      <c r="X704" s="6"/>
      <c r="Y704" s="6"/>
      <c r="Z704" s="6"/>
      <c r="AA704" s="6"/>
      <c r="AB704" s="6"/>
      <c r="AC704" s="6"/>
      <c r="AD704" s="6"/>
      <c r="AE704" s="6"/>
      <c r="AF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118"/>
      <c r="W705" s="118"/>
      <c r="X705" s="6"/>
      <c r="Y705" s="6"/>
      <c r="Z705" s="6"/>
      <c r="AA705" s="6"/>
      <c r="AB705" s="6"/>
      <c r="AC705" s="6"/>
      <c r="AD705" s="6"/>
      <c r="AE705" s="6"/>
      <c r="AF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118"/>
      <c r="W706" s="118"/>
      <c r="X706" s="6"/>
      <c r="Y706" s="6"/>
      <c r="Z706" s="6"/>
      <c r="AA706" s="6"/>
      <c r="AB706" s="6"/>
      <c r="AC706" s="6"/>
      <c r="AD706" s="6"/>
      <c r="AE706" s="6"/>
      <c r="AF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118"/>
      <c r="W707" s="118"/>
      <c r="X707" s="6"/>
      <c r="Y707" s="6"/>
      <c r="Z707" s="6"/>
      <c r="AA707" s="6"/>
      <c r="AB707" s="6"/>
      <c r="AC707" s="6"/>
      <c r="AD707" s="6"/>
      <c r="AE707" s="6"/>
      <c r="AF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118"/>
      <c r="W708" s="118"/>
      <c r="X708" s="6"/>
      <c r="Y708" s="6"/>
      <c r="Z708" s="6"/>
      <c r="AA708" s="6"/>
      <c r="AB708" s="6"/>
      <c r="AC708" s="6"/>
      <c r="AD708" s="6"/>
      <c r="AE708" s="6"/>
      <c r="AF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118"/>
      <c r="W709" s="118"/>
      <c r="X709" s="6"/>
      <c r="Y709" s="6"/>
      <c r="Z709" s="6"/>
      <c r="AA709" s="6"/>
      <c r="AB709" s="6"/>
      <c r="AC709" s="6"/>
      <c r="AD709" s="6"/>
      <c r="AE709" s="6"/>
      <c r="AF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118"/>
      <c r="W710" s="118"/>
      <c r="X710" s="6"/>
      <c r="Y710" s="6"/>
      <c r="Z710" s="6"/>
      <c r="AA710" s="6"/>
      <c r="AB710" s="6"/>
      <c r="AC710" s="6"/>
      <c r="AD710" s="6"/>
      <c r="AE710" s="6"/>
      <c r="AF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118"/>
      <c r="W711" s="118"/>
      <c r="X711" s="6"/>
      <c r="Y711" s="6"/>
      <c r="Z711" s="6"/>
      <c r="AA711" s="6"/>
      <c r="AB711" s="6"/>
      <c r="AC711" s="6"/>
      <c r="AD711" s="6"/>
      <c r="AE711" s="6"/>
      <c r="AF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118"/>
      <c r="W712" s="118"/>
      <c r="X712" s="6"/>
      <c r="Y712" s="6"/>
      <c r="Z712" s="6"/>
      <c r="AA712" s="6"/>
      <c r="AB712" s="6"/>
      <c r="AC712" s="6"/>
      <c r="AD712" s="6"/>
      <c r="AE712" s="6"/>
      <c r="AF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118"/>
      <c r="W713" s="118"/>
      <c r="X713" s="6"/>
      <c r="Y713" s="6"/>
      <c r="Z713" s="6"/>
      <c r="AA713" s="6"/>
      <c r="AB713" s="6"/>
      <c r="AC713" s="6"/>
      <c r="AD713" s="6"/>
      <c r="AE713" s="6"/>
      <c r="AF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118"/>
      <c r="W714" s="118"/>
      <c r="X714" s="6"/>
      <c r="Y714" s="6"/>
      <c r="Z714" s="6"/>
      <c r="AA714" s="6"/>
      <c r="AB714" s="6"/>
      <c r="AC714" s="6"/>
      <c r="AD714" s="6"/>
      <c r="AE714" s="6"/>
      <c r="AF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118"/>
      <c r="W715" s="118"/>
      <c r="X715" s="6"/>
      <c r="Y715" s="6"/>
      <c r="Z715" s="6"/>
      <c r="AA715" s="6"/>
      <c r="AB715" s="6"/>
      <c r="AC715" s="6"/>
      <c r="AD715" s="6"/>
      <c r="AE715" s="6"/>
      <c r="AF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118"/>
      <c r="W716" s="118"/>
      <c r="X716" s="6"/>
      <c r="Y716" s="6"/>
      <c r="Z716" s="6"/>
      <c r="AA716" s="6"/>
      <c r="AB716" s="6"/>
      <c r="AC716" s="6"/>
      <c r="AD716" s="6"/>
      <c r="AE716" s="6"/>
      <c r="AF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118"/>
      <c r="W717" s="118"/>
      <c r="X717" s="6"/>
      <c r="Y717" s="6"/>
      <c r="Z717" s="6"/>
      <c r="AA717" s="6"/>
      <c r="AB717" s="6"/>
      <c r="AC717" s="6"/>
      <c r="AD717" s="6"/>
      <c r="AE717" s="6"/>
      <c r="AF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118"/>
      <c r="W718" s="118"/>
      <c r="X718" s="6"/>
      <c r="Y718" s="6"/>
      <c r="Z718" s="6"/>
      <c r="AA718" s="6"/>
      <c r="AB718" s="6"/>
      <c r="AC718" s="6"/>
      <c r="AD718" s="6"/>
      <c r="AE718" s="6"/>
      <c r="AF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118"/>
      <c r="W719" s="118"/>
      <c r="X719" s="6"/>
      <c r="Y719" s="6"/>
      <c r="Z719" s="6"/>
      <c r="AA719" s="6"/>
      <c r="AB719" s="6"/>
      <c r="AC719" s="6"/>
      <c r="AD719" s="6"/>
      <c r="AE719" s="6"/>
      <c r="AF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118"/>
      <c r="W720" s="118"/>
      <c r="X720" s="6"/>
      <c r="Y720" s="6"/>
      <c r="Z720" s="6"/>
      <c r="AA720" s="6"/>
      <c r="AB720" s="6"/>
      <c r="AC720" s="6"/>
      <c r="AD720" s="6"/>
      <c r="AE720" s="6"/>
      <c r="AF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118"/>
      <c r="W721" s="118"/>
      <c r="X721" s="6"/>
      <c r="Y721" s="6"/>
      <c r="Z721" s="6"/>
      <c r="AA721" s="6"/>
      <c r="AB721" s="6"/>
      <c r="AC721" s="6"/>
      <c r="AD721" s="6"/>
      <c r="AE721" s="6"/>
      <c r="AF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118"/>
      <c r="W722" s="118"/>
      <c r="X722" s="6"/>
      <c r="Y722" s="6"/>
      <c r="Z722" s="6"/>
      <c r="AA722" s="6"/>
      <c r="AB722" s="6"/>
      <c r="AC722" s="6"/>
      <c r="AD722" s="6"/>
      <c r="AE722" s="6"/>
      <c r="AF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118"/>
      <c r="W723" s="118"/>
      <c r="X723" s="6"/>
      <c r="Y723" s="6"/>
      <c r="Z723" s="6"/>
      <c r="AA723" s="6"/>
      <c r="AB723" s="6"/>
      <c r="AC723" s="6"/>
      <c r="AD723" s="6"/>
      <c r="AE723" s="6"/>
      <c r="AF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118"/>
      <c r="W724" s="118"/>
      <c r="X724" s="6"/>
      <c r="Y724" s="6"/>
      <c r="Z724" s="6"/>
      <c r="AA724" s="6"/>
      <c r="AB724" s="6"/>
      <c r="AC724" s="6"/>
      <c r="AD724" s="6"/>
      <c r="AE724" s="6"/>
      <c r="AF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118"/>
      <c r="W725" s="118"/>
      <c r="X725" s="6"/>
      <c r="Y725" s="6"/>
      <c r="Z725" s="6"/>
      <c r="AA725" s="6"/>
      <c r="AB725" s="6"/>
      <c r="AC725" s="6"/>
      <c r="AD725" s="6"/>
      <c r="AE725" s="6"/>
      <c r="AF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118"/>
      <c r="W726" s="118"/>
      <c r="X726" s="6"/>
      <c r="Y726" s="6"/>
      <c r="Z726" s="6"/>
      <c r="AA726" s="6"/>
      <c r="AB726" s="6"/>
      <c r="AC726" s="6"/>
      <c r="AD726" s="6"/>
      <c r="AE726" s="6"/>
      <c r="AF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118"/>
      <c r="W727" s="118"/>
      <c r="X727" s="6"/>
      <c r="Y727" s="6"/>
      <c r="Z727" s="6"/>
      <c r="AA727" s="6"/>
      <c r="AB727" s="6"/>
      <c r="AC727" s="6"/>
      <c r="AD727" s="6"/>
      <c r="AE727" s="6"/>
      <c r="AF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118"/>
      <c r="W728" s="118"/>
      <c r="X728" s="6"/>
      <c r="Y728" s="6"/>
      <c r="Z728" s="6"/>
      <c r="AA728" s="6"/>
      <c r="AB728" s="6"/>
      <c r="AC728" s="6"/>
      <c r="AD728" s="6"/>
      <c r="AE728" s="6"/>
      <c r="AF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118"/>
      <c r="W729" s="118"/>
      <c r="X729" s="6"/>
      <c r="Y729" s="6"/>
      <c r="Z729" s="6"/>
      <c r="AA729" s="6"/>
      <c r="AB729" s="6"/>
      <c r="AC729" s="6"/>
      <c r="AD729" s="6"/>
      <c r="AE729" s="6"/>
      <c r="AF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118"/>
      <c r="W730" s="118"/>
      <c r="X730" s="6"/>
      <c r="Y730" s="6"/>
      <c r="Z730" s="6"/>
      <c r="AA730" s="6"/>
      <c r="AB730" s="6"/>
      <c r="AC730" s="6"/>
      <c r="AD730" s="6"/>
      <c r="AE730" s="6"/>
      <c r="AF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118"/>
      <c r="W731" s="118"/>
      <c r="X731" s="6"/>
      <c r="Y731" s="6"/>
      <c r="Z731" s="6"/>
      <c r="AA731" s="6"/>
      <c r="AB731" s="6"/>
      <c r="AC731" s="6"/>
      <c r="AD731" s="6"/>
      <c r="AE731" s="6"/>
      <c r="AF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118"/>
      <c r="W732" s="118"/>
      <c r="X732" s="6"/>
      <c r="Y732" s="6"/>
      <c r="Z732" s="6"/>
      <c r="AA732" s="6"/>
      <c r="AB732" s="6"/>
      <c r="AC732" s="6"/>
      <c r="AD732" s="6"/>
      <c r="AE732" s="6"/>
      <c r="AF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118"/>
      <c r="W733" s="118"/>
      <c r="X733" s="6"/>
      <c r="Y733" s="6"/>
      <c r="Z733" s="6"/>
      <c r="AA733" s="6"/>
      <c r="AB733" s="6"/>
      <c r="AC733" s="6"/>
      <c r="AD733" s="6"/>
      <c r="AE733" s="6"/>
      <c r="AF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118"/>
      <c r="W734" s="118"/>
      <c r="X734" s="6"/>
      <c r="Y734" s="6"/>
      <c r="Z734" s="6"/>
      <c r="AA734" s="6"/>
      <c r="AB734" s="6"/>
      <c r="AC734" s="6"/>
      <c r="AD734" s="6"/>
      <c r="AE734" s="6"/>
      <c r="AF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118"/>
      <c r="W735" s="118"/>
      <c r="X735" s="6"/>
      <c r="Y735" s="6"/>
      <c r="Z735" s="6"/>
      <c r="AA735" s="6"/>
      <c r="AB735" s="6"/>
      <c r="AC735" s="6"/>
      <c r="AD735" s="6"/>
      <c r="AE735" s="6"/>
      <c r="AF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118"/>
      <c r="W736" s="118"/>
      <c r="X736" s="6"/>
      <c r="Y736" s="6"/>
      <c r="Z736" s="6"/>
      <c r="AA736" s="6"/>
      <c r="AB736" s="6"/>
      <c r="AC736" s="6"/>
      <c r="AD736" s="6"/>
      <c r="AE736" s="6"/>
      <c r="AF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118"/>
      <c r="W737" s="118"/>
      <c r="X737" s="6"/>
      <c r="Y737" s="6"/>
      <c r="Z737" s="6"/>
      <c r="AA737" s="6"/>
      <c r="AB737" s="6"/>
      <c r="AC737" s="6"/>
      <c r="AD737" s="6"/>
      <c r="AE737" s="6"/>
      <c r="AF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118"/>
      <c r="W738" s="118"/>
      <c r="X738" s="6"/>
      <c r="Y738" s="6"/>
      <c r="Z738" s="6"/>
      <c r="AA738" s="6"/>
      <c r="AB738" s="6"/>
      <c r="AC738" s="6"/>
      <c r="AD738" s="6"/>
      <c r="AE738" s="6"/>
      <c r="AF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118"/>
      <c r="W739" s="118"/>
      <c r="X739" s="6"/>
      <c r="Y739" s="6"/>
      <c r="Z739" s="6"/>
      <c r="AA739" s="6"/>
      <c r="AB739" s="6"/>
      <c r="AC739" s="6"/>
      <c r="AD739" s="6"/>
      <c r="AE739" s="6"/>
      <c r="AF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118"/>
      <c r="W740" s="118"/>
      <c r="X740" s="6"/>
      <c r="Y740" s="6"/>
      <c r="Z740" s="6"/>
      <c r="AA740" s="6"/>
      <c r="AB740" s="6"/>
      <c r="AC740" s="6"/>
      <c r="AD740" s="6"/>
      <c r="AE740" s="6"/>
      <c r="AF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118"/>
      <c r="W741" s="118"/>
      <c r="X741" s="6"/>
      <c r="Y741" s="6"/>
      <c r="Z741" s="6"/>
      <c r="AA741" s="6"/>
      <c r="AB741" s="6"/>
      <c r="AC741" s="6"/>
      <c r="AD741" s="6"/>
      <c r="AE741" s="6"/>
      <c r="AF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118"/>
      <c r="W742" s="118"/>
      <c r="X742" s="6"/>
      <c r="Y742" s="6"/>
      <c r="Z742" s="6"/>
      <c r="AA742" s="6"/>
      <c r="AB742" s="6"/>
      <c r="AC742" s="6"/>
      <c r="AD742" s="6"/>
      <c r="AE742" s="6"/>
      <c r="AF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118"/>
      <c r="W743" s="118"/>
      <c r="X743" s="6"/>
      <c r="Y743" s="6"/>
      <c r="Z743" s="6"/>
      <c r="AA743" s="6"/>
      <c r="AB743" s="6"/>
      <c r="AC743" s="6"/>
      <c r="AD743" s="6"/>
      <c r="AE743" s="6"/>
      <c r="AF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118"/>
      <c r="W744" s="118"/>
      <c r="X744" s="6"/>
      <c r="Y744" s="6"/>
      <c r="Z744" s="6"/>
      <c r="AA744" s="6"/>
      <c r="AB744" s="6"/>
      <c r="AC744" s="6"/>
      <c r="AD744" s="6"/>
      <c r="AE744" s="6"/>
      <c r="AF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118"/>
      <c r="W745" s="118"/>
      <c r="X745" s="6"/>
      <c r="Y745" s="6"/>
      <c r="Z745" s="6"/>
      <c r="AA745" s="6"/>
      <c r="AB745" s="6"/>
      <c r="AC745" s="6"/>
      <c r="AD745" s="6"/>
      <c r="AE745" s="6"/>
      <c r="AF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118"/>
      <c r="W746" s="118"/>
      <c r="X746" s="6"/>
      <c r="Y746" s="6"/>
      <c r="Z746" s="6"/>
      <c r="AA746" s="6"/>
      <c r="AB746" s="6"/>
      <c r="AC746" s="6"/>
      <c r="AD746" s="6"/>
      <c r="AE746" s="6"/>
      <c r="AF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118"/>
      <c r="W747" s="118"/>
      <c r="X747" s="6"/>
      <c r="Y747" s="6"/>
      <c r="Z747" s="6"/>
      <c r="AA747" s="6"/>
      <c r="AB747" s="6"/>
      <c r="AC747" s="6"/>
      <c r="AD747" s="6"/>
      <c r="AE747" s="6"/>
      <c r="AF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118"/>
      <c r="W748" s="118"/>
      <c r="X748" s="6"/>
      <c r="Y748" s="6"/>
      <c r="Z748" s="6"/>
      <c r="AA748" s="6"/>
      <c r="AB748" s="6"/>
      <c r="AC748" s="6"/>
      <c r="AD748" s="6"/>
      <c r="AE748" s="6"/>
      <c r="AF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118"/>
      <c r="W749" s="118"/>
      <c r="X749" s="6"/>
      <c r="Y749" s="6"/>
      <c r="Z749" s="6"/>
      <c r="AA749" s="6"/>
      <c r="AB749" s="6"/>
      <c r="AC749" s="6"/>
      <c r="AD749" s="6"/>
      <c r="AE749" s="6"/>
      <c r="AF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118"/>
      <c r="W750" s="118"/>
      <c r="X750" s="6"/>
      <c r="Y750" s="6"/>
      <c r="Z750" s="6"/>
      <c r="AA750" s="6"/>
      <c r="AB750" s="6"/>
      <c r="AC750" s="6"/>
      <c r="AD750" s="6"/>
      <c r="AE750" s="6"/>
      <c r="AF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118"/>
      <c r="W751" s="118"/>
      <c r="X751" s="6"/>
      <c r="Y751" s="6"/>
      <c r="Z751" s="6"/>
      <c r="AA751" s="6"/>
      <c r="AB751" s="6"/>
      <c r="AC751" s="6"/>
      <c r="AD751" s="6"/>
      <c r="AE751" s="6"/>
      <c r="AF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118"/>
      <c r="W752" s="118"/>
      <c r="X752" s="6"/>
      <c r="Y752" s="6"/>
      <c r="Z752" s="6"/>
      <c r="AA752" s="6"/>
      <c r="AB752" s="6"/>
      <c r="AC752" s="6"/>
      <c r="AD752" s="6"/>
      <c r="AE752" s="6"/>
      <c r="AF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118"/>
      <c r="W753" s="118"/>
      <c r="X753" s="6"/>
      <c r="Y753" s="6"/>
      <c r="Z753" s="6"/>
      <c r="AA753" s="6"/>
      <c r="AB753" s="6"/>
      <c r="AC753" s="6"/>
      <c r="AD753" s="6"/>
      <c r="AE753" s="6"/>
      <c r="AF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118"/>
      <c r="W754" s="118"/>
      <c r="X754" s="6"/>
      <c r="Y754" s="6"/>
      <c r="Z754" s="6"/>
      <c r="AA754" s="6"/>
      <c r="AB754" s="6"/>
      <c r="AC754" s="6"/>
      <c r="AD754" s="6"/>
      <c r="AE754" s="6"/>
      <c r="AF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118"/>
      <c r="W755" s="118"/>
      <c r="X755" s="6"/>
      <c r="Y755" s="6"/>
      <c r="Z755" s="6"/>
      <c r="AA755" s="6"/>
      <c r="AB755" s="6"/>
      <c r="AC755" s="6"/>
      <c r="AD755" s="6"/>
      <c r="AE755" s="6"/>
      <c r="AF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118"/>
      <c r="W756" s="118"/>
      <c r="X756" s="6"/>
      <c r="Y756" s="6"/>
      <c r="Z756" s="6"/>
      <c r="AA756" s="6"/>
      <c r="AB756" s="6"/>
      <c r="AC756" s="6"/>
      <c r="AD756" s="6"/>
      <c r="AE756" s="6"/>
      <c r="AF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118"/>
      <c r="W757" s="118"/>
      <c r="X757" s="6"/>
      <c r="Y757" s="6"/>
      <c r="Z757" s="6"/>
      <c r="AA757" s="6"/>
      <c r="AB757" s="6"/>
      <c r="AC757" s="6"/>
      <c r="AD757" s="6"/>
      <c r="AE757" s="6"/>
      <c r="AF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118"/>
      <c r="W758" s="118"/>
      <c r="X758" s="6"/>
      <c r="Y758" s="6"/>
      <c r="Z758" s="6"/>
      <c r="AA758" s="6"/>
      <c r="AB758" s="6"/>
      <c r="AC758" s="6"/>
      <c r="AD758" s="6"/>
      <c r="AE758" s="6"/>
      <c r="AF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118"/>
      <c r="W759" s="118"/>
      <c r="X759" s="6"/>
      <c r="Y759" s="6"/>
      <c r="Z759" s="6"/>
      <c r="AA759" s="6"/>
      <c r="AB759" s="6"/>
      <c r="AC759" s="6"/>
      <c r="AD759" s="6"/>
      <c r="AE759" s="6"/>
      <c r="AF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118"/>
      <c r="W760" s="118"/>
      <c r="X760" s="6"/>
      <c r="Y760" s="6"/>
      <c r="Z760" s="6"/>
      <c r="AA760" s="6"/>
      <c r="AB760" s="6"/>
      <c r="AC760" s="6"/>
      <c r="AD760" s="6"/>
      <c r="AE760" s="6"/>
      <c r="AF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118"/>
      <c r="W761" s="118"/>
      <c r="X761" s="6"/>
      <c r="Y761" s="6"/>
      <c r="Z761" s="6"/>
      <c r="AA761" s="6"/>
      <c r="AB761" s="6"/>
      <c r="AC761" s="6"/>
      <c r="AD761" s="6"/>
      <c r="AE761" s="6"/>
      <c r="AF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118"/>
      <c r="W762" s="118"/>
      <c r="X762" s="6"/>
      <c r="Y762" s="6"/>
      <c r="Z762" s="6"/>
      <c r="AA762" s="6"/>
      <c r="AB762" s="6"/>
      <c r="AC762" s="6"/>
      <c r="AD762" s="6"/>
      <c r="AE762" s="6"/>
      <c r="AF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118"/>
      <c r="W763" s="118"/>
      <c r="X763" s="6"/>
      <c r="Y763" s="6"/>
      <c r="Z763" s="6"/>
      <c r="AA763" s="6"/>
      <c r="AB763" s="6"/>
      <c r="AC763" s="6"/>
      <c r="AD763" s="6"/>
      <c r="AE763" s="6"/>
      <c r="AF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118"/>
      <c r="W764" s="118"/>
      <c r="X764" s="6"/>
      <c r="Y764" s="6"/>
      <c r="Z764" s="6"/>
      <c r="AA764" s="6"/>
      <c r="AB764" s="6"/>
      <c r="AC764" s="6"/>
      <c r="AD764" s="6"/>
      <c r="AE764" s="6"/>
      <c r="AF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118"/>
      <c r="W765" s="118"/>
      <c r="X765" s="6"/>
      <c r="Y765" s="6"/>
      <c r="Z765" s="6"/>
      <c r="AA765" s="6"/>
      <c r="AB765" s="6"/>
      <c r="AC765" s="6"/>
      <c r="AD765" s="6"/>
      <c r="AE765" s="6"/>
      <c r="AF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118"/>
      <c r="W766" s="118"/>
      <c r="X766" s="6"/>
      <c r="Y766" s="6"/>
      <c r="Z766" s="6"/>
      <c r="AA766" s="6"/>
      <c r="AB766" s="6"/>
      <c r="AC766" s="6"/>
      <c r="AD766" s="6"/>
      <c r="AE766" s="6"/>
      <c r="AF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118"/>
      <c r="W767" s="118"/>
      <c r="X767" s="6"/>
      <c r="Y767" s="6"/>
      <c r="Z767" s="6"/>
      <c r="AA767" s="6"/>
      <c r="AB767" s="6"/>
      <c r="AC767" s="6"/>
      <c r="AD767" s="6"/>
      <c r="AE767" s="6"/>
      <c r="AF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118"/>
      <c r="W768" s="118"/>
      <c r="X768" s="6"/>
      <c r="Y768" s="6"/>
      <c r="Z768" s="6"/>
      <c r="AA768" s="6"/>
      <c r="AB768" s="6"/>
      <c r="AC768" s="6"/>
      <c r="AD768" s="6"/>
      <c r="AE768" s="6"/>
      <c r="AF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118"/>
      <c r="W769" s="118"/>
      <c r="X769" s="6"/>
      <c r="Y769" s="6"/>
      <c r="Z769" s="6"/>
      <c r="AA769" s="6"/>
      <c r="AB769" s="6"/>
      <c r="AC769" s="6"/>
      <c r="AD769" s="6"/>
      <c r="AE769" s="6"/>
      <c r="AF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118"/>
      <c r="W770" s="118"/>
      <c r="X770" s="6"/>
      <c r="Y770" s="6"/>
      <c r="Z770" s="6"/>
      <c r="AA770" s="6"/>
      <c r="AB770" s="6"/>
      <c r="AC770" s="6"/>
      <c r="AD770" s="6"/>
      <c r="AE770" s="6"/>
      <c r="AF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118"/>
      <c r="W771" s="118"/>
      <c r="X771" s="6"/>
      <c r="Y771" s="6"/>
      <c r="Z771" s="6"/>
      <c r="AA771" s="6"/>
      <c r="AB771" s="6"/>
      <c r="AC771" s="6"/>
      <c r="AD771" s="6"/>
      <c r="AE771" s="6"/>
      <c r="AF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118"/>
      <c r="W772" s="118"/>
      <c r="X772" s="6"/>
      <c r="Y772" s="6"/>
      <c r="Z772" s="6"/>
      <c r="AA772" s="6"/>
      <c r="AB772" s="6"/>
      <c r="AC772" s="6"/>
      <c r="AD772" s="6"/>
      <c r="AE772" s="6"/>
      <c r="AF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118"/>
      <c r="W773" s="118"/>
      <c r="X773" s="6"/>
      <c r="Y773" s="6"/>
      <c r="Z773" s="6"/>
      <c r="AA773" s="6"/>
      <c r="AB773" s="6"/>
      <c r="AC773" s="6"/>
      <c r="AD773" s="6"/>
      <c r="AE773" s="6"/>
      <c r="AF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118"/>
      <c r="W774" s="118"/>
      <c r="X774" s="6"/>
      <c r="Y774" s="6"/>
      <c r="Z774" s="6"/>
      <c r="AA774" s="6"/>
      <c r="AB774" s="6"/>
      <c r="AC774" s="6"/>
      <c r="AD774" s="6"/>
      <c r="AE774" s="6"/>
      <c r="AF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118"/>
      <c r="W775" s="118"/>
      <c r="X775" s="6"/>
      <c r="Y775" s="6"/>
      <c r="Z775" s="6"/>
      <c r="AA775" s="6"/>
      <c r="AB775" s="6"/>
      <c r="AC775" s="6"/>
      <c r="AD775" s="6"/>
      <c r="AE775" s="6"/>
      <c r="AF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118"/>
      <c r="W776" s="118"/>
      <c r="X776" s="6"/>
      <c r="Y776" s="6"/>
      <c r="Z776" s="6"/>
      <c r="AA776" s="6"/>
      <c r="AB776" s="6"/>
      <c r="AC776" s="6"/>
      <c r="AD776" s="6"/>
      <c r="AE776" s="6"/>
      <c r="AF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118"/>
      <c r="W777" s="118"/>
      <c r="X777" s="6"/>
      <c r="Y777" s="6"/>
      <c r="Z777" s="6"/>
      <c r="AA777" s="6"/>
      <c r="AB777" s="6"/>
      <c r="AC777" s="6"/>
      <c r="AD777" s="6"/>
      <c r="AE777" s="6"/>
      <c r="AF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118"/>
      <c r="W778" s="118"/>
      <c r="X778" s="6"/>
      <c r="Y778" s="6"/>
      <c r="Z778" s="6"/>
      <c r="AA778" s="6"/>
      <c r="AB778" s="6"/>
      <c r="AC778" s="6"/>
      <c r="AD778" s="6"/>
      <c r="AE778" s="6"/>
      <c r="AF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118"/>
      <c r="W779" s="118"/>
      <c r="X779" s="6"/>
      <c r="Y779" s="6"/>
      <c r="Z779" s="6"/>
      <c r="AA779" s="6"/>
      <c r="AB779" s="6"/>
      <c r="AC779" s="6"/>
      <c r="AD779" s="6"/>
      <c r="AE779" s="6"/>
      <c r="AF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118"/>
      <c r="W780" s="118"/>
      <c r="X780" s="6"/>
      <c r="Y780" s="6"/>
      <c r="Z780" s="6"/>
      <c r="AA780" s="6"/>
      <c r="AB780" s="6"/>
      <c r="AC780" s="6"/>
      <c r="AD780" s="6"/>
      <c r="AE780" s="6"/>
      <c r="AF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118"/>
      <c r="W781" s="118"/>
      <c r="X781" s="6"/>
      <c r="Y781" s="6"/>
      <c r="Z781" s="6"/>
      <c r="AA781" s="6"/>
      <c r="AB781" s="6"/>
      <c r="AC781" s="6"/>
      <c r="AD781" s="6"/>
      <c r="AE781" s="6"/>
      <c r="AF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118"/>
      <c r="W782" s="118"/>
      <c r="X782" s="6"/>
      <c r="Y782" s="6"/>
      <c r="Z782" s="6"/>
      <c r="AA782" s="6"/>
      <c r="AB782" s="6"/>
      <c r="AC782" s="6"/>
      <c r="AD782" s="6"/>
      <c r="AE782" s="6"/>
      <c r="AF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118"/>
      <c r="W783" s="118"/>
      <c r="X783" s="6"/>
      <c r="Y783" s="6"/>
      <c r="Z783" s="6"/>
      <c r="AA783" s="6"/>
      <c r="AB783" s="6"/>
      <c r="AC783" s="6"/>
      <c r="AD783" s="6"/>
      <c r="AE783" s="6"/>
      <c r="AF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118"/>
      <c r="W784" s="118"/>
      <c r="X784" s="6"/>
      <c r="Y784" s="6"/>
      <c r="Z784" s="6"/>
      <c r="AA784" s="6"/>
      <c r="AB784" s="6"/>
      <c r="AC784" s="6"/>
      <c r="AD784" s="6"/>
      <c r="AE784" s="6"/>
      <c r="AF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118"/>
      <c r="W785" s="118"/>
      <c r="X785" s="6"/>
      <c r="Y785" s="6"/>
      <c r="Z785" s="6"/>
      <c r="AA785" s="6"/>
      <c r="AB785" s="6"/>
      <c r="AC785" s="6"/>
      <c r="AD785" s="6"/>
      <c r="AE785" s="6"/>
      <c r="AF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118"/>
      <c r="W786" s="118"/>
      <c r="X786" s="6"/>
      <c r="Y786" s="6"/>
      <c r="Z786" s="6"/>
      <c r="AA786" s="6"/>
      <c r="AB786" s="6"/>
      <c r="AC786" s="6"/>
      <c r="AD786" s="6"/>
      <c r="AE786" s="6"/>
      <c r="AF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118"/>
      <c r="W787" s="118"/>
      <c r="X787" s="6"/>
      <c r="Y787" s="6"/>
      <c r="Z787" s="6"/>
      <c r="AA787" s="6"/>
      <c r="AB787" s="6"/>
      <c r="AC787" s="6"/>
      <c r="AD787" s="6"/>
      <c r="AE787" s="6"/>
      <c r="AF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118"/>
      <c r="W788" s="118"/>
      <c r="X788" s="6"/>
      <c r="Y788" s="6"/>
      <c r="Z788" s="6"/>
      <c r="AA788" s="6"/>
      <c r="AB788" s="6"/>
      <c r="AC788" s="6"/>
      <c r="AD788" s="6"/>
      <c r="AE788" s="6"/>
      <c r="AF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118"/>
      <c r="W789" s="118"/>
      <c r="X789" s="6"/>
      <c r="Y789" s="6"/>
      <c r="Z789" s="6"/>
      <c r="AA789" s="6"/>
      <c r="AB789" s="6"/>
      <c r="AC789" s="6"/>
      <c r="AD789" s="6"/>
      <c r="AE789" s="6"/>
      <c r="AF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118"/>
      <c r="W790" s="118"/>
      <c r="X790" s="6"/>
      <c r="Y790" s="6"/>
      <c r="Z790" s="6"/>
      <c r="AA790" s="6"/>
      <c r="AB790" s="6"/>
      <c r="AC790" s="6"/>
      <c r="AD790" s="6"/>
      <c r="AE790" s="6"/>
      <c r="AF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118"/>
      <c r="W791" s="118"/>
      <c r="X791" s="6"/>
      <c r="Y791" s="6"/>
      <c r="Z791" s="6"/>
      <c r="AA791" s="6"/>
      <c r="AB791" s="6"/>
      <c r="AC791" s="6"/>
      <c r="AD791" s="6"/>
      <c r="AE791" s="6"/>
      <c r="AF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118"/>
      <c r="W792" s="118"/>
      <c r="X792" s="6"/>
      <c r="Y792" s="6"/>
      <c r="Z792" s="6"/>
      <c r="AA792" s="6"/>
      <c r="AB792" s="6"/>
      <c r="AC792" s="6"/>
      <c r="AD792" s="6"/>
      <c r="AE792" s="6"/>
      <c r="AF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118"/>
      <c r="W793" s="118"/>
      <c r="X793" s="6"/>
      <c r="Y793" s="6"/>
      <c r="Z793" s="6"/>
      <c r="AA793" s="6"/>
      <c r="AB793" s="6"/>
      <c r="AC793" s="6"/>
      <c r="AD793" s="6"/>
      <c r="AE793" s="6"/>
      <c r="AF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118"/>
      <c r="W794" s="118"/>
      <c r="X794" s="6"/>
      <c r="Y794" s="6"/>
      <c r="Z794" s="6"/>
      <c r="AA794" s="6"/>
      <c r="AB794" s="6"/>
      <c r="AC794" s="6"/>
      <c r="AD794" s="6"/>
      <c r="AE794" s="6"/>
      <c r="AF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118"/>
      <c r="W795" s="118"/>
      <c r="X795" s="6"/>
      <c r="Y795" s="6"/>
      <c r="Z795" s="6"/>
      <c r="AA795" s="6"/>
      <c r="AB795" s="6"/>
      <c r="AC795" s="6"/>
      <c r="AD795" s="6"/>
      <c r="AE795" s="6"/>
      <c r="AF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118"/>
      <c r="W796" s="118"/>
      <c r="X796" s="6"/>
      <c r="Y796" s="6"/>
      <c r="Z796" s="6"/>
      <c r="AA796" s="6"/>
      <c r="AB796" s="6"/>
      <c r="AC796" s="6"/>
      <c r="AD796" s="6"/>
      <c r="AE796" s="6"/>
      <c r="AF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118"/>
      <c r="W797" s="118"/>
      <c r="X797" s="6"/>
      <c r="Y797" s="6"/>
      <c r="Z797" s="6"/>
      <c r="AA797" s="6"/>
      <c r="AB797" s="6"/>
      <c r="AC797" s="6"/>
      <c r="AD797" s="6"/>
      <c r="AE797" s="6"/>
      <c r="AF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118"/>
      <c r="W798" s="118"/>
      <c r="X798" s="6"/>
      <c r="Y798" s="6"/>
      <c r="Z798" s="6"/>
      <c r="AA798" s="6"/>
      <c r="AB798" s="6"/>
      <c r="AC798" s="6"/>
      <c r="AD798" s="6"/>
      <c r="AE798" s="6"/>
      <c r="AF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118"/>
      <c r="W799" s="118"/>
      <c r="X799" s="6"/>
      <c r="Y799" s="6"/>
      <c r="Z799" s="6"/>
      <c r="AA799" s="6"/>
      <c r="AB799" s="6"/>
      <c r="AC799" s="6"/>
      <c r="AD799" s="6"/>
      <c r="AE799" s="6"/>
      <c r="AF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118"/>
      <c r="W800" s="118"/>
      <c r="X800" s="6"/>
      <c r="Y800" s="6"/>
      <c r="Z800" s="6"/>
      <c r="AA800" s="6"/>
      <c r="AB800" s="6"/>
      <c r="AC800" s="6"/>
      <c r="AD800" s="6"/>
      <c r="AE800" s="6"/>
      <c r="AF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118"/>
      <c r="W801" s="118"/>
      <c r="X801" s="6"/>
      <c r="Y801" s="6"/>
      <c r="Z801" s="6"/>
      <c r="AA801" s="6"/>
      <c r="AB801" s="6"/>
      <c r="AC801" s="6"/>
      <c r="AD801" s="6"/>
      <c r="AE801" s="6"/>
      <c r="AF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118"/>
      <c r="W802" s="118"/>
      <c r="X802" s="6"/>
      <c r="Y802" s="6"/>
      <c r="Z802" s="6"/>
      <c r="AA802" s="6"/>
      <c r="AB802" s="6"/>
      <c r="AC802" s="6"/>
      <c r="AD802" s="6"/>
      <c r="AE802" s="6"/>
      <c r="AF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118"/>
      <c r="W803" s="118"/>
      <c r="X803" s="6"/>
      <c r="Y803" s="6"/>
      <c r="Z803" s="6"/>
      <c r="AA803" s="6"/>
      <c r="AB803" s="6"/>
      <c r="AC803" s="6"/>
      <c r="AD803" s="6"/>
      <c r="AE803" s="6"/>
      <c r="AF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118"/>
      <c r="W804" s="118"/>
      <c r="X804" s="6"/>
      <c r="Y804" s="6"/>
      <c r="Z804" s="6"/>
      <c r="AA804" s="6"/>
      <c r="AB804" s="6"/>
      <c r="AC804" s="6"/>
      <c r="AD804" s="6"/>
      <c r="AE804" s="6"/>
      <c r="AF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118"/>
      <c r="W805" s="118"/>
      <c r="X805" s="6"/>
      <c r="Y805" s="6"/>
      <c r="Z805" s="6"/>
      <c r="AA805" s="6"/>
      <c r="AB805" s="6"/>
      <c r="AC805" s="6"/>
      <c r="AD805" s="6"/>
      <c r="AE805" s="6"/>
      <c r="AF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118"/>
      <c r="W806" s="118"/>
      <c r="X806" s="6"/>
      <c r="Y806" s="6"/>
      <c r="Z806" s="6"/>
      <c r="AA806" s="6"/>
      <c r="AB806" s="6"/>
      <c r="AC806" s="6"/>
      <c r="AD806" s="6"/>
      <c r="AE806" s="6"/>
      <c r="AF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118"/>
      <c r="W807" s="118"/>
      <c r="X807" s="6"/>
      <c r="Y807" s="6"/>
      <c r="Z807" s="6"/>
      <c r="AA807" s="6"/>
      <c r="AB807" s="6"/>
      <c r="AC807" s="6"/>
      <c r="AD807" s="6"/>
      <c r="AE807" s="6"/>
      <c r="AF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118"/>
      <c r="W808" s="118"/>
      <c r="X808" s="6"/>
      <c r="Y808" s="6"/>
      <c r="Z808" s="6"/>
      <c r="AA808" s="6"/>
      <c r="AB808" s="6"/>
      <c r="AC808" s="6"/>
      <c r="AD808" s="6"/>
      <c r="AE808" s="6"/>
      <c r="AF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118"/>
      <c r="W809" s="118"/>
      <c r="X809" s="6"/>
      <c r="Y809" s="6"/>
      <c r="Z809" s="6"/>
      <c r="AA809" s="6"/>
      <c r="AB809" s="6"/>
      <c r="AC809" s="6"/>
      <c r="AD809" s="6"/>
      <c r="AE809" s="6"/>
      <c r="AF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118"/>
      <c r="W810" s="118"/>
      <c r="X810" s="6"/>
      <c r="Y810" s="6"/>
      <c r="Z810" s="6"/>
      <c r="AA810" s="6"/>
      <c r="AB810" s="6"/>
      <c r="AC810" s="6"/>
      <c r="AD810" s="6"/>
      <c r="AE810" s="6"/>
      <c r="AF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118"/>
      <c r="W811" s="118"/>
      <c r="X811" s="6"/>
      <c r="Y811" s="6"/>
      <c r="Z811" s="6"/>
      <c r="AA811" s="6"/>
      <c r="AB811" s="6"/>
      <c r="AC811" s="6"/>
      <c r="AD811" s="6"/>
      <c r="AE811" s="6"/>
      <c r="AF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118"/>
      <c r="W812" s="118"/>
      <c r="X812" s="6"/>
      <c r="Y812" s="6"/>
      <c r="Z812" s="6"/>
      <c r="AA812" s="6"/>
      <c r="AB812" s="6"/>
      <c r="AC812" s="6"/>
      <c r="AD812" s="6"/>
      <c r="AE812" s="6"/>
      <c r="AF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118"/>
      <c r="W813" s="118"/>
      <c r="X813" s="6"/>
      <c r="Y813" s="6"/>
      <c r="Z813" s="6"/>
      <c r="AA813" s="6"/>
      <c r="AB813" s="6"/>
      <c r="AC813" s="6"/>
      <c r="AD813" s="6"/>
      <c r="AE813" s="6"/>
      <c r="AF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118"/>
      <c r="W814" s="118"/>
      <c r="X814" s="6"/>
      <c r="Y814" s="6"/>
      <c r="Z814" s="6"/>
      <c r="AA814" s="6"/>
      <c r="AB814" s="6"/>
      <c r="AC814" s="6"/>
      <c r="AD814" s="6"/>
      <c r="AE814" s="6"/>
      <c r="AF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118"/>
      <c r="W815" s="118"/>
      <c r="X815" s="6"/>
      <c r="Y815" s="6"/>
      <c r="Z815" s="6"/>
      <c r="AA815" s="6"/>
      <c r="AB815" s="6"/>
      <c r="AC815" s="6"/>
      <c r="AD815" s="6"/>
      <c r="AE815" s="6"/>
      <c r="AF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118"/>
      <c r="W816" s="118"/>
      <c r="X816" s="6"/>
      <c r="Y816" s="6"/>
      <c r="Z816" s="6"/>
      <c r="AA816" s="6"/>
      <c r="AB816" s="6"/>
      <c r="AC816" s="6"/>
      <c r="AD816" s="6"/>
      <c r="AE816" s="6"/>
      <c r="AF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118"/>
      <c r="W817" s="118"/>
      <c r="X817" s="6"/>
      <c r="Y817" s="6"/>
      <c r="Z817" s="6"/>
      <c r="AA817" s="6"/>
      <c r="AB817" s="6"/>
      <c r="AC817" s="6"/>
      <c r="AD817" s="6"/>
      <c r="AE817" s="6"/>
      <c r="AF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118"/>
      <c r="W818" s="118"/>
      <c r="X818" s="6"/>
      <c r="Y818" s="6"/>
      <c r="Z818" s="6"/>
      <c r="AA818" s="6"/>
      <c r="AB818" s="6"/>
      <c r="AC818" s="6"/>
      <c r="AD818" s="6"/>
      <c r="AE818" s="6"/>
      <c r="AF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118"/>
      <c r="W819" s="118"/>
      <c r="X819" s="6"/>
      <c r="Y819" s="6"/>
      <c r="Z819" s="6"/>
      <c r="AA819" s="6"/>
      <c r="AB819" s="6"/>
      <c r="AC819" s="6"/>
      <c r="AD819" s="6"/>
      <c r="AE819" s="6"/>
      <c r="AF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118"/>
      <c r="W820" s="118"/>
      <c r="X820" s="6"/>
      <c r="Y820" s="6"/>
      <c r="Z820" s="6"/>
      <c r="AA820" s="6"/>
      <c r="AB820" s="6"/>
      <c r="AC820" s="6"/>
      <c r="AD820" s="6"/>
      <c r="AE820" s="6"/>
      <c r="AF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118"/>
      <c r="W821" s="118"/>
      <c r="X821" s="6"/>
      <c r="Y821" s="6"/>
      <c r="Z821" s="6"/>
      <c r="AA821" s="6"/>
      <c r="AB821" s="6"/>
      <c r="AC821" s="6"/>
      <c r="AD821" s="6"/>
      <c r="AE821" s="6"/>
      <c r="AF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118"/>
      <c r="W822" s="118"/>
      <c r="X822" s="6"/>
      <c r="Y822" s="6"/>
      <c r="Z822" s="6"/>
      <c r="AA822" s="6"/>
      <c r="AB822" s="6"/>
      <c r="AC822" s="6"/>
      <c r="AD822" s="6"/>
      <c r="AE822" s="6"/>
      <c r="AF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118"/>
      <c r="W823" s="118"/>
      <c r="X823" s="6"/>
      <c r="Y823" s="6"/>
      <c r="Z823" s="6"/>
      <c r="AA823" s="6"/>
      <c r="AB823" s="6"/>
      <c r="AC823" s="6"/>
      <c r="AD823" s="6"/>
      <c r="AE823" s="6"/>
      <c r="AF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118"/>
      <c r="W824" s="118"/>
      <c r="X824" s="6"/>
      <c r="Y824" s="6"/>
      <c r="Z824" s="6"/>
      <c r="AA824" s="6"/>
      <c r="AB824" s="6"/>
      <c r="AC824" s="6"/>
      <c r="AD824" s="6"/>
      <c r="AE824" s="6"/>
      <c r="AF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118"/>
      <c r="W825" s="118"/>
      <c r="X825" s="6"/>
      <c r="Y825" s="6"/>
      <c r="Z825" s="6"/>
      <c r="AA825" s="6"/>
      <c r="AB825" s="6"/>
      <c r="AC825" s="6"/>
      <c r="AD825" s="6"/>
      <c r="AE825" s="6"/>
      <c r="AF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118"/>
      <c r="W826" s="118"/>
      <c r="X826" s="6"/>
      <c r="Y826" s="6"/>
      <c r="Z826" s="6"/>
      <c r="AA826" s="6"/>
      <c r="AB826" s="6"/>
      <c r="AC826" s="6"/>
      <c r="AD826" s="6"/>
      <c r="AE826" s="6"/>
      <c r="AF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118"/>
      <c r="W827" s="118"/>
      <c r="X827" s="6"/>
      <c r="Y827" s="6"/>
      <c r="Z827" s="6"/>
      <c r="AA827" s="6"/>
      <c r="AB827" s="6"/>
      <c r="AC827" s="6"/>
      <c r="AD827" s="6"/>
      <c r="AE827" s="6"/>
      <c r="AF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118"/>
      <c r="W828" s="118"/>
      <c r="X828" s="6"/>
      <c r="Y828" s="6"/>
      <c r="Z828" s="6"/>
      <c r="AA828" s="6"/>
      <c r="AB828" s="6"/>
      <c r="AC828" s="6"/>
      <c r="AD828" s="6"/>
      <c r="AE828" s="6"/>
      <c r="AF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118"/>
      <c r="W829" s="118"/>
      <c r="X829" s="6"/>
      <c r="Y829" s="6"/>
      <c r="Z829" s="6"/>
      <c r="AA829" s="6"/>
      <c r="AB829" s="6"/>
      <c r="AC829" s="6"/>
      <c r="AD829" s="6"/>
      <c r="AE829" s="6"/>
      <c r="AF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118"/>
      <c r="W830" s="118"/>
      <c r="X830" s="6"/>
      <c r="Y830" s="6"/>
      <c r="Z830" s="6"/>
      <c r="AA830" s="6"/>
      <c r="AB830" s="6"/>
      <c r="AC830" s="6"/>
      <c r="AD830" s="6"/>
      <c r="AE830" s="6"/>
      <c r="AF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118"/>
      <c r="W831" s="118"/>
      <c r="X831" s="6"/>
      <c r="Y831" s="6"/>
      <c r="Z831" s="6"/>
      <c r="AA831" s="6"/>
      <c r="AB831" s="6"/>
      <c r="AC831" s="6"/>
      <c r="AD831" s="6"/>
      <c r="AE831" s="6"/>
      <c r="AF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118"/>
      <c r="W832" s="118"/>
      <c r="X832" s="6"/>
      <c r="Y832" s="6"/>
      <c r="Z832" s="6"/>
      <c r="AA832" s="6"/>
      <c r="AB832" s="6"/>
      <c r="AC832" s="6"/>
      <c r="AD832" s="6"/>
      <c r="AE832" s="6"/>
      <c r="AF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118"/>
      <c r="W833" s="118"/>
      <c r="X833" s="6"/>
      <c r="Y833" s="6"/>
      <c r="Z833" s="6"/>
      <c r="AA833" s="6"/>
      <c r="AB833" s="6"/>
      <c r="AC833" s="6"/>
      <c r="AD833" s="6"/>
      <c r="AE833" s="6"/>
      <c r="AF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118"/>
      <c r="W834" s="118"/>
      <c r="X834" s="6"/>
      <c r="Y834" s="6"/>
      <c r="Z834" s="6"/>
      <c r="AA834" s="6"/>
      <c r="AB834" s="6"/>
      <c r="AC834" s="6"/>
      <c r="AD834" s="6"/>
      <c r="AE834" s="6"/>
      <c r="AF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118"/>
      <c r="W835" s="118"/>
      <c r="X835" s="6"/>
      <c r="Y835" s="6"/>
      <c r="Z835" s="6"/>
      <c r="AA835" s="6"/>
      <c r="AB835" s="6"/>
      <c r="AC835" s="6"/>
      <c r="AD835" s="6"/>
      <c r="AE835" s="6"/>
      <c r="AF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118"/>
      <c r="W836" s="118"/>
      <c r="X836" s="6"/>
      <c r="Y836" s="6"/>
      <c r="Z836" s="6"/>
      <c r="AA836" s="6"/>
      <c r="AB836" s="6"/>
      <c r="AC836" s="6"/>
      <c r="AD836" s="6"/>
      <c r="AE836" s="6"/>
      <c r="AF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118"/>
      <c r="W837" s="118"/>
      <c r="X837" s="6"/>
      <c r="Y837" s="6"/>
      <c r="Z837" s="6"/>
      <c r="AA837" s="6"/>
      <c r="AB837" s="6"/>
      <c r="AC837" s="6"/>
      <c r="AD837" s="6"/>
      <c r="AE837" s="6"/>
      <c r="AF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118"/>
      <c r="W838" s="118"/>
      <c r="X838" s="6"/>
      <c r="Y838" s="6"/>
      <c r="Z838" s="6"/>
      <c r="AA838" s="6"/>
      <c r="AB838" s="6"/>
      <c r="AC838" s="6"/>
      <c r="AD838" s="6"/>
      <c r="AE838" s="6"/>
      <c r="AF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118"/>
      <c r="W839" s="118"/>
      <c r="X839" s="6"/>
      <c r="Y839" s="6"/>
      <c r="Z839" s="6"/>
      <c r="AA839" s="6"/>
      <c r="AB839" s="6"/>
      <c r="AC839" s="6"/>
      <c r="AD839" s="6"/>
      <c r="AE839" s="6"/>
      <c r="AF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118"/>
      <c r="W840" s="118"/>
      <c r="X840" s="6"/>
      <c r="Y840" s="6"/>
      <c r="Z840" s="6"/>
      <c r="AA840" s="6"/>
      <c r="AB840" s="6"/>
      <c r="AC840" s="6"/>
      <c r="AD840" s="6"/>
      <c r="AE840" s="6"/>
      <c r="AF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118"/>
      <c r="W841" s="118"/>
      <c r="X841" s="6"/>
      <c r="Y841" s="6"/>
      <c r="Z841" s="6"/>
      <c r="AA841" s="6"/>
      <c r="AB841" s="6"/>
      <c r="AC841" s="6"/>
      <c r="AD841" s="6"/>
      <c r="AE841" s="6"/>
      <c r="AF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118"/>
      <c r="W842" s="118"/>
      <c r="X842" s="6"/>
      <c r="Y842" s="6"/>
      <c r="Z842" s="6"/>
      <c r="AA842" s="6"/>
      <c r="AB842" s="6"/>
      <c r="AC842" s="6"/>
      <c r="AD842" s="6"/>
      <c r="AE842" s="6"/>
      <c r="AF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118"/>
      <c r="W843" s="118"/>
      <c r="X843" s="6"/>
      <c r="Y843" s="6"/>
      <c r="Z843" s="6"/>
      <c r="AA843" s="6"/>
      <c r="AB843" s="6"/>
      <c r="AC843" s="6"/>
      <c r="AD843" s="6"/>
      <c r="AE843" s="6"/>
      <c r="AF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118"/>
      <c r="W844" s="118"/>
      <c r="X844" s="6"/>
      <c r="Y844" s="6"/>
      <c r="Z844" s="6"/>
      <c r="AA844" s="6"/>
      <c r="AB844" s="6"/>
      <c r="AC844" s="6"/>
      <c r="AD844" s="6"/>
      <c r="AE844" s="6"/>
      <c r="AF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118"/>
      <c r="W845" s="118"/>
      <c r="X845" s="6"/>
      <c r="Y845" s="6"/>
      <c r="Z845" s="6"/>
      <c r="AA845" s="6"/>
      <c r="AB845" s="6"/>
      <c r="AC845" s="6"/>
      <c r="AD845" s="6"/>
      <c r="AE845" s="6"/>
      <c r="AF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118"/>
      <c r="W846" s="118"/>
      <c r="X846" s="6"/>
      <c r="Y846" s="6"/>
      <c r="Z846" s="6"/>
      <c r="AA846" s="6"/>
      <c r="AB846" s="6"/>
      <c r="AC846" s="6"/>
      <c r="AD846" s="6"/>
      <c r="AE846" s="6"/>
      <c r="AF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118"/>
      <c r="W847" s="118"/>
      <c r="X847" s="6"/>
      <c r="Y847" s="6"/>
      <c r="Z847" s="6"/>
      <c r="AA847" s="6"/>
      <c r="AB847" s="6"/>
      <c r="AC847" s="6"/>
      <c r="AD847" s="6"/>
      <c r="AE847" s="6"/>
      <c r="AF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118"/>
      <c r="W848" s="118"/>
      <c r="X848" s="6"/>
      <c r="Y848" s="6"/>
      <c r="Z848" s="6"/>
      <c r="AA848" s="6"/>
      <c r="AB848" s="6"/>
      <c r="AC848" s="6"/>
      <c r="AD848" s="6"/>
      <c r="AE848" s="6"/>
      <c r="AF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118"/>
      <c r="W849" s="118"/>
      <c r="X849" s="6"/>
      <c r="Y849" s="6"/>
      <c r="Z849" s="6"/>
      <c r="AA849" s="6"/>
      <c r="AB849" s="6"/>
      <c r="AC849" s="6"/>
      <c r="AD849" s="6"/>
      <c r="AE849" s="6"/>
      <c r="AF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118"/>
      <c r="W850" s="118"/>
      <c r="X850" s="6"/>
      <c r="Y850" s="6"/>
      <c r="Z850" s="6"/>
      <c r="AA850" s="6"/>
      <c r="AB850" s="6"/>
      <c r="AC850" s="6"/>
      <c r="AD850" s="6"/>
      <c r="AE850" s="6"/>
      <c r="AF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118"/>
      <c r="W851" s="118"/>
      <c r="X851" s="6"/>
      <c r="Y851" s="6"/>
      <c r="Z851" s="6"/>
      <c r="AA851" s="6"/>
      <c r="AB851" s="6"/>
      <c r="AC851" s="6"/>
      <c r="AD851" s="6"/>
      <c r="AE851" s="6"/>
      <c r="AF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118"/>
      <c r="W852" s="118"/>
      <c r="X852" s="6"/>
      <c r="Y852" s="6"/>
      <c r="Z852" s="6"/>
      <c r="AA852" s="6"/>
      <c r="AB852" s="6"/>
      <c r="AC852" s="6"/>
      <c r="AD852" s="6"/>
      <c r="AE852" s="6"/>
      <c r="AF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118"/>
      <c r="W853" s="118"/>
      <c r="X853" s="6"/>
      <c r="Y853" s="6"/>
      <c r="Z853" s="6"/>
      <c r="AA853" s="6"/>
      <c r="AB853" s="6"/>
      <c r="AC853" s="6"/>
      <c r="AD853" s="6"/>
      <c r="AE853" s="6"/>
      <c r="AF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118"/>
      <c r="W854" s="118"/>
      <c r="X854" s="6"/>
      <c r="Y854" s="6"/>
      <c r="Z854" s="6"/>
      <c r="AA854" s="6"/>
      <c r="AB854" s="6"/>
      <c r="AC854" s="6"/>
      <c r="AD854" s="6"/>
      <c r="AE854" s="6"/>
      <c r="AF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118"/>
      <c r="W855" s="118"/>
      <c r="X855" s="6"/>
      <c r="Y855" s="6"/>
      <c r="Z855" s="6"/>
      <c r="AA855" s="6"/>
      <c r="AB855" s="6"/>
      <c r="AC855" s="6"/>
      <c r="AD855" s="6"/>
      <c r="AE855" s="6"/>
      <c r="AF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118"/>
      <c r="W856" s="118"/>
      <c r="X856" s="6"/>
      <c r="Y856" s="6"/>
      <c r="Z856" s="6"/>
      <c r="AA856" s="6"/>
      <c r="AB856" s="6"/>
      <c r="AC856" s="6"/>
      <c r="AD856" s="6"/>
      <c r="AE856" s="6"/>
      <c r="AF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118"/>
      <c r="W857" s="118"/>
      <c r="X857" s="6"/>
      <c r="Y857" s="6"/>
      <c r="Z857" s="6"/>
      <c r="AA857" s="6"/>
      <c r="AB857" s="6"/>
      <c r="AC857" s="6"/>
      <c r="AD857" s="6"/>
      <c r="AE857" s="6"/>
      <c r="AF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118"/>
      <c r="W858" s="118"/>
      <c r="X858" s="6"/>
      <c r="Y858" s="6"/>
      <c r="Z858" s="6"/>
      <c r="AA858" s="6"/>
      <c r="AB858" s="6"/>
      <c r="AC858" s="6"/>
      <c r="AD858" s="6"/>
      <c r="AE858" s="6"/>
      <c r="AF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118"/>
      <c r="W859" s="118"/>
      <c r="X859" s="6"/>
      <c r="Y859" s="6"/>
      <c r="Z859" s="6"/>
      <c r="AA859" s="6"/>
      <c r="AB859" s="6"/>
      <c r="AC859" s="6"/>
      <c r="AD859" s="6"/>
      <c r="AE859" s="6"/>
      <c r="AF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118"/>
      <c r="W860" s="118"/>
      <c r="X860" s="6"/>
      <c r="Y860" s="6"/>
      <c r="Z860" s="6"/>
      <c r="AA860" s="6"/>
      <c r="AB860" s="6"/>
      <c r="AC860" s="6"/>
      <c r="AD860" s="6"/>
      <c r="AE860" s="6"/>
      <c r="AF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118"/>
      <c r="W861" s="118"/>
      <c r="X861" s="6"/>
      <c r="Y861" s="6"/>
      <c r="Z861" s="6"/>
      <c r="AA861" s="6"/>
      <c r="AB861" s="6"/>
      <c r="AC861" s="6"/>
      <c r="AD861" s="6"/>
      <c r="AE861" s="6"/>
      <c r="AF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118"/>
      <c r="W862" s="118"/>
      <c r="X862" s="6"/>
      <c r="Y862" s="6"/>
      <c r="Z862" s="6"/>
      <c r="AA862" s="6"/>
      <c r="AB862" s="6"/>
      <c r="AC862" s="6"/>
      <c r="AD862" s="6"/>
      <c r="AE862" s="6"/>
      <c r="AF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118"/>
      <c r="W863" s="118"/>
      <c r="X863" s="6"/>
      <c r="Y863" s="6"/>
      <c r="Z863" s="6"/>
      <c r="AA863" s="6"/>
      <c r="AB863" s="6"/>
      <c r="AC863" s="6"/>
      <c r="AD863" s="6"/>
      <c r="AE863" s="6"/>
      <c r="AF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118"/>
      <c r="W864" s="118"/>
      <c r="X864" s="6"/>
      <c r="Y864" s="6"/>
      <c r="Z864" s="6"/>
      <c r="AA864" s="6"/>
      <c r="AB864" s="6"/>
      <c r="AC864" s="6"/>
      <c r="AD864" s="6"/>
      <c r="AE864" s="6"/>
      <c r="AF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118"/>
      <c r="W865" s="118"/>
      <c r="X865" s="6"/>
      <c r="Y865" s="6"/>
      <c r="Z865" s="6"/>
      <c r="AA865" s="6"/>
      <c r="AB865" s="6"/>
      <c r="AC865" s="6"/>
      <c r="AD865" s="6"/>
      <c r="AE865" s="6"/>
      <c r="AF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118"/>
      <c r="W866" s="118"/>
      <c r="X866" s="6"/>
      <c r="Y866" s="6"/>
      <c r="Z866" s="6"/>
      <c r="AA866" s="6"/>
      <c r="AB866" s="6"/>
      <c r="AC866" s="6"/>
      <c r="AD866" s="6"/>
      <c r="AE866" s="6"/>
      <c r="AF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118"/>
      <c r="W867" s="118"/>
      <c r="X867" s="6"/>
      <c r="Y867" s="6"/>
      <c r="Z867" s="6"/>
      <c r="AA867" s="6"/>
      <c r="AB867" s="6"/>
      <c r="AC867" s="6"/>
      <c r="AD867" s="6"/>
      <c r="AE867" s="6"/>
      <c r="AF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118"/>
      <c r="W868" s="118"/>
      <c r="X868" s="6"/>
      <c r="Y868" s="6"/>
      <c r="Z868" s="6"/>
      <c r="AA868" s="6"/>
      <c r="AB868" s="6"/>
      <c r="AC868" s="6"/>
      <c r="AD868" s="6"/>
      <c r="AE868" s="6"/>
      <c r="AF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118"/>
      <c r="W869" s="118"/>
      <c r="X869" s="6"/>
      <c r="Y869" s="6"/>
      <c r="Z869" s="6"/>
      <c r="AA869" s="6"/>
      <c r="AB869" s="6"/>
      <c r="AC869" s="6"/>
      <c r="AD869" s="6"/>
      <c r="AE869" s="6"/>
      <c r="AF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118"/>
      <c r="W870" s="118"/>
      <c r="X870" s="6"/>
      <c r="Y870" s="6"/>
      <c r="Z870" s="6"/>
      <c r="AA870" s="6"/>
      <c r="AB870" s="6"/>
      <c r="AC870" s="6"/>
      <c r="AD870" s="6"/>
      <c r="AE870" s="6"/>
      <c r="AF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118"/>
      <c r="W871" s="118"/>
      <c r="X871" s="6"/>
      <c r="Y871" s="6"/>
      <c r="Z871" s="6"/>
      <c r="AA871" s="6"/>
      <c r="AB871" s="6"/>
      <c r="AC871" s="6"/>
      <c r="AD871" s="6"/>
      <c r="AE871" s="6"/>
      <c r="AF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118"/>
      <c r="W872" s="118"/>
      <c r="X872" s="6"/>
      <c r="Y872" s="6"/>
      <c r="Z872" s="6"/>
      <c r="AA872" s="6"/>
      <c r="AB872" s="6"/>
      <c r="AC872" s="6"/>
      <c r="AD872" s="6"/>
      <c r="AE872" s="6"/>
      <c r="AF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118"/>
      <c r="W873" s="118"/>
      <c r="X873" s="6"/>
      <c r="Y873" s="6"/>
      <c r="Z873" s="6"/>
      <c r="AA873" s="6"/>
      <c r="AB873" s="6"/>
      <c r="AC873" s="6"/>
      <c r="AD873" s="6"/>
      <c r="AE873" s="6"/>
      <c r="AF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118"/>
      <c r="W874" s="118"/>
      <c r="X874" s="6"/>
      <c r="Y874" s="6"/>
      <c r="Z874" s="6"/>
      <c r="AA874" s="6"/>
      <c r="AB874" s="6"/>
      <c r="AC874" s="6"/>
      <c r="AD874" s="6"/>
      <c r="AE874" s="6"/>
      <c r="AF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118"/>
      <c r="W875" s="118"/>
      <c r="X875" s="6"/>
      <c r="Y875" s="6"/>
      <c r="Z875" s="6"/>
      <c r="AA875" s="6"/>
      <c r="AB875" s="6"/>
      <c r="AC875" s="6"/>
      <c r="AD875" s="6"/>
      <c r="AE875" s="6"/>
      <c r="AF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118"/>
      <c r="W876" s="118"/>
      <c r="X876" s="6"/>
      <c r="Y876" s="6"/>
      <c r="Z876" s="6"/>
      <c r="AA876" s="6"/>
      <c r="AB876" s="6"/>
      <c r="AC876" s="6"/>
      <c r="AD876" s="6"/>
      <c r="AE876" s="6"/>
      <c r="AF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118"/>
      <c r="W877" s="118"/>
      <c r="X877" s="6"/>
      <c r="Y877" s="6"/>
      <c r="Z877" s="6"/>
      <c r="AA877" s="6"/>
      <c r="AB877" s="6"/>
      <c r="AC877" s="6"/>
      <c r="AD877" s="6"/>
      <c r="AE877" s="6"/>
      <c r="AF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118"/>
      <c r="W878" s="118"/>
      <c r="X878" s="6"/>
      <c r="Y878" s="6"/>
      <c r="Z878" s="6"/>
      <c r="AA878" s="6"/>
      <c r="AB878" s="6"/>
      <c r="AC878" s="6"/>
      <c r="AD878" s="6"/>
      <c r="AE878" s="6"/>
      <c r="AF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118"/>
      <c r="W879" s="118"/>
      <c r="X879" s="6"/>
      <c r="Y879" s="6"/>
      <c r="Z879" s="6"/>
      <c r="AA879" s="6"/>
      <c r="AB879" s="6"/>
      <c r="AC879" s="6"/>
      <c r="AD879" s="6"/>
      <c r="AE879" s="6"/>
      <c r="AF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118"/>
      <c r="W880" s="118"/>
      <c r="X880" s="6"/>
      <c r="Y880" s="6"/>
      <c r="Z880" s="6"/>
      <c r="AA880" s="6"/>
      <c r="AB880" s="6"/>
      <c r="AC880" s="6"/>
      <c r="AD880" s="6"/>
      <c r="AE880" s="6"/>
      <c r="AF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118"/>
      <c r="W881" s="118"/>
      <c r="X881" s="6"/>
      <c r="Y881" s="6"/>
      <c r="Z881" s="6"/>
      <c r="AA881" s="6"/>
      <c r="AB881" s="6"/>
      <c r="AC881" s="6"/>
      <c r="AD881" s="6"/>
      <c r="AE881" s="6"/>
      <c r="AF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118"/>
      <c r="W882" s="118"/>
      <c r="X882" s="6"/>
      <c r="Y882" s="6"/>
      <c r="Z882" s="6"/>
      <c r="AA882" s="6"/>
      <c r="AB882" s="6"/>
      <c r="AC882" s="6"/>
      <c r="AD882" s="6"/>
      <c r="AE882" s="6"/>
      <c r="AF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118"/>
      <c r="W883" s="118"/>
      <c r="X883" s="6"/>
      <c r="Y883" s="6"/>
      <c r="Z883" s="6"/>
      <c r="AA883" s="6"/>
      <c r="AB883" s="6"/>
      <c r="AC883" s="6"/>
      <c r="AD883" s="6"/>
      <c r="AE883" s="6"/>
      <c r="AF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118"/>
      <c r="W884" s="118"/>
      <c r="X884" s="6"/>
      <c r="Y884" s="6"/>
      <c r="Z884" s="6"/>
      <c r="AA884" s="6"/>
      <c r="AB884" s="6"/>
      <c r="AC884" s="6"/>
      <c r="AD884" s="6"/>
      <c r="AE884" s="6"/>
      <c r="AF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118"/>
      <c r="W885" s="118"/>
      <c r="X885" s="6"/>
      <c r="Y885" s="6"/>
      <c r="Z885" s="6"/>
      <c r="AA885" s="6"/>
      <c r="AB885" s="6"/>
      <c r="AC885" s="6"/>
      <c r="AD885" s="6"/>
      <c r="AE885" s="6"/>
      <c r="AF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118"/>
      <c r="W886" s="118"/>
      <c r="X886" s="6"/>
      <c r="Y886" s="6"/>
      <c r="Z886" s="6"/>
      <c r="AA886" s="6"/>
      <c r="AB886" s="6"/>
      <c r="AC886" s="6"/>
      <c r="AD886" s="6"/>
      <c r="AE886" s="6"/>
      <c r="AF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118"/>
      <c r="W887" s="118"/>
      <c r="X887" s="6"/>
      <c r="Y887" s="6"/>
      <c r="Z887" s="6"/>
      <c r="AA887" s="6"/>
      <c r="AB887" s="6"/>
      <c r="AC887" s="6"/>
      <c r="AD887" s="6"/>
      <c r="AE887" s="6"/>
      <c r="AF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118"/>
      <c r="W888" s="118"/>
      <c r="X888" s="6"/>
      <c r="Y888" s="6"/>
      <c r="Z888" s="6"/>
      <c r="AA888" s="6"/>
      <c r="AB888" s="6"/>
      <c r="AC888" s="6"/>
      <c r="AD888" s="6"/>
      <c r="AE888" s="6"/>
      <c r="AF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118"/>
      <c r="W889" s="118"/>
      <c r="X889" s="6"/>
      <c r="Y889" s="6"/>
      <c r="Z889" s="6"/>
      <c r="AA889" s="6"/>
      <c r="AB889" s="6"/>
      <c r="AC889" s="6"/>
      <c r="AD889" s="6"/>
      <c r="AE889" s="6"/>
      <c r="AF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118"/>
      <c r="W890" s="118"/>
      <c r="X890" s="6"/>
      <c r="Y890" s="6"/>
      <c r="Z890" s="6"/>
      <c r="AA890" s="6"/>
      <c r="AB890" s="6"/>
      <c r="AC890" s="6"/>
      <c r="AD890" s="6"/>
      <c r="AE890" s="6"/>
      <c r="AF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118"/>
      <c r="W891" s="118"/>
      <c r="X891" s="6"/>
      <c r="Y891" s="6"/>
      <c r="Z891" s="6"/>
      <c r="AA891" s="6"/>
      <c r="AB891" s="6"/>
      <c r="AC891" s="6"/>
      <c r="AD891" s="6"/>
      <c r="AE891" s="6"/>
      <c r="AF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118"/>
      <c r="W892" s="118"/>
      <c r="X892" s="6"/>
      <c r="Y892" s="6"/>
      <c r="Z892" s="6"/>
      <c r="AA892" s="6"/>
      <c r="AB892" s="6"/>
      <c r="AC892" s="6"/>
      <c r="AD892" s="6"/>
      <c r="AE892" s="6"/>
      <c r="AF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118"/>
      <c r="W893" s="118"/>
      <c r="X893" s="6"/>
      <c r="Y893" s="6"/>
      <c r="Z893" s="6"/>
      <c r="AA893" s="6"/>
      <c r="AB893" s="6"/>
      <c r="AC893" s="6"/>
      <c r="AD893" s="6"/>
      <c r="AE893" s="6"/>
      <c r="AF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118"/>
      <c r="W894" s="118"/>
      <c r="X894" s="6"/>
      <c r="Y894" s="6"/>
      <c r="Z894" s="6"/>
      <c r="AA894" s="6"/>
      <c r="AB894" s="6"/>
      <c r="AC894" s="6"/>
      <c r="AD894" s="6"/>
      <c r="AE894" s="6"/>
      <c r="AF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118"/>
      <c r="W895" s="118"/>
      <c r="X895" s="6"/>
      <c r="Y895" s="6"/>
      <c r="Z895" s="6"/>
      <c r="AA895" s="6"/>
      <c r="AB895" s="6"/>
      <c r="AC895" s="6"/>
      <c r="AD895" s="6"/>
      <c r="AE895" s="6"/>
      <c r="AF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118"/>
      <c r="W896" s="118"/>
      <c r="X896" s="6"/>
      <c r="Y896" s="6"/>
      <c r="Z896" s="6"/>
      <c r="AA896" s="6"/>
      <c r="AB896" s="6"/>
      <c r="AC896" s="6"/>
      <c r="AD896" s="6"/>
      <c r="AE896" s="6"/>
      <c r="AF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118"/>
      <c r="W897" s="118"/>
      <c r="X897" s="6"/>
      <c r="Y897" s="6"/>
      <c r="Z897" s="6"/>
      <c r="AA897" s="6"/>
      <c r="AB897" s="6"/>
      <c r="AC897" s="6"/>
      <c r="AD897" s="6"/>
      <c r="AE897" s="6"/>
      <c r="AF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118"/>
      <c r="W898" s="118"/>
      <c r="X898" s="6"/>
      <c r="Y898" s="6"/>
      <c r="Z898" s="6"/>
      <c r="AA898" s="6"/>
      <c r="AB898" s="6"/>
      <c r="AC898" s="6"/>
      <c r="AD898" s="6"/>
      <c r="AE898" s="6"/>
      <c r="AF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118"/>
      <c r="W899" s="118"/>
      <c r="X899" s="6"/>
      <c r="Y899" s="6"/>
      <c r="Z899" s="6"/>
      <c r="AA899" s="6"/>
      <c r="AB899" s="6"/>
      <c r="AC899" s="6"/>
      <c r="AD899" s="6"/>
      <c r="AE899" s="6"/>
      <c r="AF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118"/>
      <c r="W900" s="118"/>
      <c r="X900" s="6"/>
      <c r="Y900" s="6"/>
      <c r="Z900" s="6"/>
      <c r="AA900" s="6"/>
      <c r="AB900" s="6"/>
      <c r="AC900" s="6"/>
      <c r="AD900" s="6"/>
      <c r="AE900" s="6"/>
      <c r="AF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118"/>
      <c r="W901" s="118"/>
      <c r="X901" s="6"/>
      <c r="Y901" s="6"/>
      <c r="Z901" s="6"/>
      <c r="AA901" s="6"/>
      <c r="AB901" s="6"/>
      <c r="AC901" s="6"/>
      <c r="AD901" s="6"/>
      <c r="AE901" s="6"/>
      <c r="AF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118"/>
      <c r="W902" s="118"/>
      <c r="X902" s="6"/>
      <c r="Y902" s="6"/>
      <c r="Z902" s="6"/>
      <c r="AA902" s="6"/>
      <c r="AB902" s="6"/>
      <c r="AC902" s="6"/>
      <c r="AD902" s="6"/>
      <c r="AE902" s="6"/>
      <c r="AF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118"/>
      <c r="W903" s="118"/>
      <c r="X903" s="6"/>
      <c r="Y903" s="6"/>
      <c r="Z903" s="6"/>
      <c r="AA903" s="6"/>
      <c r="AB903" s="6"/>
      <c r="AC903" s="6"/>
      <c r="AD903" s="6"/>
      <c r="AE903" s="6"/>
      <c r="AF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118"/>
      <c r="W904" s="118"/>
      <c r="X904" s="6"/>
      <c r="Y904" s="6"/>
      <c r="Z904" s="6"/>
      <c r="AA904" s="6"/>
      <c r="AB904" s="6"/>
      <c r="AC904" s="6"/>
      <c r="AD904" s="6"/>
      <c r="AE904" s="6"/>
      <c r="AF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118"/>
      <c r="W905" s="118"/>
      <c r="X905" s="6"/>
      <c r="Y905" s="6"/>
      <c r="Z905" s="6"/>
      <c r="AA905" s="6"/>
      <c r="AB905" s="6"/>
      <c r="AC905" s="6"/>
      <c r="AD905" s="6"/>
      <c r="AE905" s="6"/>
      <c r="AF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118"/>
      <c r="W906" s="118"/>
      <c r="X906" s="6"/>
      <c r="Y906" s="6"/>
      <c r="Z906" s="6"/>
      <c r="AA906" s="6"/>
      <c r="AB906" s="6"/>
      <c r="AC906" s="6"/>
      <c r="AD906" s="6"/>
      <c r="AE906" s="6"/>
      <c r="AF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118"/>
      <c r="W907" s="118"/>
      <c r="X907" s="6"/>
      <c r="Y907" s="6"/>
      <c r="Z907" s="6"/>
      <c r="AA907" s="6"/>
      <c r="AB907" s="6"/>
      <c r="AC907" s="6"/>
      <c r="AD907" s="6"/>
      <c r="AE907" s="6"/>
      <c r="AF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118"/>
      <c r="W908" s="118"/>
      <c r="X908" s="6"/>
      <c r="Y908" s="6"/>
      <c r="Z908" s="6"/>
      <c r="AA908" s="6"/>
      <c r="AB908" s="6"/>
      <c r="AC908" s="6"/>
      <c r="AD908" s="6"/>
      <c r="AE908" s="6"/>
      <c r="AF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118"/>
      <c r="W909" s="118"/>
      <c r="X909" s="6"/>
      <c r="Y909" s="6"/>
      <c r="Z909" s="6"/>
      <c r="AA909" s="6"/>
      <c r="AB909" s="6"/>
      <c r="AC909" s="6"/>
      <c r="AD909" s="6"/>
      <c r="AE909" s="6"/>
      <c r="AF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118"/>
      <c r="W910" s="118"/>
      <c r="X910" s="6"/>
      <c r="Y910" s="6"/>
      <c r="Z910" s="6"/>
      <c r="AA910" s="6"/>
      <c r="AB910" s="6"/>
      <c r="AC910" s="6"/>
      <c r="AD910" s="6"/>
      <c r="AE910" s="6"/>
      <c r="AF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118"/>
      <c r="W911" s="118"/>
      <c r="X911" s="6"/>
      <c r="Y911" s="6"/>
      <c r="Z911" s="6"/>
      <c r="AA911" s="6"/>
      <c r="AB911" s="6"/>
      <c r="AC911" s="6"/>
      <c r="AD911" s="6"/>
      <c r="AE911" s="6"/>
      <c r="AF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118"/>
      <c r="W912" s="118"/>
      <c r="X912" s="6"/>
      <c r="Y912" s="6"/>
      <c r="Z912" s="6"/>
      <c r="AA912" s="6"/>
      <c r="AB912" s="6"/>
      <c r="AC912" s="6"/>
      <c r="AD912" s="6"/>
      <c r="AE912" s="6"/>
      <c r="AF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118"/>
      <c r="W913" s="118"/>
      <c r="X913" s="6"/>
      <c r="Y913" s="6"/>
      <c r="Z913" s="6"/>
      <c r="AA913" s="6"/>
      <c r="AB913" s="6"/>
      <c r="AC913" s="6"/>
      <c r="AD913" s="6"/>
      <c r="AE913" s="6"/>
      <c r="AF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118"/>
      <c r="W914" s="118"/>
      <c r="X914" s="6"/>
      <c r="Y914" s="6"/>
      <c r="Z914" s="6"/>
      <c r="AA914" s="6"/>
      <c r="AB914" s="6"/>
      <c r="AC914" s="6"/>
      <c r="AD914" s="6"/>
      <c r="AE914" s="6"/>
      <c r="AF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118"/>
      <c r="W915" s="118"/>
      <c r="X915" s="6"/>
      <c r="Y915" s="6"/>
      <c r="Z915" s="6"/>
      <c r="AA915" s="6"/>
      <c r="AB915" s="6"/>
      <c r="AC915" s="6"/>
      <c r="AD915" s="6"/>
      <c r="AE915" s="6"/>
      <c r="AF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118"/>
      <c r="W916" s="118"/>
      <c r="X916" s="6"/>
      <c r="Y916" s="6"/>
      <c r="Z916" s="6"/>
      <c r="AA916" s="6"/>
      <c r="AB916" s="6"/>
      <c r="AC916" s="6"/>
      <c r="AD916" s="6"/>
      <c r="AE916" s="6"/>
      <c r="AF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118"/>
      <c r="W917" s="118"/>
      <c r="X917" s="6"/>
      <c r="Y917" s="6"/>
      <c r="Z917" s="6"/>
      <c r="AA917" s="6"/>
      <c r="AB917" s="6"/>
      <c r="AC917" s="6"/>
      <c r="AD917" s="6"/>
      <c r="AE917" s="6"/>
      <c r="AF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118"/>
      <c r="W918" s="118"/>
      <c r="X918" s="6"/>
      <c r="Y918" s="6"/>
      <c r="Z918" s="6"/>
      <c r="AA918" s="6"/>
      <c r="AB918" s="6"/>
      <c r="AC918" s="6"/>
      <c r="AD918" s="6"/>
      <c r="AE918" s="6"/>
      <c r="AF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118"/>
      <c r="W919" s="118"/>
      <c r="X919" s="6"/>
      <c r="Y919" s="6"/>
      <c r="Z919" s="6"/>
      <c r="AA919" s="6"/>
      <c r="AB919" s="6"/>
      <c r="AC919" s="6"/>
      <c r="AD919" s="6"/>
      <c r="AE919" s="6"/>
      <c r="AF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118"/>
      <c r="W920" s="118"/>
      <c r="X920" s="6"/>
      <c r="Y920" s="6"/>
      <c r="Z920" s="6"/>
      <c r="AA920" s="6"/>
      <c r="AB920" s="6"/>
      <c r="AC920" s="6"/>
      <c r="AD920" s="6"/>
      <c r="AE920" s="6"/>
      <c r="AF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118"/>
      <c r="W921" s="118"/>
      <c r="X921" s="6"/>
      <c r="Y921" s="6"/>
      <c r="Z921" s="6"/>
      <c r="AA921" s="6"/>
      <c r="AB921" s="6"/>
      <c r="AC921" s="6"/>
      <c r="AD921" s="6"/>
      <c r="AE921" s="6"/>
      <c r="AF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118"/>
      <c r="W922" s="118"/>
      <c r="X922" s="6"/>
      <c r="Y922" s="6"/>
      <c r="Z922" s="6"/>
      <c r="AA922" s="6"/>
      <c r="AB922" s="6"/>
      <c r="AC922" s="6"/>
      <c r="AD922" s="6"/>
      <c r="AE922" s="6"/>
      <c r="AF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118"/>
      <c r="W923" s="118"/>
      <c r="X923" s="6"/>
      <c r="Y923" s="6"/>
      <c r="Z923" s="6"/>
      <c r="AA923" s="6"/>
      <c r="AB923" s="6"/>
      <c r="AC923" s="6"/>
      <c r="AD923" s="6"/>
      <c r="AE923" s="6"/>
      <c r="AF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118"/>
      <c r="W924" s="118"/>
      <c r="X924" s="6"/>
      <c r="Y924" s="6"/>
      <c r="Z924" s="6"/>
      <c r="AA924" s="6"/>
      <c r="AB924" s="6"/>
      <c r="AC924" s="6"/>
      <c r="AD924" s="6"/>
      <c r="AE924" s="6"/>
      <c r="AF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118"/>
      <c r="W925" s="118"/>
      <c r="X925" s="6"/>
      <c r="Y925" s="6"/>
      <c r="Z925" s="6"/>
      <c r="AA925" s="6"/>
      <c r="AB925" s="6"/>
      <c r="AC925" s="6"/>
      <c r="AD925" s="6"/>
      <c r="AE925" s="6"/>
      <c r="AF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118"/>
      <c r="W926" s="118"/>
      <c r="X926" s="6"/>
      <c r="Y926" s="6"/>
      <c r="Z926" s="6"/>
      <c r="AA926" s="6"/>
      <c r="AB926" s="6"/>
      <c r="AC926" s="6"/>
      <c r="AD926" s="6"/>
      <c r="AE926" s="6"/>
      <c r="AF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118"/>
      <c r="W927" s="118"/>
      <c r="X927" s="6"/>
      <c r="Y927" s="6"/>
      <c r="Z927" s="6"/>
      <c r="AA927" s="6"/>
      <c r="AB927" s="6"/>
      <c r="AC927" s="6"/>
      <c r="AD927" s="6"/>
      <c r="AE927" s="6"/>
      <c r="AF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118"/>
      <c r="W928" s="118"/>
      <c r="X928" s="6"/>
      <c r="Y928" s="6"/>
      <c r="Z928" s="6"/>
      <c r="AA928" s="6"/>
      <c r="AB928" s="6"/>
      <c r="AC928" s="6"/>
      <c r="AD928" s="6"/>
      <c r="AE928" s="6"/>
      <c r="AF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118"/>
      <c r="W929" s="118"/>
      <c r="X929" s="6"/>
      <c r="Y929" s="6"/>
      <c r="Z929" s="6"/>
      <c r="AA929" s="6"/>
      <c r="AB929" s="6"/>
      <c r="AC929" s="6"/>
      <c r="AD929" s="6"/>
      <c r="AE929" s="6"/>
      <c r="AF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118"/>
      <c r="W930" s="118"/>
      <c r="X930" s="6"/>
      <c r="Y930" s="6"/>
      <c r="Z930" s="6"/>
      <c r="AA930" s="6"/>
      <c r="AB930" s="6"/>
      <c r="AC930" s="6"/>
      <c r="AD930" s="6"/>
      <c r="AE930" s="6"/>
      <c r="AF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118"/>
      <c r="W931" s="118"/>
      <c r="X931" s="6"/>
      <c r="Y931" s="6"/>
      <c r="Z931" s="6"/>
      <c r="AA931" s="6"/>
      <c r="AB931" s="6"/>
      <c r="AC931" s="6"/>
      <c r="AD931" s="6"/>
      <c r="AE931" s="6"/>
      <c r="AF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118"/>
      <c r="W932" s="118"/>
      <c r="X932" s="6"/>
      <c r="Y932" s="6"/>
      <c r="Z932" s="6"/>
      <c r="AA932" s="6"/>
      <c r="AB932" s="6"/>
      <c r="AC932" s="6"/>
      <c r="AD932" s="6"/>
      <c r="AE932" s="6"/>
      <c r="AF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118"/>
      <c r="W933" s="118"/>
      <c r="X933" s="6"/>
      <c r="Y933" s="6"/>
      <c r="Z933" s="6"/>
      <c r="AA933" s="6"/>
      <c r="AB933" s="6"/>
      <c r="AC933" s="6"/>
      <c r="AD933" s="6"/>
      <c r="AE933" s="6"/>
      <c r="AF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118"/>
      <c r="W934" s="118"/>
      <c r="X934" s="6"/>
      <c r="Y934" s="6"/>
      <c r="Z934" s="6"/>
      <c r="AA934" s="6"/>
      <c r="AB934" s="6"/>
      <c r="AC934" s="6"/>
      <c r="AD934" s="6"/>
      <c r="AE934" s="6"/>
      <c r="AF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118"/>
      <c r="W935" s="118"/>
      <c r="X935" s="6"/>
      <c r="Y935" s="6"/>
      <c r="Z935" s="6"/>
      <c r="AA935" s="6"/>
      <c r="AB935" s="6"/>
      <c r="AC935" s="6"/>
      <c r="AD935" s="6"/>
      <c r="AE935" s="6"/>
      <c r="AF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118"/>
      <c r="W936" s="118"/>
      <c r="X936" s="6"/>
      <c r="Y936" s="6"/>
      <c r="Z936" s="6"/>
      <c r="AA936" s="6"/>
      <c r="AB936" s="6"/>
      <c r="AC936" s="6"/>
      <c r="AD936" s="6"/>
      <c r="AE936" s="6"/>
      <c r="AF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118"/>
      <c r="W937" s="118"/>
      <c r="X937" s="6"/>
      <c r="Y937" s="6"/>
      <c r="Z937" s="6"/>
      <c r="AA937" s="6"/>
      <c r="AB937" s="6"/>
      <c r="AC937" s="6"/>
      <c r="AD937" s="6"/>
      <c r="AE937" s="6"/>
      <c r="AF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118"/>
      <c r="W938" s="118"/>
      <c r="X938" s="6"/>
      <c r="Y938" s="6"/>
      <c r="Z938" s="6"/>
      <c r="AA938" s="6"/>
      <c r="AB938" s="6"/>
      <c r="AC938" s="6"/>
      <c r="AD938" s="6"/>
      <c r="AE938" s="6"/>
      <c r="AF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118"/>
      <c r="W939" s="118"/>
      <c r="X939" s="6"/>
      <c r="Y939" s="6"/>
      <c r="Z939" s="6"/>
      <c r="AA939" s="6"/>
      <c r="AB939" s="6"/>
      <c r="AC939" s="6"/>
      <c r="AD939" s="6"/>
      <c r="AE939" s="6"/>
      <c r="AF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118"/>
      <c r="W940" s="118"/>
      <c r="X940" s="6"/>
      <c r="Y940" s="6"/>
      <c r="Z940" s="6"/>
      <c r="AA940" s="6"/>
      <c r="AB940" s="6"/>
      <c r="AC940" s="6"/>
      <c r="AD940" s="6"/>
      <c r="AE940" s="6"/>
      <c r="AF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118"/>
      <c r="W941" s="118"/>
      <c r="X941" s="6"/>
      <c r="Y941" s="6"/>
      <c r="Z941" s="6"/>
      <c r="AA941" s="6"/>
      <c r="AB941" s="6"/>
      <c r="AC941" s="6"/>
      <c r="AD941" s="6"/>
      <c r="AE941" s="6"/>
      <c r="AF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118"/>
      <c r="W942" s="118"/>
      <c r="X942" s="6"/>
      <c r="Y942" s="6"/>
      <c r="Z942" s="6"/>
      <c r="AA942" s="6"/>
      <c r="AB942" s="6"/>
      <c r="AC942" s="6"/>
      <c r="AD942" s="6"/>
      <c r="AE942" s="6"/>
      <c r="AF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118"/>
      <c r="W943" s="118"/>
      <c r="X943" s="6"/>
      <c r="Y943" s="6"/>
      <c r="Z943" s="6"/>
      <c r="AA943" s="6"/>
      <c r="AB943" s="6"/>
      <c r="AC943" s="6"/>
      <c r="AD943" s="6"/>
      <c r="AE943" s="6"/>
      <c r="AF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118"/>
      <c r="W944" s="118"/>
      <c r="X944" s="6"/>
      <c r="Y944" s="6"/>
      <c r="Z944" s="6"/>
      <c r="AA944" s="6"/>
      <c r="AB944" s="6"/>
      <c r="AC944" s="6"/>
      <c r="AD944" s="6"/>
      <c r="AE944" s="6"/>
      <c r="AF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118"/>
      <c r="W945" s="118"/>
      <c r="X945" s="6"/>
      <c r="Y945" s="6"/>
      <c r="Z945" s="6"/>
      <c r="AA945" s="6"/>
      <c r="AB945" s="6"/>
      <c r="AC945" s="6"/>
      <c r="AD945" s="6"/>
      <c r="AE945" s="6"/>
      <c r="AF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118"/>
      <c r="W946" s="118"/>
      <c r="X946" s="6"/>
      <c r="Y946" s="6"/>
      <c r="Z946" s="6"/>
      <c r="AA946" s="6"/>
      <c r="AB946" s="6"/>
      <c r="AC946" s="6"/>
      <c r="AD946" s="6"/>
      <c r="AE946" s="6"/>
      <c r="AF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118"/>
      <c r="W947" s="118"/>
      <c r="X947" s="6"/>
      <c r="Y947" s="6"/>
      <c r="Z947" s="6"/>
      <c r="AA947" s="6"/>
      <c r="AB947" s="6"/>
      <c r="AC947" s="6"/>
      <c r="AD947" s="6"/>
      <c r="AE947" s="6"/>
      <c r="AF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118"/>
      <c r="W948" s="118"/>
      <c r="X948" s="6"/>
      <c r="Y948" s="6"/>
      <c r="Z948" s="6"/>
      <c r="AA948" s="6"/>
      <c r="AB948" s="6"/>
      <c r="AC948" s="6"/>
      <c r="AD948" s="6"/>
      <c r="AE948" s="6"/>
      <c r="AF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118"/>
      <c r="W949" s="118"/>
      <c r="X949" s="6"/>
      <c r="Y949" s="6"/>
      <c r="Z949" s="6"/>
      <c r="AA949" s="6"/>
      <c r="AB949" s="6"/>
      <c r="AC949" s="6"/>
      <c r="AD949" s="6"/>
      <c r="AE949" s="6"/>
      <c r="AF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118"/>
      <c r="W950" s="118"/>
      <c r="X950" s="6"/>
      <c r="Y950" s="6"/>
      <c r="Z950" s="6"/>
      <c r="AA950" s="6"/>
      <c r="AB950" s="6"/>
      <c r="AC950" s="6"/>
      <c r="AD950" s="6"/>
      <c r="AE950" s="6"/>
      <c r="AF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118"/>
      <c r="W951" s="118"/>
      <c r="X951" s="6"/>
      <c r="Y951" s="6"/>
      <c r="Z951" s="6"/>
      <c r="AA951" s="6"/>
      <c r="AB951" s="6"/>
      <c r="AC951" s="6"/>
      <c r="AD951" s="6"/>
      <c r="AE951" s="6"/>
      <c r="AF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118"/>
      <c r="W952" s="118"/>
      <c r="X952" s="6"/>
      <c r="Y952" s="6"/>
      <c r="Z952" s="6"/>
      <c r="AA952" s="6"/>
      <c r="AB952" s="6"/>
      <c r="AC952" s="6"/>
      <c r="AD952" s="6"/>
      <c r="AE952" s="6"/>
      <c r="AF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118"/>
      <c r="W953" s="118"/>
      <c r="X953" s="6"/>
      <c r="Y953" s="6"/>
      <c r="Z953" s="6"/>
      <c r="AA953" s="6"/>
      <c r="AB953" s="6"/>
      <c r="AC953" s="6"/>
      <c r="AD953" s="6"/>
      <c r="AE953" s="6"/>
      <c r="AF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118"/>
      <c r="W954" s="118"/>
      <c r="X954" s="6"/>
      <c r="Y954" s="6"/>
      <c r="Z954" s="6"/>
      <c r="AA954" s="6"/>
      <c r="AB954" s="6"/>
      <c r="AC954" s="6"/>
      <c r="AD954" s="6"/>
      <c r="AE954" s="6"/>
      <c r="AF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118"/>
      <c r="W955" s="118"/>
      <c r="X955" s="6"/>
      <c r="Y955" s="6"/>
      <c r="Z955" s="6"/>
      <c r="AA955" s="6"/>
      <c r="AB955" s="6"/>
      <c r="AC955" s="6"/>
      <c r="AD955" s="6"/>
      <c r="AE955" s="6"/>
      <c r="AF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118"/>
      <c r="W956" s="118"/>
      <c r="X956" s="6"/>
      <c r="Y956" s="6"/>
      <c r="Z956" s="6"/>
      <c r="AA956" s="6"/>
      <c r="AB956" s="6"/>
      <c r="AC956" s="6"/>
      <c r="AD956" s="6"/>
      <c r="AE956" s="6"/>
      <c r="AF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118"/>
      <c r="W957" s="118"/>
      <c r="X957" s="6"/>
      <c r="Y957" s="6"/>
      <c r="Z957" s="6"/>
      <c r="AA957" s="6"/>
      <c r="AB957" s="6"/>
      <c r="AC957" s="6"/>
      <c r="AD957" s="6"/>
      <c r="AE957" s="6"/>
      <c r="AF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118"/>
      <c r="W958" s="118"/>
      <c r="X958" s="6"/>
      <c r="Y958" s="6"/>
      <c r="Z958" s="6"/>
      <c r="AA958" s="6"/>
      <c r="AB958" s="6"/>
      <c r="AC958" s="6"/>
      <c r="AD958" s="6"/>
      <c r="AE958" s="6"/>
      <c r="AF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118"/>
      <c r="W959" s="118"/>
      <c r="X959" s="6"/>
      <c r="Y959" s="6"/>
      <c r="Z959" s="6"/>
      <c r="AA959" s="6"/>
      <c r="AB959" s="6"/>
      <c r="AC959" s="6"/>
      <c r="AD959" s="6"/>
      <c r="AE959" s="6"/>
      <c r="AF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118"/>
      <c r="W960" s="118"/>
      <c r="X960" s="6"/>
      <c r="Y960" s="6"/>
      <c r="Z960" s="6"/>
      <c r="AA960" s="6"/>
      <c r="AB960" s="6"/>
      <c r="AC960" s="6"/>
      <c r="AD960" s="6"/>
      <c r="AE960" s="6"/>
      <c r="AF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118"/>
      <c r="W961" s="118"/>
      <c r="X961" s="6"/>
      <c r="Y961" s="6"/>
      <c r="Z961" s="6"/>
      <c r="AA961" s="6"/>
      <c r="AB961" s="6"/>
      <c r="AC961" s="6"/>
      <c r="AD961" s="6"/>
      <c r="AE961" s="6"/>
      <c r="AF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118"/>
      <c r="W962" s="118"/>
      <c r="X962" s="6"/>
      <c r="Y962" s="6"/>
      <c r="Z962" s="6"/>
      <c r="AA962" s="6"/>
      <c r="AB962" s="6"/>
      <c r="AC962" s="6"/>
      <c r="AD962" s="6"/>
      <c r="AE962" s="6"/>
      <c r="AF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118"/>
      <c r="W963" s="118"/>
      <c r="X963" s="6"/>
      <c r="Y963" s="6"/>
      <c r="Z963" s="6"/>
      <c r="AA963" s="6"/>
      <c r="AB963" s="6"/>
      <c r="AC963" s="6"/>
      <c r="AD963" s="6"/>
      <c r="AE963" s="6"/>
      <c r="AF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118"/>
      <c r="W964" s="118"/>
      <c r="X964" s="6"/>
      <c r="Y964" s="6"/>
      <c r="Z964" s="6"/>
      <c r="AA964" s="6"/>
      <c r="AB964" s="6"/>
      <c r="AC964" s="6"/>
      <c r="AD964" s="6"/>
      <c r="AE964" s="6"/>
      <c r="AF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118"/>
      <c r="W965" s="118"/>
      <c r="X965" s="6"/>
      <c r="Y965" s="6"/>
      <c r="Z965" s="6"/>
      <c r="AA965" s="6"/>
      <c r="AB965" s="6"/>
      <c r="AC965" s="6"/>
      <c r="AD965" s="6"/>
      <c r="AE965" s="6"/>
      <c r="AF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118"/>
      <c r="W966" s="118"/>
      <c r="X966" s="6"/>
      <c r="Y966" s="6"/>
      <c r="Z966" s="6"/>
      <c r="AA966" s="6"/>
      <c r="AB966" s="6"/>
      <c r="AC966" s="6"/>
      <c r="AD966" s="6"/>
      <c r="AE966" s="6"/>
      <c r="AF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118"/>
      <c r="W967" s="118"/>
      <c r="X967" s="6"/>
      <c r="Y967" s="6"/>
      <c r="Z967" s="6"/>
      <c r="AA967" s="6"/>
      <c r="AB967" s="6"/>
      <c r="AC967" s="6"/>
      <c r="AD967" s="6"/>
      <c r="AE967" s="6"/>
      <c r="AF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118"/>
      <c r="W968" s="118"/>
      <c r="X968" s="6"/>
      <c r="Y968" s="6"/>
      <c r="Z968" s="6"/>
      <c r="AA968" s="6"/>
      <c r="AB968" s="6"/>
      <c r="AC968" s="6"/>
      <c r="AD968" s="6"/>
      <c r="AE968" s="6"/>
      <c r="AF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118"/>
      <c r="W969" s="118"/>
      <c r="X969" s="6"/>
      <c r="Y969" s="6"/>
      <c r="Z969" s="6"/>
      <c r="AA969" s="6"/>
      <c r="AB969" s="6"/>
      <c r="AC969" s="6"/>
      <c r="AD969" s="6"/>
      <c r="AE969" s="6"/>
      <c r="AF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118"/>
      <c r="W970" s="118"/>
      <c r="X970" s="6"/>
      <c r="Y970" s="6"/>
      <c r="Z970" s="6"/>
      <c r="AA970" s="6"/>
      <c r="AB970" s="6"/>
      <c r="AC970" s="6"/>
      <c r="AD970" s="6"/>
      <c r="AE970" s="6"/>
      <c r="AF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118"/>
      <c r="W971" s="118"/>
      <c r="X971" s="6"/>
      <c r="Y971" s="6"/>
      <c r="Z971" s="6"/>
      <c r="AA971" s="6"/>
      <c r="AB971" s="6"/>
      <c r="AC971" s="6"/>
      <c r="AD971" s="6"/>
      <c r="AE971" s="6"/>
      <c r="AF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118"/>
      <c r="W972" s="118"/>
      <c r="X972" s="6"/>
      <c r="Y972" s="6"/>
      <c r="Z972" s="6"/>
      <c r="AA972" s="6"/>
      <c r="AB972" s="6"/>
      <c r="AC972" s="6"/>
      <c r="AD972" s="6"/>
      <c r="AE972" s="6"/>
      <c r="AF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118"/>
      <c r="W973" s="118"/>
      <c r="X973" s="6"/>
      <c r="Y973" s="6"/>
      <c r="Z973" s="6"/>
      <c r="AA973" s="6"/>
      <c r="AB973" s="6"/>
      <c r="AC973" s="6"/>
      <c r="AD973" s="6"/>
      <c r="AE973" s="6"/>
      <c r="AF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118"/>
      <c r="W974" s="118"/>
      <c r="X974" s="6"/>
      <c r="Y974" s="6"/>
      <c r="Z974" s="6"/>
      <c r="AA974" s="6"/>
      <c r="AB974" s="6"/>
      <c r="AC974" s="6"/>
      <c r="AD974" s="6"/>
      <c r="AE974" s="6"/>
      <c r="AF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118"/>
      <c r="W975" s="118"/>
      <c r="X975" s="6"/>
      <c r="Y975" s="6"/>
      <c r="Z975" s="6"/>
      <c r="AA975" s="6"/>
      <c r="AB975" s="6"/>
      <c r="AC975" s="6"/>
      <c r="AD975" s="6"/>
      <c r="AE975" s="6"/>
      <c r="AF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118"/>
      <c r="W976" s="118"/>
      <c r="X976" s="6"/>
      <c r="Y976" s="6"/>
      <c r="Z976" s="6"/>
      <c r="AA976" s="6"/>
      <c r="AB976" s="6"/>
      <c r="AC976" s="6"/>
      <c r="AD976" s="6"/>
      <c r="AE976" s="6"/>
      <c r="AF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118"/>
      <c r="W977" s="118"/>
      <c r="X977" s="6"/>
      <c r="Y977" s="6"/>
      <c r="Z977" s="6"/>
      <c r="AA977" s="6"/>
      <c r="AB977" s="6"/>
      <c r="AC977" s="6"/>
      <c r="AD977" s="6"/>
      <c r="AE977" s="6"/>
      <c r="AF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118"/>
      <c r="W978" s="118"/>
      <c r="X978" s="6"/>
      <c r="Y978" s="6"/>
      <c r="Z978" s="6"/>
      <c r="AA978" s="6"/>
      <c r="AB978" s="6"/>
      <c r="AC978" s="6"/>
      <c r="AD978" s="6"/>
      <c r="AE978" s="6"/>
      <c r="AF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118"/>
      <c r="W979" s="118"/>
      <c r="X979" s="6"/>
      <c r="Y979" s="6"/>
      <c r="Z979" s="6"/>
      <c r="AA979" s="6"/>
      <c r="AB979" s="6"/>
      <c r="AC979" s="6"/>
      <c r="AD979" s="6"/>
      <c r="AE979" s="6"/>
      <c r="AF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118"/>
      <c r="W980" s="118"/>
      <c r="X980" s="6"/>
      <c r="Y980" s="6"/>
      <c r="Z980" s="6"/>
      <c r="AA980" s="6"/>
      <c r="AB980" s="6"/>
      <c r="AC980" s="6"/>
      <c r="AD980" s="6"/>
      <c r="AE980" s="6"/>
      <c r="AF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118"/>
      <c r="W981" s="118"/>
      <c r="X981" s="6"/>
      <c r="Y981" s="6"/>
      <c r="Z981" s="6"/>
      <c r="AA981" s="6"/>
      <c r="AB981" s="6"/>
      <c r="AC981" s="6"/>
      <c r="AD981" s="6"/>
      <c r="AE981" s="6"/>
      <c r="AF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118"/>
      <c r="W982" s="118"/>
      <c r="X982" s="6"/>
      <c r="Y982" s="6"/>
      <c r="Z982" s="6"/>
      <c r="AA982" s="6"/>
      <c r="AB982" s="6"/>
      <c r="AC982" s="6"/>
      <c r="AD982" s="6"/>
      <c r="AE982" s="6"/>
      <c r="AF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118"/>
      <c r="W983" s="118"/>
      <c r="X983" s="6"/>
      <c r="Y983" s="6"/>
      <c r="Z983" s="6"/>
      <c r="AA983" s="6"/>
      <c r="AB983" s="6"/>
      <c r="AC983" s="6"/>
      <c r="AD983" s="6"/>
      <c r="AE983" s="6"/>
      <c r="AF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118"/>
      <c r="W984" s="118"/>
      <c r="X984" s="6"/>
      <c r="Y984" s="6"/>
      <c r="Z984" s="6"/>
      <c r="AA984" s="6"/>
      <c r="AB984" s="6"/>
      <c r="AC984" s="6"/>
      <c r="AD984" s="6"/>
      <c r="AE984" s="6"/>
      <c r="AF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118"/>
      <c r="W985" s="118"/>
      <c r="X985" s="6"/>
      <c r="Y985" s="6"/>
      <c r="Z985" s="6"/>
      <c r="AA985" s="6"/>
      <c r="AB985" s="6"/>
      <c r="AC985" s="6"/>
      <c r="AD985" s="6"/>
      <c r="AE985" s="6"/>
      <c r="AF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118"/>
      <c r="W986" s="118"/>
      <c r="X986" s="6"/>
      <c r="Y986" s="6"/>
      <c r="Z986" s="6"/>
      <c r="AA986" s="6"/>
      <c r="AB986" s="6"/>
      <c r="AC986" s="6"/>
      <c r="AD986" s="6"/>
      <c r="AE986" s="6"/>
      <c r="AF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118"/>
      <c r="W987" s="118"/>
      <c r="X987" s="6"/>
      <c r="Y987" s="6"/>
      <c r="Z987" s="6"/>
      <c r="AA987" s="6"/>
      <c r="AB987" s="6"/>
      <c r="AC987" s="6"/>
      <c r="AD987" s="6"/>
      <c r="AE987" s="6"/>
      <c r="AF987" s="6"/>
    </row>
  </sheetData>
  <drawing r:id="rId1"/>
</worksheet>
</file>