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imara.sousa\Downloads\"/>
    </mc:Choice>
  </mc:AlternateContent>
  <xr:revisionPtr revIDLastSave="0" documentId="13_ncr:1_{4E2B546F-4429-4B71-B87E-9613D7BBD58A}" xr6:coauthVersionLast="47" xr6:coauthVersionMax="47" xr10:uidLastSave="{00000000-0000-0000-0000-000000000000}"/>
  <bookViews>
    <workbookView xWindow="-110" yWindow="-110" windowWidth="19420" windowHeight="10300" xr2:uid="{372B7B49-D344-4C87-A81B-07319A4BF7F1}"/>
  </bookViews>
  <sheets>
    <sheet name="APP_JOSI" sheetId="2" r:id="rId1"/>
    <sheet name="Tb_Apoio" sheetId="3" state="hidden" r:id="rId2"/>
  </sheets>
  <definedNames>
    <definedName name="aporte">APP_JOSI!$D$14</definedName>
    <definedName name="patrimonio">APP_JOSI!$D$17</definedName>
    <definedName name="periodo">APP_JOSI!$D$15</definedName>
    <definedName name="rendimento_carteira">APP_JOSI!$D$10</definedName>
    <definedName name="salario">APP_JOSI!$D$9</definedName>
    <definedName name="taxa">APP_JOSI!$D$16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2" l="1"/>
  <c r="C57" i="2"/>
  <c r="C56" i="2"/>
  <c r="C55" i="2"/>
  <c r="C54" i="2"/>
  <c r="C53" i="2"/>
  <c r="D17" i="2"/>
  <c r="D18" i="2" s="1"/>
  <c r="C47" i="2"/>
  <c r="C46" i="2"/>
  <c r="C45" i="2"/>
  <c r="C44" i="2"/>
  <c r="C43" i="2"/>
  <c r="C42" i="2"/>
  <c r="C36" i="2"/>
  <c r="C35" i="2"/>
  <c r="C34" i="2"/>
  <c r="C33" i="2"/>
  <c r="C32" i="2"/>
  <c r="C31" i="2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C28" i="2"/>
  <c r="D11" i="2"/>
  <c r="C39" i="2" s="1"/>
  <c r="C21" i="2"/>
  <c r="D21" i="2" s="1"/>
  <c r="C22" i="2"/>
  <c r="D22" i="2" s="1"/>
  <c r="C23" i="2"/>
  <c r="D23" i="2" s="1"/>
  <c r="C24" i="2"/>
  <c r="D24" i="2" s="1"/>
  <c r="C25" i="2"/>
  <c r="D25" i="2" s="1"/>
  <c r="D44" i="2" l="1"/>
  <c r="D42" i="2"/>
  <c r="D43" i="2"/>
  <c r="D33" i="2"/>
  <c r="D55" i="2" s="1"/>
  <c r="D45" i="2"/>
  <c r="D34" i="2"/>
  <c r="D56" i="2" s="1"/>
  <c r="D46" i="2"/>
  <c r="D47" i="2"/>
  <c r="D35" i="2"/>
  <c r="D36" i="2"/>
  <c r="D32" i="2"/>
  <c r="D54" i="2" s="1"/>
  <c r="D31" i="2"/>
  <c r="D53" i="2" l="1"/>
  <c r="D58" i="2"/>
  <c r="D57" i="2"/>
  <c r="D59" i="2"/>
  <c r="D48" i="2"/>
  <c r="D37" i="2"/>
</calcChain>
</file>

<file path=xl/sharedStrings.xml><?xml version="1.0" encoding="utf-8"?>
<sst xmlns="http://schemas.openxmlformats.org/spreadsheetml/2006/main" count="92" uniqueCount="36">
  <si>
    <t>Dividendos mensais?</t>
  </si>
  <si>
    <t>Patrimônio acumulado?</t>
  </si>
  <si>
    <t>Quanto em 2 anos?</t>
  </si>
  <si>
    <t>Quanto em 5 anos?</t>
  </si>
  <si>
    <t>Quanto em 10 anos?</t>
  </si>
  <si>
    <t>Quanto em 20 anos?</t>
  </si>
  <si>
    <t>Quanto em 30 anos?</t>
  </si>
  <si>
    <t>Rendimento Carteira</t>
  </si>
  <si>
    <t>Salário</t>
  </si>
  <si>
    <t>Quanto investir por mês? (Aporte)</t>
  </si>
  <si>
    <t>Por quantos anos? (Período)</t>
  </si>
  <si>
    <t>Taxa de rendimento mensal? (Taxa)</t>
  </si>
  <si>
    <t>INVESTIMENTO MENSAL</t>
  </si>
  <si>
    <t>CONFIGURAÇÕES</t>
  </si>
  <si>
    <t>CENÁRIOS</t>
  </si>
  <si>
    <t>DIVIDENDOS</t>
  </si>
  <si>
    <t>PERFIL</t>
  </si>
  <si>
    <t>AGRESSIVO</t>
  </si>
  <si>
    <t>CONSERVADOR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</si>
  <si>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</si>
  <si>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</si>
  <si>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</si>
  <si>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</si>
  <si>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</si>
  <si>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</si>
  <si>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</si>
  <si>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</si>
  <si>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</si>
  <si>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</si>
  <si>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</si>
  <si>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TOTAL</t>
  </si>
  <si>
    <t>%</t>
  </si>
  <si>
    <t>CHAVE</t>
  </si>
  <si>
    <t>Sugestão de Investimento (30% s/ salário)</t>
  </si>
  <si>
    <t>VALOR A SER INVESTIDO POR MÊS SUGERIDO</t>
  </si>
  <si>
    <t>COMPARAÇÃO ENTRE VALOR INVESTIDO E VALOR SUGERIDO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</si>
</sst>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17A95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8">
    <xf numFmtId="0" fontId="0" fillId="0" borderId="0" xfId="0"/>
    <xf numFmtId="0" fontId="0" fillId="0" borderId="3" xfId="0" applyBorder="1"/>
    <xf numFmtId="0" fontId="0" fillId="0" borderId="5" xfId="0" applyBorder="1"/>
    <xf numFmtId="0" fontId="5" fillId="3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4" fillId="0" borderId="0" xfId="0" applyFont="1"/>
    <xf numFmtId="0" fontId="0" fillId="0" borderId="0" xfId="0" applyAlignment="1">
      <alignment horizontal="center"/>
    </xf>
    <xf numFmtId="0" fontId="5" fillId="3" borderId="7" xfId="0" applyFont="1" applyFill="1" applyBorder="1" applyAlignment="1">
      <alignment horizontal="left"/>
    </xf>
    <xf numFmtId="9" fontId="0" fillId="0" borderId="0" xfId="0" applyNumberFormat="1" applyAlignment="1">
      <alignment horizontal="center"/>
    </xf>
    <xf numFmtId="9" fontId="0" fillId="0" borderId="4" xfId="0" applyNumberFormat="1" applyBorder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166" fontId="0" fillId="0" borderId="10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66" fontId="3" fillId="0" borderId="10" xfId="1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0" fontId="3" fillId="0" borderId="13" xfId="0" applyNumberFormat="1" applyFont="1" applyBorder="1" applyAlignment="1">
      <alignment horizontal="center"/>
    </xf>
    <xf numFmtId="8" fontId="3" fillId="5" borderId="13" xfId="0" applyNumberFormat="1" applyFont="1" applyFill="1" applyBorder="1" applyAlignment="1">
      <alignment horizontal="center"/>
    </xf>
    <xf numFmtId="8" fontId="3" fillId="5" borderId="16" xfId="0" applyNumberFormat="1" applyFont="1" applyFill="1" applyBorder="1" applyAlignment="1">
      <alignment horizontal="center"/>
    </xf>
    <xf numFmtId="8" fontId="0" fillId="5" borderId="9" xfId="0" applyNumberFormat="1" applyFill="1" applyBorder="1" applyAlignment="1">
      <alignment horizontal="center"/>
    </xf>
    <xf numFmtId="8" fontId="0" fillId="5" borderId="10" xfId="0" applyNumberFormat="1" applyFill="1" applyBorder="1" applyAlignment="1">
      <alignment horizontal="center"/>
    </xf>
    <xf numFmtId="8" fontId="0" fillId="5" borderId="12" xfId="0" applyNumberFormat="1" applyFill="1" applyBorder="1" applyAlignment="1">
      <alignment horizontal="center"/>
    </xf>
    <xf numFmtId="8" fontId="0" fillId="5" borderId="13" xfId="0" applyNumberFormat="1" applyFill="1" applyBorder="1" applyAlignment="1">
      <alignment horizontal="center"/>
    </xf>
    <xf numFmtId="8" fontId="0" fillId="5" borderId="15" xfId="0" applyNumberFormat="1" applyFill="1" applyBorder="1" applyAlignment="1">
      <alignment horizontal="center"/>
    </xf>
    <xf numFmtId="8" fontId="0" fillId="5" borderId="16" xfId="0" applyNumberFormat="1" applyFill="1" applyBorder="1" applyAlignment="1">
      <alignment horizontal="center"/>
    </xf>
    <xf numFmtId="0" fontId="8" fillId="5" borderId="8" xfId="0" applyFont="1" applyFill="1" applyBorder="1" applyAlignment="1">
      <alignment horizontal="left" indent="3"/>
    </xf>
    <xf numFmtId="0" fontId="8" fillId="5" borderId="9" xfId="0" applyFont="1" applyFill="1" applyBorder="1" applyAlignment="1">
      <alignment horizontal="left" indent="3"/>
    </xf>
    <xf numFmtId="0" fontId="8" fillId="5" borderId="11" xfId="0" applyFont="1" applyFill="1" applyBorder="1" applyAlignment="1">
      <alignment horizontal="left" indent="3"/>
    </xf>
    <xf numFmtId="0" fontId="8" fillId="5" borderId="12" xfId="0" applyFont="1" applyFill="1" applyBorder="1" applyAlignment="1">
      <alignment horizontal="left" indent="3"/>
    </xf>
    <xf numFmtId="0" fontId="8" fillId="5" borderId="14" xfId="0" applyFont="1" applyFill="1" applyBorder="1" applyAlignment="1">
      <alignment horizontal="left" indent="3"/>
    </xf>
    <xf numFmtId="0" fontId="8" fillId="5" borderId="15" xfId="0" applyFont="1" applyFill="1" applyBorder="1" applyAlignment="1">
      <alignment horizontal="left" indent="3"/>
    </xf>
    <xf numFmtId="0" fontId="9" fillId="5" borderId="11" xfId="0" applyFont="1" applyFill="1" applyBorder="1" applyAlignment="1">
      <alignment horizontal="left" indent="3"/>
    </xf>
    <xf numFmtId="0" fontId="9" fillId="5" borderId="12" xfId="0" applyFont="1" applyFill="1" applyBorder="1" applyAlignment="1">
      <alignment horizontal="left" indent="3"/>
    </xf>
    <xf numFmtId="0" fontId="9" fillId="5" borderId="14" xfId="0" applyFont="1" applyFill="1" applyBorder="1" applyAlignment="1">
      <alignment horizontal="left" indent="3"/>
    </xf>
    <xf numFmtId="0" fontId="9" fillId="5" borderId="15" xfId="0" applyFont="1" applyFill="1" applyBorder="1" applyAlignment="1">
      <alignment horizontal="left" indent="3"/>
    </xf>
    <xf numFmtId="0" fontId="8" fillId="5" borderId="8" xfId="0" applyFont="1" applyFill="1" applyBorder="1" applyAlignment="1">
      <alignment horizontal="left" indent="3"/>
    </xf>
    <xf numFmtId="0" fontId="8" fillId="5" borderId="11" xfId="0" applyFont="1" applyFill="1" applyBorder="1" applyAlignment="1">
      <alignment horizontal="left" indent="3"/>
    </xf>
    <xf numFmtId="0" fontId="8" fillId="5" borderId="14" xfId="0" applyFont="1" applyFill="1" applyBorder="1" applyAlignment="1">
      <alignment horizontal="left" indent="3"/>
    </xf>
    <xf numFmtId="166" fontId="0" fillId="5" borderId="16" xfId="0" applyNumberFormat="1" applyFill="1" applyBorder="1" applyAlignment="1">
      <alignment horizontal="center"/>
    </xf>
    <xf numFmtId="0" fontId="9" fillId="5" borderId="0" xfId="0" applyFont="1" applyFill="1" applyBorder="1" applyAlignment="1">
      <alignment horizontal="left" indent="3"/>
    </xf>
    <xf numFmtId="166" fontId="3" fillId="5" borderId="0" xfId="0" applyNumberFormat="1" applyFont="1" applyFill="1" applyAlignment="1">
      <alignment horizontal="center"/>
    </xf>
    <xf numFmtId="0" fontId="3" fillId="5" borderId="0" xfId="0" applyFont="1" applyFill="1"/>
    <xf numFmtId="0" fontId="10" fillId="2" borderId="0" xfId="2" applyFont="1" applyBorder="1" applyAlignment="1">
      <alignment horizontal="left" indent="3"/>
    </xf>
    <xf numFmtId="0" fontId="10" fillId="2" borderId="0" xfId="2" applyFont="1"/>
    <xf numFmtId="0" fontId="3" fillId="6" borderId="0" xfId="0" applyFont="1" applyFill="1" applyAlignment="1">
      <alignment horizontal="center"/>
    </xf>
    <xf numFmtId="0" fontId="3" fillId="6" borderId="0" xfId="0" applyFont="1" applyFill="1"/>
    <xf numFmtId="166" fontId="3" fillId="6" borderId="0" xfId="0" applyNumberFormat="1" applyFont="1" applyFill="1"/>
    <xf numFmtId="0" fontId="0" fillId="0" borderId="17" xfId="0" applyBorder="1"/>
    <xf numFmtId="0" fontId="0" fillId="0" borderId="17" xfId="0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166" fontId="0" fillId="5" borderId="0" xfId="0" applyNumberFormat="1" applyFill="1"/>
  </cellXfs>
  <cellStyles count="3">
    <cellStyle name="Moeda" xfId="1" builtinId="4"/>
    <cellStyle name="Neutro" xfId="2" builtinId="28"/>
    <cellStyle name="Normal" xfId="0" builtinId="0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17A952"/>
      <color rgb="FF0C4039"/>
      <color rgb="FF15AB32"/>
      <color rgb="FF126458"/>
      <color rgb="FF1666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rPr>
              <a:t>% Tipo de Investimento</a:t>
            </a:r>
          </a:p>
        </c:rich>
      </c:tx>
      <c:layout>
        <c:manualLayout>
          <c:xMode val="edge"/>
          <c:yMode val="edge"/>
          <c:x val="2.9038770153730794E-2"/>
          <c:y val="2.99286998573997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285714285714286"/>
          <c:y val="0.1415748031496063"/>
          <c:w val="0.7790476190476191"/>
          <c:h val="0.61695538057742783"/>
        </c:manualLayout>
      </c:layout>
      <c:pie3DChart>
        <c:varyColors val="1"/>
        <c:ser>
          <c:idx val="0"/>
          <c:order val="0"/>
          <c:tx>
            <c:strRef>
              <c:f>APP_JOSI!$C$30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APP_JOSI!$B$31:$B$36</c:f>
              <c:strCache>
                <c:ptCount val="6"/>
                <c:pt idx="0">
                  <c:v>TIJOLO</c:v>
                </c:pt>
                <c:pt idx="1">
                  <c:v>PAPEL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APP_JOSI!$C$31:$C$36</c:f>
              <c:numCache>
                <c:formatCode>0%</c:formatCode>
                <c:ptCount val="6"/>
                <c:pt idx="0">
                  <c:v>0.35</c:v>
                </c:pt>
                <c:pt idx="1">
                  <c:v>0.32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8-4AE2-8960-34F09BA5760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745181852268461E-2"/>
          <c:y val="0.7946175625684585"/>
          <c:w val="0.84831916010498687"/>
          <c:h val="0.17913571827143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800" b="1" i="0" u="none" strike="noStrike" kern="1200" spc="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rPr>
              <a:t>Valor Investido vs Sugerido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1800" b="1" i="0" u="none" strike="noStrike" kern="1200" spc="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Investido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APP_JOSI!$B$42:$B$48</c:f>
              <c:strCache>
                <c:ptCount val="7"/>
                <c:pt idx="0">
                  <c:v>TIJOLO</c:v>
                </c:pt>
                <c:pt idx="1">
                  <c:v>PAPEL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  <c:pt idx="6">
                  <c:v>TOTAL</c:v>
                </c:pt>
              </c:strCache>
            </c:strRef>
          </c:cat>
          <c:val>
            <c:numRef>
              <c:f>APP_JOSI!$D$31:$D$36</c:f>
              <c:numCache>
                <c:formatCode>"R$"\ #,##0.00</c:formatCode>
                <c:ptCount val="6"/>
                <c:pt idx="0">
                  <c:v>175</c:v>
                </c:pt>
                <c:pt idx="1">
                  <c:v>160</c:v>
                </c:pt>
                <c:pt idx="2">
                  <c:v>40</c:v>
                </c:pt>
                <c:pt idx="3">
                  <c:v>25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A-41F6-93FC-3A2712DC421D}"/>
            </c:ext>
          </c:extLst>
        </c:ser>
        <c:ser>
          <c:idx val="1"/>
          <c:order val="1"/>
          <c:tx>
            <c:v>Sugerido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APP_JOSI!$B$42:$B$48</c:f>
              <c:strCache>
                <c:ptCount val="7"/>
                <c:pt idx="0">
                  <c:v>TIJOLO</c:v>
                </c:pt>
                <c:pt idx="1">
                  <c:v>PAPEL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  <c:pt idx="6">
                  <c:v>TOTAL</c:v>
                </c:pt>
              </c:strCache>
            </c:strRef>
          </c:cat>
          <c:val>
            <c:numRef>
              <c:f>APP_JOSI!$D$42:$D$47</c:f>
              <c:numCache>
                <c:formatCode>"R$"\ #,##0.00</c:formatCode>
                <c:ptCount val="6"/>
                <c:pt idx="0">
                  <c:v>210</c:v>
                </c:pt>
                <c:pt idx="1">
                  <c:v>192</c:v>
                </c:pt>
                <c:pt idx="2">
                  <c:v>48</c:v>
                </c:pt>
                <c:pt idx="3">
                  <c:v>30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A-41F6-93FC-3A2712DC4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9000192"/>
        <c:axId val="299003072"/>
        <c:axId val="0"/>
      </c:bar3DChart>
      <c:catAx>
        <c:axId val="29900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9003072"/>
        <c:crosses val="autoZero"/>
        <c:auto val="1"/>
        <c:lblAlgn val="ctr"/>
        <c:lblOffset val="100"/>
        <c:noMultiLvlLbl val="0"/>
      </c:catAx>
      <c:valAx>
        <c:axId val="299003072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2990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24631844683535"/>
          <c:y val="0.1644146404776326"/>
          <c:w val="0.20070595660275287"/>
          <c:h val="0.253847451760837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165100</xdr:colOff>
      <xdr:row>0</xdr:row>
      <xdr:rowOff>120650</xdr:rowOff>
    </xdr:from>
    <xdr:to>
      <xdr:col>6</xdr:col>
      <xdr:colOff>50800</xdr:colOff>
      <xdr:row>5</xdr:row>
      <xdr:rowOff>114300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235F2E19-1EFB-4F05-81D9-61CCFCD497D4}"/>
            </a:ext>
          </a:extLst>
        </xdr:cNvPr>
        <xdr:cNvGrpSpPr/>
      </xdr:nvGrpSpPr>
      <xdr:grpSpPr>
        <a:xfrm>
          <a:off x="165100" y="120650"/>
          <a:ext cx="6286500" cy="914400"/>
          <a:chOff x="654050" y="349250"/>
          <a:chExt cx="5175250" cy="914400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35E7376D-4054-D27C-22D9-D43AA0BEA69C}"/>
              </a:ext>
            </a:extLst>
          </xdr:cNvPr>
          <xdr:cNvSpPr/>
        </xdr:nvSpPr>
        <xdr:spPr>
          <a:xfrm>
            <a:off x="654050" y="349250"/>
            <a:ext cx="5175250" cy="914400"/>
          </a:xfrm>
          <a:prstGeom prst="roundRect">
            <a:avLst/>
          </a:prstGeom>
          <a:solidFill>
            <a:srgbClr val="0C4039"/>
          </a:solidFill>
          <a:ln w="38100">
            <a:solidFill>
              <a:srgbClr val="17A952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5" name="Gráfico 4" descr="Cofrinho com preenchimento sólido">
            <a:extLst>
              <a:ext uri="{FF2B5EF4-FFF2-40B4-BE49-F238E27FC236}">
                <a16:creationId xmlns:a16="http://schemas.microsoft.com/office/drawing/2014/main" id="{FD8203AC-32DF-1020-32E0-8DAC242589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016000" y="425450"/>
            <a:ext cx="730250" cy="730250"/>
          </a:xfrm>
          <a:prstGeom prst="rect">
            <a:avLst/>
          </a:prstGeom>
        </xdr:spPr>
      </xdr:pic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358EB73B-F72A-1789-4413-D50521FB77E7}"/>
              </a:ext>
            </a:extLst>
          </xdr:cNvPr>
          <xdr:cNvSpPr txBox="1"/>
        </xdr:nvSpPr>
        <xdr:spPr>
          <a:xfrm>
            <a:off x="1803400" y="463550"/>
            <a:ext cx="3790950" cy="628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4400" b="1">
                <a:solidFill>
                  <a:schemeClr val="bg1"/>
                </a:solidFill>
                <a:latin typeface="Baskerville Old Face" panose="02020602080505020303" pitchFamily="18" charset="0"/>
                <a:ea typeface="ADLaM Display" panose="020F0502020204030204" pitchFamily="2" charset="0"/>
                <a:cs typeface="ADLaM Display" panose="020F0502020204030204" pitchFamily="2" charset="0"/>
              </a:rPr>
              <a:t>JOSI INVEST</a:t>
            </a:r>
            <a:endParaRPr lang="pt-BR" sz="2000" b="1">
              <a:solidFill>
                <a:schemeClr val="bg1"/>
              </a:solidFill>
              <a:latin typeface="Baskerville Old Face" panose="02020602080505020303" pitchFamily="18" charset="0"/>
              <a:ea typeface="ADLaM Display" panose="020F0502020204030204" pitchFamily="2" charset="0"/>
              <a:cs typeface="ADLaM Display" panose="020F0502020204030204" pitchFamily="2" charset="0"/>
            </a:endParaRPr>
          </a:p>
        </xdr:txBody>
      </xdr:sp>
    </xdr:grpSp>
    <xdr:clientData/>
  </xdr:twoCellAnchor>
  <xdr:twoCellAnchor>
    <xdr:from>
      <xdr:col>0</xdr:col>
      <xdr:colOff>101600</xdr:colOff>
      <xdr:row>59</xdr:row>
      <xdr:rowOff>120650</xdr:rowOff>
    </xdr:from>
    <xdr:to>
      <xdr:col>2</xdr:col>
      <xdr:colOff>69850</xdr:colOff>
      <xdr:row>72</xdr:row>
      <xdr:rowOff>146050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C7DE019-A10E-C4CD-26DD-8FCD987DB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2965450</xdr:colOff>
      <xdr:row>59</xdr:row>
      <xdr:rowOff>171450</xdr:rowOff>
    </xdr:from>
    <xdr:to>
      <xdr:col>6</xdr:col>
      <xdr:colOff>107950</xdr:colOff>
      <xdr:row>72</xdr:row>
      <xdr:rowOff>88900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F1FC2CE-427C-5197-5562-D8BE4DDDD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00668-19E8-4FA0-9456-3AD046FFDF09}">
  <dimension ref="A1:G105"/>
  <sheetViews>
    <sheetView showGridLines="0" tabSelected="1" topLeftCell="A57" workbookViewId="0">
      <selection activeCell="C74" sqref="C74"/>
    </sheetView>
  </sheetViews>
  <sheetFormatPr defaultColWidth="0" defaultRowHeight="14.5" zeroHeight="1" x14ac:dyDescent="0.35"/>
  <cols>
    <col min="1" max="1" width="3.08984375" customWidth="1"/>
    <col min="2" max="2" width="45.08984375" customWidth="1"/>
    <col min="3" max="3" width="27.26953125" customWidth="1"/>
    <col min="4" max="4" width="16.1796875" customWidth="1"/>
    <col min="5" max="5" width="21.7265625" hidden="1" customWidth="1"/>
    <col min="6" max="6" width="10.36328125" hidden="1" customWidth="1"/>
    <col min="7" max="7" width="3.6328125" customWidth="1"/>
    <col min="8" max="16384" width="8.7265625" hidden="1"/>
  </cols>
  <sheetData>
    <row r="1" spans="2:4" x14ac:dyDescent="0.35"/>
    <row r="2" spans="2:4" x14ac:dyDescent="0.35"/>
    <row r="3" spans="2:4" x14ac:dyDescent="0.35"/>
    <row r="4" spans="2:4" x14ac:dyDescent="0.35"/>
    <row r="5" spans="2:4" x14ac:dyDescent="0.35"/>
    <row r="6" spans="2:4" x14ac:dyDescent="0.35"/>
    <row r="7" spans="2:4" ht="15" thickBot="1" x14ac:dyDescent="0.4"/>
    <row r="8" spans="2:4" ht="18.5" x14ac:dyDescent="0.35">
      <c r="B8" s="11" t="s">
        <v>13</v>
      </c>
      <c r="C8" s="12"/>
      <c r="D8" s="13"/>
    </row>
    <row r="9" spans="2:4" ht="16" x14ac:dyDescent="0.4">
      <c r="B9" s="27" t="s">
        <v>8</v>
      </c>
      <c r="C9" s="28"/>
      <c r="D9" s="14">
        <v>2000</v>
      </c>
    </row>
    <row r="10" spans="2:4" ht="16" x14ac:dyDescent="0.4">
      <c r="B10" s="29" t="s">
        <v>7</v>
      </c>
      <c r="C10" s="30"/>
      <c r="D10" s="15">
        <v>6.0000000000000001E-3</v>
      </c>
    </row>
    <row r="11" spans="2:4" ht="16.5" thickBot="1" x14ac:dyDescent="0.45">
      <c r="B11" s="31" t="s">
        <v>33</v>
      </c>
      <c r="C11" s="32"/>
      <c r="D11" s="40">
        <f>salario*30%</f>
        <v>600</v>
      </c>
    </row>
    <row r="12" spans="2:4" ht="15" thickBot="1" x14ac:dyDescent="0.4"/>
    <row r="13" spans="2:4" ht="26" x14ac:dyDescent="0.6">
      <c r="B13" s="3" t="s">
        <v>12</v>
      </c>
      <c r="C13" s="7"/>
      <c r="D13" s="4"/>
    </row>
    <row r="14" spans="2:4" ht="16" x14ac:dyDescent="0.4">
      <c r="B14" s="27" t="s">
        <v>9</v>
      </c>
      <c r="C14" s="28"/>
      <c r="D14" s="16">
        <v>500</v>
      </c>
    </row>
    <row r="15" spans="2:4" ht="16" x14ac:dyDescent="0.4">
      <c r="B15" s="29" t="s">
        <v>10</v>
      </c>
      <c r="C15" s="30"/>
      <c r="D15" s="17">
        <v>5</v>
      </c>
    </row>
    <row r="16" spans="2:4" ht="16" x14ac:dyDescent="0.4">
      <c r="B16" s="29" t="s">
        <v>11</v>
      </c>
      <c r="C16" s="30"/>
      <c r="D16" s="18">
        <v>1.0789999999999999E-2</v>
      </c>
    </row>
    <row r="17" spans="1:4" ht="16" x14ac:dyDescent="0.4">
      <c r="B17" s="33" t="s">
        <v>1</v>
      </c>
      <c r="C17" s="34"/>
      <c r="D17" s="19">
        <f>FV(taxa,periodo*12,aporte*-1)</f>
        <v>41888.456999243819</v>
      </c>
    </row>
    <row r="18" spans="1:4" ht="16.5" thickBot="1" x14ac:dyDescent="0.45">
      <c r="B18" s="35" t="s">
        <v>0</v>
      </c>
      <c r="C18" s="36"/>
      <c r="D18" s="20">
        <f>patrimonio*rendimento_carteira</f>
        <v>251.33074199546292</v>
      </c>
    </row>
    <row r="19" spans="1:4" ht="15" thickBot="1" x14ac:dyDescent="0.4"/>
    <row r="20" spans="1:4" ht="26" x14ac:dyDescent="0.6">
      <c r="B20" s="3" t="s">
        <v>14</v>
      </c>
      <c r="C20" s="7"/>
      <c r="D20" s="10" t="s">
        <v>15</v>
      </c>
    </row>
    <row r="21" spans="1:4" ht="16" x14ac:dyDescent="0.4">
      <c r="A21" s="5">
        <v>2</v>
      </c>
      <c r="B21" s="37" t="s">
        <v>2</v>
      </c>
      <c r="C21" s="21">
        <f>FV($D$16,A21*12,$D$14*-1)</f>
        <v>13613.813648822608</v>
      </c>
      <c r="D21" s="22">
        <f>C21*rendimento_carteira</f>
        <v>81.682881892935654</v>
      </c>
    </row>
    <row r="22" spans="1:4" ht="16" x14ac:dyDescent="0.4">
      <c r="A22" s="5">
        <v>5</v>
      </c>
      <c r="B22" s="38" t="s">
        <v>3</v>
      </c>
      <c r="C22" s="23">
        <f>FV($D$16,A22*12,$D$14*-1)</f>
        <v>41888.456999243819</v>
      </c>
      <c r="D22" s="24">
        <f>C22*rendimento_carteira</f>
        <v>251.33074199546292</v>
      </c>
    </row>
    <row r="23" spans="1:4" ht="16" x14ac:dyDescent="0.4">
      <c r="A23" s="5">
        <v>10</v>
      </c>
      <c r="B23" s="38" t="s">
        <v>4</v>
      </c>
      <c r="C23" s="23">
        <f>FV($D$16,A23*12,$D$14*-1)</f>
        <v>121642.1062650861</v>
      </c>
      <c r="D23" s="24">
        <f>C23*rendimento_carteira</f>
        <v>729.85263759051657</v>
      </c>
    </row>
    <row r="24" spans="1:4" ht="16" x14ac:dyDescent="0.4">
      <c r="A24" s="5">
        <v>20</v>
      </c>
      <c r="B24" s="38" t="s">
        <v>5</v>
      </c>
      <c r="C24" s="23">
        <f>FV($D$16,A24*12,$D$14*-1)</f>
        <v>562599.20004854025</v>
      </c>
      <c r="D24" s="24">
        <f>C24*rendimento_carteira</f>
        <v>3375.5952002912418</v>
      </c>
    </row>
    <row r="25" spans="1:4" ht="16.5" thickBot="1" x14ac:dyDescent="0.45">
      <c r="A25" s="5">
        <v>30</v>
      </c>
      <c r="B25" s="39" t="s">
        <v>6</v>
      </c>
      <c r="C25" s="25">
        <f>FV($D$16,A25*12,$D$14*-1)</f>
        <v>2161084.8275023573</v>
      </c>
      <c r="D25" s="26">
        <f>C25*rendimento_carteira</f>
        <v>12966.508965014144</v>
      </c>
    </row>
    <row r="26" spans="1:4" x14ac:dyDescent="0.35"/>
    <row r="27" spans="1:4" x14ac:dyDescent="0.35">
      <c r="B27" s="44" t="s">
        <v>16</v>
      </c>
      <c r="C27" s="45" t="s">
        <v>19</v>
      </c>
      <c r="D27" s="45"/>
    </row>
    <row r="28" spans="1:4" ht="16" x14ac:dyDescent="0.4">
      <c r="B28" s="41" t="s">
        <v>20</v>
      </c>
      <c r="C28" s="42">
        <f>aporte</f>
        <v>500</v>
      </c>
      <c r="D28" s="43"/>
    </row>
    <row r="29" spans="1:4" x14ac:dyDescent="0.35"/>
    <row r="30" spans="1:4" x14ac:dyDescent="0.35">
      <c r="B30" s="46" t="s">
        <v>21</v>
      </c>
      <c r="C30" s="46" t="s">
        <v>22</v>
      </c>
      <c r="D30" s="46" t="s">
        <v>23</v>
      </c>
    </row>
    <row r="31" spans="1:4" x14ac:dyDescent="0.35">
      <c r="A31" s="5"/>
      <c r="B31" s="6" t="s">
        <v>25</v>
      </c>
      <c r="C31" s="8">
        <f>VLOOKUP($C$27&amp;"-"&amp;B31,Tb_Apoio!$B:$E,4,)</f>
        <v>0.35</v>
      </c>
      <c r="D31" s="57">
        <f>C31*$C$28</f>
        <v>175</v>
      </c>
    </row>
    <row r="32" spans="1:4" x14ac:dyDescent="0.35">
      <c r="A32" s="5"/>
      <c r="B32" s="6" t="s">
        <v>24</v>
      </c>
      <c r="C32" s="8">
        <f>VLOOKUP($C$27&amp;"-"&amp;B32,Tb_Apoio!$B:$E,4,)</f>
        <v>0.32</v>
      </c>
      <c r="D32" s="57">
        <f t="shared" ref="D32:D36" si="0">C32*$C$28</f>
        <v>160</v>
      </c>
    </row>
    <row r="33" spans="1:4" x14ac:dyDescent="0.35">
      <c r="A33" s="5"/>
      <c r="B33" s="6" t="s">
        <v>26</v>
      </c>
      <c r="C33" s="8">
        <f>VLOOKUP($C$27&amp;"-"&amp;B33,Tb_Apoio!$B:$E,4,)</f>
        <v>0.08</v>
      </c>
      <c r="D33" s="57">
        <f t="shared" si="0"/>
        <v>40</v>
      </c>
    </row>
    <row r="34" spans="1:4" x14ac:dyDescent="0.35">
      <c r="A34" s="5"/>
      <c r="B34" s="6" t="s">
        <v>27</v>
      </c>
      <c r="C34" s="8">
        <f>VLOOKUP($C$27&amp;"-"&amp;B34,Tb_Apoio!$B:$E,4,)</f>
        <v>0.05</v>
      </c>
      <c r="D34" s="57">
        <f t="shared" si="0"/>
        <v>25</v>
      </c>
    </row>
    <row r="35" spans="1:4" x14ac:dyDescent="0.35">
      <c r="A35" s="5"/>
      <c r="B35" s="6" t="s">
        <v>28</v>
      </c>
      <c r="C35" s="8">
        <f>VLOOKUP($C$27&amp;"-"&amp;B35,Tb_Apoio!$B:$E,4,)</f>
        <v>0.1</v>
      </c>
      <c r="D35" s="57">
        <f t="shared" si="0"/>
        <v>50</v>
      </c>
    </row>
    <row r="36" spans="1:4" x14ac:dyDescent="0.35">
      <c r="A36" s="5"/>
      <c r="B36" s="6" t="s">
        <v>29</v>
      </c>
      <c r="C36" s="8">
        <f>VLOOKUP($C$27&amp;"-"&amp;B36,Tb_Apoio!$B:$E,4,)</f>
        <v>0.1</v>
      </c>
      <c r="D36" s="57">
        <f t="shared" si="0"/>
        <v>50</v>
      </c>
    </row>
    <row r="37" spans="1:4" x14ac:dyDescent="0.35">
      <c r="B37" s="47" t="s">
        <v>30</v>
      </c>
      <c r="C37" s="47"/>
      <c r="D37" s="48">
        <f>SUM(D31:D36)</f>
        <v>500</v>
      </c>
    </row>
    <row r="38" spans="1:4" x14ac:dyDescent="0.35"/>
    <row r="39" spans="1:4" ht="16" x14ac:dyDescent="0.4">
      <c r="B39" s="41" t="s">
        <v>34</v>
      </c>
      <c r="C39" s="42">
        <f>$D$11</f>
        <v>600</v>
      </c>
      <c r="D39" s="43"/>
    </row>
    <row r="40" spans="1:4" x14ac:dyDescent="0.35"/>
    <row r="41" spans="1:4" x14ac:dyDescent="0.35">
      <c r="B41" s="46" t="s">
        <v>21</v>
      </c>
      <c r="C41" s="46" t="s">
        <v>22</v>
      </c>
      <c r="D41" s="46" t="s">
        <v>23</v>
      </c>
    </row>
    <row r="42" spans="1:4" x14ac:dyDescent="0.35">
      <c r="B42" s="6" t="s">
        <v>25</v>
      </c>
      <c r="C42" s="8">
        <f>VLOOKUP($C$27&amp;"-"&amp;B42,Tb_Apoio!$B:$E,4,)</f>
        <v>0.35</v>
      </c>
      <c r="D42" s="57">
        <f>C42*$C$39</f>
        <v>210</v>
      </c>
    </row>
    <row r="43" spans="1:4" x14ac:dyDescent="0.35">
      <c r="B43" s="6" t="s">
        <v>24</v>
      </c>
      <c r="C43" s="8">
        <f>VLOOKUP($C$27&amp;"-"&amp;B43,Tb_Apoio!$B:$E,4,)</f>
        <v>0.32</v>
      </c>
      <c r="D43" s="57">
        <f t="shared" ref="D43:D47" si="1">C43*$C$39</f>
        <v>192</v>
      </c>
    </row>
    <row r="44" spans="1:4" x14ac:dyDescent="0.35">
      <c r="B44" s="6" t="s">
        <v>26</v>
      </c>
      <c r="C44" s="8">
        <f>VLOOKUP($C$27&amp;"-"&amp;B44,Tb_Apoio!$B:$E,4,)</f>
        <v>0.08</v>
      </c>
      <c r="D44" s="57">
        <f t="shared" si="1"/>
        <v>48</v>
      </c>
    </row>
    <row r="45" spans="1:4" x14ac:dyDescent="0.35">
      <c r="B45" s="6" t="s">
        <v>27</v>
      </c>
      <c r="C45" s="8">
        <f>VLOOKUP($C$27&amp;"-"&amp;B45,Tb_Apoio!$B:$E,4,)</f>
        <v>0.05</v>
      </c>
      <c r="D45" s="57">
        <f t="shared" si="1"/>
        <v>30</v>
      </c>
    </row>
    <row r="46" spans="1:4" x14ac:dyDescent="0.35">
      <c r="B46" s="6" t="s">
        <v>28</v>
      </c>
      <c r="C46" s="8">
        <f>VLOOKUP($C$27&amp;"-"&amp;B46,Tb_Apoio!$B:$E,4,)</f>
        <v>0.1</v>
      </c>
      <c r="D46" s="57">
        <f t="shared" si="1"/>
        <v>60</v>
      </c>
    </row>
    <row r="47" spans="1:4" x14ac:dyDescent="0.35">
      <c r="B47" s="6" t="s">
        <v>29</v>
      </c>
      <c r="C47" s="8">
        <f>VLOOKUP($C$27&amp;"-"&amp;B47,Tb_Apoio!$B:$E,4,)</f>
        <v>0.1</v>
      </c>
      <c r="D47" s="57">
        <f t="shared" si="1"/>
        <v>60</v>
      </c>
    </row>
    <row r="48" spans="1:4" x14ac:dyDescent="0.35">
      <c r="B48" s="47" t="s">
        <v>30</v>
      </c>
      <c r="C48" s="47"/>
      <c r="D48" s="48">
        <f>SUM(D42:D47)</f>
        <v>600</v>
      </c>
    </row>
    <row r="49" spans="2:4" x14ac:dyDescent="0.35"/>
    <row r="50" spans="2:4" ht="16" x14ac:dyDescent="0.4">
      <c r="B50" s="41" t="s">
        <v>35</v>
      </c>
      <c r="C50" s="42"/>
      <c r="D50" s="43"/>
    </row>
    <row r="51" spans="2:4" x14ac:dyDescent="0.35"/>
    <row r="52" spans="2:4" x14ac:dyDescent="0.35">
      <c r="B52" s="46" t="s">
        <v>21</v>
      </c>
      <c r="C52" s="46" t="s">
        <v>22</v>
      </c>
      <c r="D52" s="46" t="s">
        <v>23</v>
      </c>
    </row>
    <row r="53" spans="2:4" x14ac:dyDescent="0.35">
      <c r="B53" s="6" t="s">
        <v>25</v>
      </c>
      <c r="C53" s="8">
        <f>VLOOKUP($C$27&amp;"-"&amp;B53,Tb_Apoio!$B:$E,4,)</f>
        <v>0.35</v>
      </c>
      <c r="D53" s="57">
        <f>D31-D42</f>
        <v>-35</v>
      </c>
    </row>
    <row r="54" spans="2:4" x14ac:dyDescent="0.35">
      <c r="B54" s="6" t="s">
        <v>24</v>
      </c>
      <c r="C54" s="8">
        <f>VLOOKUP($C$27&amp;"-"&amp;B54,Tb_Apoio!$B:$E,4,)</f>
        <v>0.32</v>
      </c>
      <c r="D54" s="57">
        <f t="shared" ref="D54:D58" si="2">D32-D43</f>
        <v>-32</v>
      </c>
    </row>
    <row r="55" spans="2:4" x14ac:dyDescent="0.35">
      <c r="B55" s="6" t="s">
        <v>26</v>
      </c>
      <c r="C55" s="8">
        <f>VLOOKUP($C$27&amp;"-"&amp;B55,Tb_Apoio!$B:$E,4,)</f>
        <v>0.08</v>
      </c>
      <c r="D55" s="57">
        <f t="shared" si="2"/>
        <v>-8</v>
      </c>
    </row>
    <row r="56" spans="2:4" x14ac:dyDescent="0.35">
      <c r="B56" s="6" t="s">
        <v>27</v>
      </c>
      <c r="C56" s="8">
        <f>VLOOKUP($C$27&amp;"-"&amp;B56,Tb_Apoio!$B:$E,4,)</f>
        <v>0.05</v>
      </c>
      <c r="D56" s="57">
        <f t="shared" si="2"/>
        <v>-5</v>
      </c>
    </row>
    <row r="57" spans="2:4" x14ac:dyDescent="0.35">
      <c r="B57" s="6" t="s">
        <v>28</v>
      </c>
      <c r="C57" s="8">
        <f>VLOOKUP($C$27&amp;"-"&amp;B57,Tb_Apoio!$B:$E,4,)</f>
        <v>0.1</v>
      </c>
      <c r="D57" s="57">
        <f t="shared" si="2"/>
        <v>-10</v>
      </c>
    </row>
    <row r="58" spans="2:4" x14ac:dyDescent="0.35">
      <c r="B58" s="6" t="s">
        <v>29</v>
      </c>
      <c r="C58" s="8">
        <f>VLOOKUP($C$27&amp;"-"&amp;B58,Tb_Apoio!$B:$E,4,)</f>
        <v>0.1</v>
      </c>
      <c r="D58" s="57">
        <f t="shared" si="2"/>
        <v>-10</v>
      </c>
    </row>
    <row r="59" spans="2:4" x14ac:dyDescent="0.35">
      <c r="B59" s="47" t="s">
        <v>30</v>
      </c>
      <c r="C59" s="47"/>
      <c r="D59" s="48">
        <f>SUM(D53:D58)</f>
        <v>-100</v>
      </c>
    </row>
    <row r="60" spans="2:4" x14ac:dyDescent="0.35"/>
    <row r="61" spans="2:4" x14ac:dyDescent="0.35"/>
    <row r="62" spans="2:4" x14ac:dyDescent="0.35"/>
    <row r="63" spans="2:4" x14ac:dyDescent="0.35"/>
    <row r="64" spans="2:4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hidden="1" x14ac:dyDescent="0.35"/>
    <row r="77" customFormat="1" hidden="1" x14ac:dyDescent="0.35"/>
    <row r="78" customFormat="1" hidden="1" x14ac:dyDescent="0.35"/>
    <row r="79" customFormat="1" hidden="1" x14ac:dyDescent="0.35"/>
    <row r="80" customFormat="1" hidden="1" x14ac:dyDescent="0.35"/>
    <row r="81" customFormat="1" hidden="1" x14ac:dyDescent="0.35"/>
    <row r="82" customFormat="1" hidden="1" x14ac:dyDescent="0.35"/>
    <row r="83" customFormat="1" hidden="1" x14ac:dyDescent="0.35"/>
    <row r="84" customFormat="1" hidden="1" x14ac:dyDescent="0.35"/>
    <row r="85" customFormat="1" hidden="1" x14ac:dyDescent="0.35"/>
    <row r="86" customFormat="1" hidden="1" x14ac:dyDescent="0.35"/>
    <row r="87" customFormat="1" hidden="1" x14ac:dyDescent="0.35"/>
    <row r="88" customFormat="1" hidden="1" x14ac:dyDescent="0.35"/>
    <row r="89" customFormat="1" hidden="1" x14ac:dyDescent="0.35"/>
    <row r="90" customFormat="1" hidden="1" x14ac:dyDescent="0.35"/>
    <row r="91" customFormat="1" hidden="1" x14ac:dyDescent="0.35"/>
    <row r="92" customFormat="1" hidden="1" x14ac:dyDescent="0.35"/>
    <row r="93" customFormat="1" hidden="1" x14ac:dyDescent="0.35"/>
    <row r="94" customFormat="1" hidden="1" x14ac:dyDescent="0.35"/>
    <row r="95" customFormat="1" hidden="1" x14ac:dyDescent="0.35"/>
    <row r="96" customFormat="1" hidden="1" x14ac:dyDescent="0.35"/>
    <row r="97" customFormat="1" hidden="1" x14ac:dyDescent="0.35"/>
    <row r="98" customFormat="1" hidden="1" x14ac:dyDescent="0.35"/>
    <row r="99" customFormat="1" hidden="1" x14ac:dyDescent="0.35"/>
    <row r="100" customFormat="1" hidden="1" x14ac:dyDescent="0.35"/>
    <row r="101" customFormat="1" hidden="1" x14ac:dyDescent="0.35"/>
    <row r="102" customFormat="1" hidden="1" x14ac:dyDescent="0.35"/>
    <row r="103" customFormat="1" hidden="1" x14ac:dyDescent="0.35"/>
    <row r="104" customFormat="1" hidden="1" x14ac:dyDescent="0.35"/>
    <row r="105" customFormat="1" hidden="1" x14ac:dyDescent="0.35"/>
  </sheetData>
  <mergeCells count="11">
    <mergeCell ref="B18:C18"/>
    <mergeCell ref="B9:C9"/>
    <mergeCell ref="B10:C10"/>
    <mergeCell ref="B11:C11"/>
    <mergeCell ref="B20:C20"/>
    <mergeCell ref="B13:D13"/>
    <mergeCell ref="B8:D8"/>
    <mergeCell ref="B14:C14"/>
    <mergeCell ref="B15:C15"/>
    <mergeCell ref="B16:C16"/>
    <mergeCell ref="B17:C17"/>
  </mergeCells>
  <dataValidations count="5">
    <dataValidation type="list" allowBlank="1" showInputMessage="1" showErrorMessage="1" prompt="Selecione o seu perfil de investidor" sqref="C27" xr:uid="{B42CE41C-5C9A-4647-905B-B41951F3DFD2}">
      <formula1>"CONSERVADOR, MODERADO, AGRESSIVO"</formula1>
    </dataValidation>
    <dataValidation allowBlank="1" showInputMessage="1" showErrorMessage="1" prompt="Insira seu salário" sqref="D9" xr:uid="{03A507CD-56C2-4A45-AE16-7429BC3FAA0C}"/>
    <dataValidation allowBlank="1" showInputMessage="1" showErrorMessage="1" prompt="Insira o % do investimento" sqref="D10 D16" xr:uid="{151E1A24-3CA8-4C96-BD8D-6F0B7249F669}"/>
    <dataValidation allowBlank="1" showInputMessage="1" showErrorMessage="1" prompt="Insira o valor que será investido mensalmente" sqref="D14" xr:uid="{647F8FB9-A826-40E2-9AEB-7B7759A717BD}"/>
    <dataValidation allowBlank="1" showInputMessage="1" showErrorMessage="1" prompt="Insira o total de anos que pretende investir" sqref="D15" xr:uid="{A3D23872-5A2F-483D-9A58-82221EB99C0E}"/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6DBF5CEA-B306-4484-97ED-A9D437DE6C63}">
            <xm:f>NOT(ISERROR(SEARCH("-",D53)))</xm:f>
            <xm:f>"-"</xm:f>
            <x14:dxf>
              <font>
                <color rgb="FF9C0006"/>
              </font>
            </x14:dxf>
          </x14:cfRule>
          <xm:sqref>D53:D58</xm:sqref>
        </x14:conditionalFormatting>
        <x14:conditionalFormatting xmlns:xm="http://schemas.microsoft.com/office/excel/2006/main">
          <x14:cfRule type="containsText" priority="3" operator="containsText" id="{7649E3C4-29E7-4EF2-95C3-D15691397BCA}">
            <xm:f>NOT(ISERROR(SEARCH("-",D59)))</xm:f>
            <xm:f>"-"</xm:f>
            <x14:dxf>
              <font>
                <color rgb="FF9C0006"/>
              </font>
            </x14:dxf>
          </x14:cfRule>
          <xm:sqref>D59</xm:sqref>
        </x14:conditionalFormatting>
        <x14:conditionalFormatting xmlns:xm="http://schemas.microsoft.com/office/excel/2006/main">
          <x14:cfRule type="iconSet" priority="1" id="{AC973AB9-DEF3-4238-81B9-50CDCDC77034}">
            <x14:iconSet iconSet="3Arrows" custom="1">
              <x14:cfvo type="percent">
                <xm:f>0</xm:f>
              </x14:cfvo>
              <x14:cfvo type="num" gte="0">
                <xm:f>-1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D53:D59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18CC5-66B4-4E9E-8BCF-60322F804628}">
  <dimension ref="B1:E20"/>
  <sheetViews>
    <sheetView showGridLines="0" workbookViewId="0">
      <selection activeCell="C21" sqref="C21"/>
    </sheetView>
  </sheetViews>
  <sheetFormatPr defaultRowHeight="14.5" x14ac:dyDescent="0.35"/>
  <cols>
    <col min="2" max="2" width="20.1796875" bestFit="1" customWidth="1"/>
    <col min="3" max="3" width="13.81640625" bestFit="1" customWidth="1"/>
    <col min="4" max="4" width="17.453125" bestFit="1" customWidth="1"/>
    <col min="5" max="5" width="13.90625" bestFit="1" customWidth="1"/>
  </cols>
  <sheetData>
    <row r="1" spans="2:5" ht="15" thickBot="1" x14ac:dyDescent="0.4"/>
    <row r="2" spans="2:5" x14ac:dyDescent="0.35">
      <c r="B2" s="51" t="s">
        <v>32</v>
      </c>
      <c r="C2" s="52" t="s">
        <v>16</v>
      </c>
      <c r="D2" s="52" t="s">
        <v>21</v>
      </c>
      <c r="E2" s="53" t="s">
        <v>31</v>
      </c>
    </row>
    <row r="3" spans="2:5" x14ac:dyDescent="0.35">
      <c r="B3" s="1" t="str">
        <f>_xlfn.CONCAT(C3,"-",D3)</f>
        <v>CONSERVADOR-TIJOLO</v>
      </c>
      <c r="C3" s="54" t="s">
        <v>18</v>
      </c>
      <c r="D3" s="55" t="s">
        <v>25</v>
      </c>
      <c r="E3" s="9">
        <v>0.5</v>
      </c>
    </row>
    <row r="4" spans="2:5" x14ac:dyDescent="0.35">
      <c r="B4" s="1" t="str">
        <f t="shared" ref="B4:B20" si="0">_xlfn.CONCAT(C4,"-",D4)</f>
        <v>CONSERVADOR-PAPEL</v>
      </c>
      <c r="C4" s="54" t="s">
        <v>18</v>
      </c>
      <c r="D4" s="55" t="s">
        <v>24</v>
      </c>
      <c r="E4" s="9">
        <v>0.3</v>
      </c>
    </row>
    <row r="5" spans="2:5" x14ac:dyDescent="0.35">
      <c r="B5" s="1" t="str">
        <f t="shared" si="0"/>
        <v>CONSERVADOR-HÍBRIDOS</v>
      </c>
      <c r="C5" s="54" t="s">
        <v>18</v>
      </c>
      <c r="D5" s="55" t="s">
        <v>26</v>
      </c>
      <c r="E5" s="9">
        <v>0.1</v>
      </c>
    </row>
    <row r="6" spans="2:5" x14ac:dyDescent="0.35">
      <c r="B6" s="1" t="str">
        <f t="shared" si="0"/>
        <v>CONSERVADOR-FOFs</v>
      </c>
      <c r="C6" s="54" t="s">
        <v>18</v>
      </c>
      <c r="D6" s="55" t="s">
        <v>27</v>
      </c>
      <c r="E6" s="9">
        <v>0.1</v>
      </c>
    </row>
    <row r="7" spans="2:5" x14ac:dyDescent="0.35">
      <c r="B7" s="1" t="str">
        <f t="shared" si="0"/>
        <v>CONSERVADOR-DESENVOLVIMENTO</v>
      </c>
      <c r="C7" s="54" t="s">
        <v>18</v>
      </c>
      <c r="D7" s="55" t="s">
        <v>28</v>
      </c>
      <c r="E7" s="9">
        <v>0</v>
      </c>
    </row>
    <row r="8" spans="2:5" ht="15" thickBot="1" x14ac:dyDescent="0.4">
      <c r="B8" s="2" t="str">
        <f t="shared" si="0"/>
        <v>CONSERVADOR-HOTELARIAS</v>
      </c>
      <c r="C8" s="49" t="s">
        <v>18</v>
      </c>
      <c r="D8" s="50" t="s">
        <v>29</v>
      </c>
      <c r="E8" s="56">
        <v>0</v>
      </c>
    </row>
    <row r="9" spans="2:5" x14ac:dyDescent="0.35">
      <c r="B9" s="1" t="str">
        <f t="shared" si="0"/>
        <v>MODERADO-TIJOLO</v>
      </c>
      <c r="C9" s="54" t="s">
        <v>19</v>
      </c>
      <c r="D9" s="55" t="s">
        <v>25</v>
      </c>
      <c r="E9" s="9">
        <v>0.35</v>
      </c>
    </row>
    <row r="10" spans="2:5" x14ac:dyDescent="0.35">
      <c r="B10" s="1" t="str">
        <f t="shared" si="0"/>
        <v>MODERADO-PAPEL</v>
      </c>
      <c r="C10" s="54" t="s">
        <v>19</v>
      </c>
      <c r="D10" s="55" t="s">
        <v>24</v>
      </c>
      <c r="E10" s="9">
        <v>0.32</v>
      </c>
    </row>
    <row r="11" spans="2:5" x14ac:dyDescent="0.35">
      <c r="B11" s="1" t="str">
        <f t="shared" si="0"/>
        <v>MODERADO-HÍBRIDOS</v>
      </c>
      <c r="C11" s="54" t="s">
        <v>19</v>
      </c>
      <c r="D11" s="55" t="s">
        <v>26</v>
      </c>
      <c r="E11" s="9">
        <v>0.08</v>
      </c>
    </row>
    <row r="12" spans="2:5" x14ac:dyDescent="0.35">
      <c r="B12" s="1" t="str">
        <f t="shared" si="0"/>
        <v>MODERADO-FOFs</v>
      </c>
      <c r="C12" s="54" t="s">
        <v>19</v>
      </c>
      <c r="D12" s="55" t="s">
        <v>27</v>
      </c>
      <c r="E12" s="9">
        <v>0.05</v>
      </c>
    </row>
    <row r="13" spans="2:5" x14ac:dyDescent="0.35">
      <c r="B13" s="1" t="str">
        <f t="shared" si="0"/>
        <v>MODERADO-DESENVOLVIMENTO</v>
      </c>
      <c r="C13" s="54" t="s">
        <v>19</v>
      </c>
      <c r="D13" s="55" t="s">
        <v>28</v>
      </c>
      <c r="E13" s="9">
        <v>0.1</v>
      </c>
    </row>
    <row r="14" spans="2:5" ht="15" thickBot="1" x14ac:dyDescent="0.4">
      <c r="B14" s="2" t="str">
        <f t="shared" si="0"/>
        <v>MODERADO-HOTELARIAS</v>
      </c>
      <c r="C14" s="49" t="s">
        <v>19</v>
      </c>
      <c r="D14" s="50" t="s">
        <v>29</v>
      </c>
      <c r="E14" s="56">
        <v>0.1</v>
      </c>
    </row>
    <row r="15" spans="2:5" x14ac:dyDescent="0.35">
      <c r="B15" s="1" t="str">
        <f t="shared" si="0"/>
        <v>AGRESSIVO-TIJOLO</v>
      </c>
      <c r="C15" s="54" t="s">
        <v>17</v>
      </c>
      <c r="D15" s="55" t="s">
        <v>25</v>
      </c>
      <c r="E15" s="9">
        <v>0.1</v>
      </c>
    </row>
    <row r="16" spans="2:5" x14ac:dyDescent="0.35">
      <c r="B16" s="1" t="str">
        <f t="shared" si="0"/>
        <v>AGRESSIVO-PAPEL</v>
      </c>
      <c r="C16" s="54" t="s">
        <v>17</v>
      </c>
      <c r="D16" s="55" t="s">
        <v>24</v>
      </c>
      <c r="E16" s="9">
        <v>0.5</v>
      </c>
    </row>
    <row r="17" spans="2:5" x14ac:dyDescent="0.35">
      <c r="B17" s="1" t="str">
        <f t="shared" si="0"/>
        <v>AGRESSIVO-HÍBRIDOS</v>
      </c>
      <c r="C17" s="54" t="s">
        <v>17</v>
      </c>
      <c r="D17" s="55" t="s">
        <v>26</v>
      </c>
      <c r="E17" s="9">
        <v>0.05</v>
      </c>
    </row>
    <row r="18" spans="2:5" x14ac:dyDescent="0.35">
      <c r="B18" s="1" t="str">
        <f t="shared" si="0"/>
        <v>AGRESSIVO-FOFs</v>
      </c>
      <c r="C18" s="54" t="s">
        <v>17</v>
      </c>
      <c r="D18" s="55" t="s">
        <v>27</v>
      </c>
      <c r="E18" s="9">
        <v>0.05</v>
      </c>
    </row>
    <row r="19" spans="2:5" x14ac:dyDescent="0.35">
      <c r="B19" s="1" t="str">
        <f t="shared" si="0"/>
        <v>AGRESSIVO-DESENVOLVIMENTO</v>
      </c>
      <c r="C19" s="54" t="s">
        <v>17</v>
      </c>
      <c r="D19" s="55" t="s">
        <v>28</v>
      </c>
      <c r="E19" s="9">
        <v>0.2</v>
      </c>
    </row>
    <row r="20" spans="2:5" ht="15" thickBot="1" x14ac:dyDescent="0.4">
      <c r="B20" s="2" t="str">
        <f t="shared" si="0"/>
        <v>AGRESSIVO-HOTELARIAS</v>
      </c>
      <c r="C20" s="49" t="s">
        <v>17</v>
      </c>
      <c r="D20" s="50" t="s">
        <v>29</v>
      </c>
      <c r="E20" s="5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APP_JOSI</vt:lpstr>
      <vt:lpstr>Tb_Apoio</vt:lpstr>
      <vt:lpstr>aporte</vt:lpstr>
      <vt:lpstr>patrimonio</vt:lpstr>
      <vt:lpstr>periodo</vt:lpstr>
      <vt:lpstr>rendimento_carteira</vt:lpstr>
      <vt:lpstr>salario</vt:lpstr>
      <vt:lpstr>taxa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Josimara Macario Ferreira De Sousa</dc:creator>
  <cp:lastModifiedBy>Josimara Macario Ferreira De Sousa</cp:lastModifiedBy>
  <dcterms:created xsi:type="dcterms:W3CDTF">2025-05-20T12:50:17Z</dcterms:created>
  <dcterms:modified xsi:type="dcterms:W3CDTF">2025-05-20T17:47:16Z</dcterms:modified>
</cp:coreProperties>
</file>