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cra-my.sharepoint.com/personal/jpueyo_icra_cat/Documents/Edicitnet_JPR/tygron/excel_indicators/NO2/"/>
    </mc:Choice>
  </mc:AlternateContent>
  <xr:revisionPtr revIDLastSave="121" documentId="8_{81FF2161-9837-4B7C-A4C0-9BD898CE21C8}" xr6:coauthVersionLast="45" xr6:coauthVersionMax="45" xr10:uidLastSave="{6F2C6319-C2BE-4A23-9B38-4A270ADE8E35}"/>
  <bookViews>
    <workbookView xWindow="19080" yWindow="-120" windowWidth="29040" windowHeight="15840" xr2:uid="{669AB16C-4124-4831-908F-D718A00C437F}"/>
  </bookViews>
  <sheets>
    <sheet name="intent_0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8" i="1" l="1"/>
  <c r="D3" i="1" l="1"/>
  <c r="D10" i="1" l="1"/>
  <c r="D9" i="1"/>
  <c r="D11" i="1" l="1"/>
  <c r="D15" i="1" s="1"/>
  <c r="D16" i="1" l="1"/>
  <c r="D17" i="1" s="1"/>
  <c r="D19" i="1" s="1"/>
</calcChain>
</file>

<file path=xl/sharedStrings.xml><?xml version="1.0" encoding="utf-8"?>
<sst xmlns="http://schemas.openxmlformats.org/spreadsheetml/2006/main" count="65" uniqueCount="39">
  <si>
    <t>Cjm[NO2]</t>
  </si>
  <si>
    <t>Ca,jm[NO2]</t>
  </si>
  <si>
    <t>Cb,jm[NO2]</t>
  </si>
  <si>
    <t>ug/m3</t>
  </si>
  <si>
    <t>fNO2</t>
  </si>
  <si>
    <t>Cjm[NO2] - Ca,jm[NO2]</t>
  </si>
  <si>
    <t>=</t>
  </si>
  <si>
    <t>constant</t>
  </si>
  <si>
    <t>Cb,jm[Nox]</t>
  </si>
  <si>
    <t>B</t>
  </si>
  <si>
    <t>K</t>
  </si>
  <si>
    <t>Fk</t>
  </si>
  <si>
    <t>ENOx</t>
  </si>
  <si>
    <t>ug/m/s</t>
  </si>
  <si>
    <t>Ca,jm[O3]</t>
  </si>
  <si>
    <t>Ɵ</t>
  </si>
  <si>
    <t>assumed as constant</t>
  </si>
  <si>
    <t>Fmeteo</t>
  </si>
  <si>
    <t>Cb,jm[Nox] /(Fk*Ɵ*Fmeteo)</t>
  </si>
  <si>
    <t>constant (can be changed on Tygron)</t>
  </si>
  <si>
    <t>ENO2</t>
  </si>
  <si>
    <t>ENOx * fNO2</t>
  </si>
  <si>
    <t>m/s</t>
  </si>
  <si>
    <t>Emissions</t>
  </si>
  <si>
    <t>ENOx + ENO2</t>
  </si>
  <si>
    <t>NO2 overlay</t>
  </si>
  <si>
    <t>Total emissions</t>
  </si>
  <si>
    <t>Emissions * road length</t>
  </si>
  <si>
    <t>ug/s</t>
  </si>
  <si>
    <t>Road length</t>
  </si>
  <si>
    <t>m</t>
  </si>
  <si>
    <r>
      <t xml:space="preserve">fNO2 * (1- fNO2) </t>
    </r>
    <r>
      <rPr>
        <i/>
        <sz val="11"/>
        <color theme="1"/>
        <rFont val="Calibri"/>
        <family val="2"/>
        <scheme val="minor"/>
      </rPr>
      <t>#more info below</t>
    </r>
  </si>
  <si>
    <r>
      <t xml:space="preserve">fNO2*K + B * Ca,jm[O3] * (1- fNO2) - Cb,jm[NO2]*(1-fNO2) </t>
    </r>
    <r>
      <rPr>
        <i/>
        <sz val="11"/>
        <color theme="1"/>
        <rFont val="Calibri"/>
        <family val="2"/>
        <scheme val="minor"/>
      </rPr>
      <t>#more info below</t>
    </r>
  </si>
  <si>
    <r>
      <t xml:space="preserve">Cb,jm[NO2] * (1 - fNO2) </t>
    </r>
    <r>
      <rPr>
        <i/>
        <sz val="11"/>
        <color theme="1"/>
        <rFont val="Calibri"/>
        <family val="2"/>
        <scheme val="minor"/>
      </rPr>
      <t>#more info below</t>
    </r>
  </si>
  <si>
    <r>
      <t xml:space="preserve">(-b </t>
    </r>
    <r>
      <rPr>
        <sz val="11"/>
        <color theme="1"/>
        <rFont val="Calibri"/>
        <family val="2"/>
      </rPr>
      <t>±</t>
    </r>
    <r>
      <rPr>
        <sz val="24.2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SQRT(b^2 + 4ac))/2a </t>
    </r>
    <r>
      <rPr>
        <i/>
        <sz val="11"/>
        <color theme="1"/>
        <rFont val="Calibri"/>
        <family val="2"/>
        <scheme val="minor"/>
      </rPr>
      <t>#more info below</t>
    </r>
  </si>
  <si>
    <t>a [be]</t>
  </si>
  <si>
    <t>b [bf + cde - ae]</t>
  </si>
  <si>
    <t>c [af]</t>
  </si>
  <si>
    <t>calculated using a python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</si>
</sst>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24.2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4</xdr:col>
      <xdr:colOff>386250</xdr:colOff>
      <xdr:row>56</xdr:row>
      <xdr:rowOff>105720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E08405-1EC4-4D7E-BE1C-D76E40E8A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904" y="4212981"/>
          <a:ext cx="6115904" cy="6773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F8BE-7D0B-40E2-9227-CAEA18510AD0}">
  <dimension ref="A1:E19"/>
  <sheetViews>
    <sheetView tabSelected="1" zoomScale="145" zoomScaleNormal="145" workbookViewId="0">
      <selection activeCell="D19" sqref="D19"/>
    </sheetView>
  </sheetViews>
  <sheetFormatPr defaultRowHeight="15" x14ac:dyDescent="0.25"/>
  <cols>
    <col min="1" max="1" width="16.85546875" bestFit="1" customWidth="1"/>
    <col min="2" max="2" width="2" bestFit="1" customWidth="1"/>
    <col min="3" max="3" width="76.85546875" bestFit="1" customWidth="1"/>
  </cols>
  <sheetData>
    <row r="1" spans="1:5" x14ac:dyDescent="0.25">
      <c r="A1" t="s">
        <v>0</v>
      </c>
      <c r="B1" t="s">
        <v>6</v>
      </c>
      <c r="C1" t="s">
        <v>25</v>
      </c>
      <c r="D1">
        <v>5.13</v>
      </c>
    </row>
    <row r="2" spans="1:5" x14ac:dyDescent="0.25">
      <c r="A2" t="s">
        <v>1</v>
      </c>
      <c r="B2" t="s">
        <v>6</v>
      </c>
      <c r="C2" t="s">
        <v>7</v>
      </c>
      <c r="D2">
        <v>0</v>
      </c>
    </row>
    <row r="3" spans="1:5" s="1" customFormat="1" x14ac:dyDescent="0.25">
      <c r="A3" s="1" t="s">
        <v>2</v>
      </c>
      <c r="B3" s="1" t="s">
        <v>6</v>
      </c>
      <c r="C3" s="1" t="s">
        <v>5</v>
      </c>
      <c r="D3" s="1">
        <f>D1-D2</f>
        <v>5.13</v>
      </c>
      <c r="E3" s="1" t="s">
        <v>3</v>
      </c>
    </row>
    <row r="4" spans="1:5" x14ac:dyDescent="0.25">
      <c r="A4" t="s">
        <v>4</v>
      </c>
      <c r="B4" s="1" t="s">
        <v>6</v>
      </c>
      <c r="C4" s="1" t="s">
        <v>7</v>
      </c>
      <c r="D4">
        <v>7.0000000000000007E-2</v>
      </c>
      <c r="E4" s="1"/>
    </row>
    <row r="5" spans="1:5" x14ac:dyDescent="0.25">
      <c r="A5" t="s">
        <v>9</v>
      </c>
      <c r="B5" t="s">
        <v>6</v>
      </c>
      <c r="C5" t="s">
        <v>7</v>
      </c>
      <c r="D5">
        <v>0.6</v>
      </c>
    </row>
    <row r="6" spans="1:5" x14ac:dyDescent="0.25">
      <c r="A6" t="s">
        <v>14</v>
      </c>
      <c r="B6" t="s">
        <v>6</v>
      </c>
      <c r="C6" t="s">
        <v>7</v>
      </c>
      <c r="D6">
        <v>42</v>
      </c>
    </row>
    <row r="7" spans="1:5" x14ac:dyDescent="0.25">
      <c r="A7" t="s">
        <v>10</v>
      </c>
      <c r="B7" t="s">
        <v>6</v>
      </c>
      <c r="C7" t="s">
        <v>7</v>
      </c>
      <c r="D7">
        <v>100</v>
      </c>
    </row>
    <row r="8" spans="1:5" x14ac:dyDescent="0.25">
      <c r="A8" t="s">
        <v>35</v>
      </c>
      <c r="B8" t="s">
        <v>6</v>
      </c>
      <c r="C8" t="s">
        <v>31</v>
      </c>
      <c r="D8">
        <f>D4*(1-D4)</f>
        <v>6.5100000000000005E-2</v>
      </c>
    </row>
    <row r="9" spans="1:5" x14ac:dyDescent="0.25">
      <c r="A9" t="s">
        <v>36</v>
      </c>
      <c r="B9" t="s">
        <v>6</v>
      </c>
      <c r="C9" t="s">
        <v>32</v>
      </c>
      <c r="D9">
        <f>D4*D7+D5*D6-D3*(1-D4)</f>
        <v>27.429100000000005</v>
      </c>
    </row>
    <row r="10" spans="1:5" x14ac:dyDescent="0.25">
      <c r="A10" t="s">
        <v>37</v>
      </c>
      <c r="B10" t="s">
        <v>6</v>
      </c>
      <c r="C10" t="s">
        <v>33</v>
      </c>
      <c r="D10">
        <f>D3*(1-D4)</f>
        <v>4.7708999999999993</v>
      </c>
    </row>
    <row r="11" spans="1:5" ht="31.5" x14ac:dyDescent="0.5">
      <c r="A11" t="s">
        <v>8</v>
      </c>
      <c r="B11" s="1" t="s">
        <v>6</v>
      </c>
      <c r="C11" s="1" t="s">
        <v>34</v>
      </c>
      <c r="D11">
        <f>(-D9+SQRT(D9^2+4*D8*D10))/2*D8</f>
        <v>7.3683722704277256E-4</v>
      </c>
      <c r="E11" s="1" t="s">
        <v>3</v>
      </c>
    </row>
    <row r="12" spans="1:5" x14ac:dyDescent="0.25">
      <c r="A12" t="s">
        <v>11</v>
      </c>
      <c r="B12" t="s">
        <v>6</v>
      </c>
      <c r="C12" t="s">
        <v>7</v>
      </c>
      <c r="D12">
        <v>0.62</v>
      </c>
    </row>
    <row r="13" spans="1:5" x14ac:dyDescent="0.25">
      <c r="A13" s="2" t="s">
        <v>15</v>
      </c>
      <c r="B13" t="s">
        <v>6</v>
      </c>
      <c r="C13" t="s">
        <v>16</v>
      </c>
      <c r="D13">
        <f>(4*10^-4)*(15^2)+(-2.5*10^-2)*15+0.45</f>
        <v>0.16500000000000004</v>
      </c>
    </row>
    <row r="14" spans="1:5" x14ac:dyDescent="0.25">
      <c r="A14" s="2" t="s">
        <v>17</v>
      </c>
      <c r="B14" t="s">
        <v>6</v>
      </c>
      <c r="C14" t="s">
        <v>19</v>
      </c>
      <c r="D14">
        <v>1.8</v>
      </c>
      <c r="E14" t="s">
        <v>22</v>
      </c>
    </row>
    <row r="15" spans="1:5" x14ac:dyDescent="0.25">
      <c r="A15" t="s">
        <v>12</v>
      </c>
      <c r="B15" t="s">
        <v>6</v>
      </c>
      <c r="C15" s="1" t="s">
        <v>18</v>
      </c>
      <c r="D15" s="1">
        <f>D11/(D12*D13*D14)</f>
        <v>4.001505523203934E-3</v>
      </c>
      <c r="E15" t="s">
        <v>13</v>
      </c>
    </row>
    <row r="16" spans="1:5" x14ac:dyDescent="0.25">
      <c r="A16" t="s">
        <v>20</v>
      </c>
      <c r="B16" t="s">
        <v>6</v>
      </c>
      <c r="C16" s="1" t="s">
        <v>21</v>
      </c>
      <c r="D16">
        <f>D15*D4</f>
        <v>2.801053866242754E-4</v>
      </c>
      <c r="E16" t="s">
        <v>13</v>
      </c>
    </row>
    <row r="17" spans="1:5" x14ac:dyDescent="0.25">
      <c r="A17" t="s">
        <v>23</v>
      </c>
      <c r="B17" t="s">
        <v>6</v>
      </c>
      <c r="C17" s="1" t="s">
        <v>24</v>
      </c>
      <c r="D17">
        <f>D15+D16</f>
        <v>4.2816109098282092E-3</v>
      </c>
      <c r="E17" t="s">
        <v>13</v>
      </c>
    </row>
    <row r="18" spans="1:5" x14ac:dyDescent="0.25">
      <c r="A18" t="s">
        <v>29</v>
      </c>
      <c r="B18" t="s">
        <v>6</v>
      </c>
      <c r="C18" s="1" t="s">
        <v>38</v>
      </c>
      <c r="D18">
        <v>8003</v>
      </c>
      <c r="E18" t="s">
        <v>30</v>
      </c>
    </row>
    <row r="19" spans="1:5" x14ac:dyDescent="0.25">
      <c r="A19" t="s">
        <v>26</v>
      </c>
      <c r="B19" t="s">
        <v>6</v>
      </c>
      <c r="C19" s="1" t="s">
        <v>27</v>
      </c>
      <c r="D19" s="3">
        <f>D17*D18</f>
        <v>34.265732111355156</v>
      </c>
      <c r="E19" t="s">
        <v>28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1E8F571023F541871CFB6696DAD322" ma:contentTypeVersion="13" ma:contentTypeDescription="Crear nuevo documento." ma:contentTypeScope="" ma:versionID="0ff434b895891c84fc70008c91a35dc1">
  <xsd:schema xmlns:xsd="http://www.w3.org/2001/XMLSchema" xmlns:xs="http://www.w3.org/2001/XMLSchema" xmlns:p="http://schemas.microsoft.com/office/2006/metadata/properties" xmlns:ns3="d9f4b744-d4fd-40e5-bc74-e1e62c739d0c" xmlns:ns4="fc262809-d1a9-4361-bd8c-fd90393b0c73" targetNamespace="http://schemas.microsoft.com/office/2006/metadata/properties" ma:root="true" ma:fieldsID="f13677ac4771fdcdc74fcfa949d4ecd8" ns3:_="" ns4:_="">
    <xsd:import namespace="d9f4b744-d4fd-40e5-bc74-e1e62c739d0c"/>
    <xsd:import namespace="fc262809-d1a9-4361-bd8c-fd90393b0c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b744-d4fd-40e5-bc74-e1e62c739d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62809-d1a9-4361-bd8c-fd90393b0c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2AE9B3-AB7F-4964-AE03-9E5C0AEC7C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C3283C-ECF4-4D35-98F3-35B008220A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B3353EF-306A-43E9-A3E6-D47B54AF48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f4b744-d4fd-40e5-bc74-e1e62c739d0c"/>
    <ds:schemaRef ds:uri="fc262809-d1a9-4361-bd8c-fd90393b0c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intent_01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Pueyo</dc:creator>
  <cp:lastModifiedBy>Josep Pueyo</cp:lastModifiedBy>
  <dcterms:created xsi:type="dcterms:W3CDTF">2020-07-30T06:31:16Z</dcterms:created>
  <dcterms:modified xsi:type="dcterms:W3CDTF">2020-09-01T14:37:33Z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0x0101002E1E8F571023F541871CFB6696DAD322</vt:lpwstr>
  </property>
  <property fmtid="{D5CDD505-2E9C-101B-9397-08002B2CF9AE}" pid="3" name="WorkbookGuid">
    <vt:lpwstr>57435984-dc25-4e1e-b333-142331d29170</vt:lpwstr>
  </property>
</Properties>
</file>