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652d5ce6d511c/Desktop/"/>
    </mc:Choice>
  </mc:AlternateContent>
  <xr:revisionPtr revIDLastSave="203" documentId="8_{979C9D2F-2646-467A-8B08-5E37AE716260}" xr6:coauthVersionLast="47" xr6:coauthVersionMax="47" xr10:uidLastSave="{90005E31-C000-498F-B79A-2156DAEA5D5B}"/>
  <bookViews>
    <workbookView xWindow="-108" yWindow="-108" windowWidth="23256" windowHeight="12456" activeTab="4" xr2:uid="{00000000-000D-0000-FFFF-FFFF00000000}"/>
  </bookViews>
  <sheets>
    <sheet name="Successful by Category" sheetId="2" r:id="rId1"/>
    <sheet name="Stacked Column" sheetId="3" r:id="rId2"/>
    <sheet name="Line Chart" sheetId="4" r:id="rId3"/>
    <sheet name="Crowdfunding" sheetId="1" r:id="rId4"/>
    <sheet name="Sheet4" sheetId="5" r:id="rId5"/>
  </sheets>
  <calcPr calcId="191029"/>
  <pivotCaches>
    <pivotCache cacheId="8" r:id="rId6"/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G2" i="5"/>
  <c r="H2" i="5"/>
  <c r="I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2" i="5"/>
  <c r="D11" i="5"/>
  <c r="D10" i="5"/>
  <c r="D9" i="5"/>
  <c r="D8" i="5"/>
  <c r="D7" i="5"/>
  <c r="D6" i="5"/>
  <c r="D5" i="5"/>
  <c r="D4" i="5"/>
  <c r="D3" i="5"/>
  <c r="D2" i="5"/>
  <c r="D13" i="5"/>
  <c r="C13" i="5"/>
  <c r="C1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5" i="5"/>
  <c r="B4" i="5"/>
  <c r="B3" i="5"/>
  <c r="B12" i="5"/>
  <c r="B13" i="5"/>
  <c r="B2" i="5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K23" i="4"/>
  <c r="H23" i="4"/>
  <c r="I23" i="4"/>
  <c r="J23" i="4"/>
  <c r="G23" i="4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R5" i="2"/>
  <c r="S5" i="2"/>
  <c r="T5" i="2"/>
  <c r="U5" i="2"/>
  <c r="Q5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<sst xmlns="http://schemas.openxmlformats.org/spreadsheetml/2006/main" count="8159" uniqueCount="2106">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</sst>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4" fontId="16" fillId="33" borderId="11" xfId="0" applyNumberFormat="1" applyFont="1" applyFill="1" applyBorder="1" applyAlignment="1">
      <alignment horizontal="left"/>
    </xf>
    <xf numFmtId="0" fontId="16" fillId="33" borderId="11" xfId="0" applyNumberFormat="1" applyFont="1" applyFill="1" applyBorder="1"/>
    <xf numFmtId="0" fontId="19" fillId="0" borderId="0" xfId="0" applyFont="1" applyAlignment="1">
      <alignment horizontal="left" vertical="center" wrapText="1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 CrowdfundingBook.xlsx]Stacked Column!PivotTable3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A-4B89-A1D7-E11BBCD10D15}"/>
            </c:ext>
          </c:extLst>
        </c:ser>
        <c:ser>
          <c:idx val="1"/>
          <c:order val="1"/>
          <c:tx>
            <c:strRef>
              <c:f>'Stacked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A-4B89-A1D7-E11BBCD10D15}"/>
            </c:ext>
          </c:extLst>
        </c:ser>
        <c:ser>
          <c:idx val="2"/>
          <c:order val="2"/>
          <c:tx>
            <c:strRef>
              <c:f>'Stacked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A-4B89-A1D7-E11BBCD10D15}"/>
            </c:ext>
          </c:extLst>
        </c:ser>
        <c:ser>
          <c:idx val="3"/>
          <c:order val="3"/>
          <c:tx>
            <c:strRef>
              <c:f>'Stacked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A-4B89-A1D7-E11BBCD1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393647"/>
        <c:axId val="1007396975"/>
      </c:barChart>
      <c:catAx>
        <c:axId val="10073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6975"/>
        <c:crosses val="autoZero"/>
        <c:auto val="1"/>
        <c:lblAlgn val="ctr"/>
        <c:lblOffset val="100"/>
        <c:noMultiLvlLbl val="0"/>
      </c:catAx>
      <c:valAx>
        <c:axId val="10073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 CrowdfundingBook.xlsx]Line Chart!PivotTable4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3-4B69-98A4-78635F76C6F3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3-4B69-98A4-78635F76C6F3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3-4B69-98A4-78635F76C6F3}"/>
            </c:ext>
          </c:extLst>
        </c:ser>
        <c:ser>
          <c:idx val="3"/>
          <c:order val="3"/>
          <c:tx>
            <c:strRef>
              <c:f>'Line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3-4B69-98A4-78635F76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111071"/>
        <c:axId val="1503115647"/>
      </c:lineChart>
      <c:catAx>
        <c:axId val="15031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15647"/>
        <c:crosses val="autoZero"/>
        <c:auto val="1"/>
        <c:lblAlgn val="ctr"/>
        <c:lblOffset val="100"/>
        <c:noMultiLvlLbl val="0"/>
      </c:catAx>
      <c:valAx>
        <c:axId val="15031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F-427B-9935-F78F2251B678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F-427B-9935-F78F2251B678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F-427B-9935-F78F2251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342863"/>
        <c:axId val="1005134367"/>
      </c:lineChart>
      <c:catAx>
        <c:axId val="11543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4367"/>
        <c:crosses val="autoZero"/>
        <c:auto val="1"/>
        <c:lblAlgn val="ctr"/>
        <c:lblOffset val="100"/>
        <c:noMultiLvlLbl val="0"/>
      </c:catAx>
      <c:valAx>
        <c:axId val="10051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6</xdr:row>
      <xdr:rowOff>110490</xdr:rowOff>
    </xdr:from>
    <xdr:to>
      <xdr:col>16</xdr:col>
      <xdr:colOff>563880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7B8EB-9051-49C1-BA41-6CB49A0E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14</xdr:col>
      <xdr:colOff>186690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3E618-52A4-41E9-86CF-5E05486F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232833</xdr:rowOff>
    </xdr:from>
    <xdr:to>
      <xdr:col>19</xdr:col>
      <xdr:colOff>118533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D0367-86D3-425D-B7BF-0047AF2EB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s Stewart" refreshedDate="45213.766999421299" createdVersion="7" refreshedVersion="7" minRefreshableVersion="3" recordCount="1000" xr:uid="{C6EE1F1F-D54B-4915-B094-A5CDDE5A190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s Stewart" refreshedDate="45213.779056828702" createdVersion="7" refreshedVersion="7" minRefreshableVersion="3" recordCount="1000" xr:uid="{137D772B-5F44-4F31-B9E0-DB60BFCBA75E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20477310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x v="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x v="1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x v="2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x v="1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x v="3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x v="3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x v="4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x v="3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x v="3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x v="5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x v="6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x v="3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x v="6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x v="7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x v="7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x v="8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x v="9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x v="10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x v="3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x v="3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x v="6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x v="3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x v="3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x v="4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x v="8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x v="11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x v="3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x v="1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x v="3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x v="12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x v="10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x v="11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x v="4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x v="3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x v="4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x v="6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x v="3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x v="13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x v="14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x v="3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x v="8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x v="1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x v="0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x v="15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x v="13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x v="3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x v="1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x v="3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x v="3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x v="1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x v="16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x v="8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x v="3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x v="6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x v="8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x v="17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x v="8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x v="11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x v="3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x v="3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x v="3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x v="3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x v="2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x v="3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x v="2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x v="3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x v="3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x v="8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x v="3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x v="3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x v="3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x v="3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x v="10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x v="17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x v="16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x v="14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x v="3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x v="10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x v="18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x v="3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x v="11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x v="1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x v="11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x v="5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x v="8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x v="7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x v="3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x v="1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x v="18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x v="3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x v="3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x v="18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x v="11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x v="3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x v="2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x v="4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x v="3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x v="0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x v="11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x v="3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x v="3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x v="5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x v="8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x v="5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x v="7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x v="2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x v="3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x v="3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x v="4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x v="19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x v="0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x v="15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x v="2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x v="0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x v="8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x v="13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x v="3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x v="19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x v="14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x v="4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x v="20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x v="11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x v="13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x v="3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x v="14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x v="3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x v="3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x v="3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x v="1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x v="0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x v="6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x v="2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x v="3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x v="21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x v="4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x v="3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x v="6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x v="9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x v="20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x v="8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x v="4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x v="2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x v="2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x v="7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x v="3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x v="8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x v="3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x v="3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x v="8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x v="7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x v="1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x v="5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x v="7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x v="3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x v="7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x v="3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x v="1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x v="14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x v="1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x v="3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x v="8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x v="2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x v="1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x v="14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x v="3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x v="2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x v="14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x v="3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x v="7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x v="12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x v="7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x v="18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x v="4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x v="3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x v="8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x v="3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x v="3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x v="3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x v="0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x v="3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x v="8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x v="2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x v="3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x v="1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x v="3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x v="19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x v="3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x v="12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x v="3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x v="3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x v="3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x v="3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x v="1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x v="7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x v="16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x v="5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x v="8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x v="6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x v="5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x v="1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x v="3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x v="2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x v="0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x v="3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x v="17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x v="3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x v="13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x v="1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x v="4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x v="4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x v="22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x v="3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x v="3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x v="7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x v="1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x v="3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x v="3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x v="22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x v="12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x v="10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x v="3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x v="0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x v="14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x v="3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x v="22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x v="1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x v="14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x v="20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x v="10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x v="20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x v="11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x v="3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x v="3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x v="10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x v="11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x v="10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x v="1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x v="10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x v="3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x v="8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x v="3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x v="9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x v="1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x v="3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x v="3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x v="3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x v="2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x v="13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x v="20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x v="18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x v="1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x v="3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x v="3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x v="6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x v="9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x v="1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x v="1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x v="3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x v="3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x v="14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x v="1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x v="1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x v="7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x v="14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x v="3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x v="3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x v="17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x v="3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x v="4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x v="19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x v="11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x v="14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x v="3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x v="3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x v="3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x v="18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x v="11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x v="3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x v="2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x v="3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x v="10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x v="3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x v="19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x v="1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x v="2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x v="3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x v="3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x v="5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x v="16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x v="3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x v="4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x v="2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x v="0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x v="3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x v="3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x v="3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x v="3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x v="3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x v="1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x v="0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x v="9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x v="4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x v="3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x v="7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x v="4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x v="3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x v="3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x v="13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x v="3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x v="7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x v="11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x v="3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x v="3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x v="1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x v="4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x v="3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x v="0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x v="3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x v="1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x v="2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x v="13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x v="12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x v="3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x v="4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x v="3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x v="3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x v="10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x v="3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x v="1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x v="11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x v="4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x v="0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x v="8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x v="3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x v="1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x v="1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x v="1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x v="3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x v="3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x v="3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x v="14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x v="7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x v="3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x v="3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x v="11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x v="6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x v="7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x v="2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x v="0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x v="3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x v="17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x v="1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x v="3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x v="3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x v="4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x v="8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x v="3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x v="11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x v="14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x v="10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x v="3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x v="3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x v="1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x v="1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x v="7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x v="3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x v="3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x v="3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x v="4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x v="19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x v="3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x v="3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x v="4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x v="3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x v="4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x v="7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x v="1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x v="3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x v="4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x v="3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x v="3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x v="3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x v="14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x v="0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x v="4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x v="9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x v="3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x v="8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x v="7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x v="3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x v="14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x v="9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x v="8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x v="17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x v="4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x v="3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x v="6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x v="1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x v="10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x v="7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x v="14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x v="3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x v="12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x v="3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x v="3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x v="3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x v="4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x v="3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x v="4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x v="1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x v="20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x v="3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x v="13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x v="10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x v="0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x v="3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x v="4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x v="3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x v="4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x v="2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x v="3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x v="8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x v="3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x v="0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x v="7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x v="14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x v="3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x v="3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x v="10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x v="14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x v="3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x v="3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x v="3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x v="4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x v="3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x v="3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x v="17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x v="10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x v="3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x v="22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x v="19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x v="8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x v="3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x v="3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x v="7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x v="3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x v="8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x v="19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x v="11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x v="11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x v="10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x v="1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x v="6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x v="22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x v="6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x v="3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x v="7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x v="3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x v="3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x v="4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x v="3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x v="6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x v="20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x v="10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x v="3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x v="18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x v="8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x v="2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x v="3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x v="6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x v="8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x v="0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x v="1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x v="5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x v="19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x v="18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x v="13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x v="22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x v="8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x v="0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x v="14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x v="3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x v="13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x v="3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x v="0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x v="3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x v="18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x v="3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x v="3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x v="8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x v="23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x v="0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x v="12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x v="14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x v="8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x v="3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x v="10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x v="8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x v="2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x v="4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x v="3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x v="4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x v="11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x v="6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x v="1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x v="15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x v="3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x v="2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x v="3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x v="3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x v="6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x v="3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x v="11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x v="19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x v="1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x v="3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x v="9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x v="0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x v="10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x v="1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x v="3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x v="6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x v="12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x v="12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x v="3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x v="8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x v="3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x v="10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x v="7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x v="11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x v="13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x v="11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x v="3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x v="7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x v="6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x v="3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x v="13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x v="4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x v="20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x v="0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x v="14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x v="20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x v="7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x v="11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x v="1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x v="3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x v="3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x v="6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x v="3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x v="8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x v="7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x v="2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x v="3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x v="1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x v="7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x v="1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x v="18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x v="22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x v="3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x v="3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x v="10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x v="3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x v="1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x v="4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x v="3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x v="3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x v="5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x v="1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x v="3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x v="10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x v="1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x v="12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x v="1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x v="23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x v="0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x v="3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x v="3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x v="17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x v="22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x v="17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x v="3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x v="2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x v="11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x v="4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x v="2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x v="18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x v="1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x v="0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x v="3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x v="4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x v="15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x v="11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x v="3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x v="10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x v="3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x v="3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x v="6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x v="3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x v="1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x v="4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x v="0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x v="8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x v="3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x v="3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x v="3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x v="9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x v="1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x v="0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x v="17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x v="22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x v="3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x v="3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x v="5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x v="3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x v="3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x v="3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x v="7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x v="3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x v="9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x v="3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x v="14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x v="3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x v="7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x v="3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x v="14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x v="3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x v="3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x v="0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x v="7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x v="3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x v="3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x v="3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x v="3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x v="10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x v="19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x v="19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x v="10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x v="3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x v="3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x v="6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x v="3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x v="3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x v="8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x v="3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x v="3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x v="1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x v="11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x v="18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x v="0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x v="3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x v="17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x v="12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x v="2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x v="2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x v="16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x v="14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x v="0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x v="22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x v="1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x v="4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x v="3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x v="17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x v="3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x v="3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x v="17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x v="4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x v="3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x v="23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x v="3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x v="3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x v="7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x v="3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x v="3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x v="7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x v="14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x v="23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x v="14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x v="13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x v="6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x v="0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x v="20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x v="3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x v="3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x v="3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x v="9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x v="3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x v="8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x v="3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x v="19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x v="2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x v="4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x v="4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x v="1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x v="3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x v="3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x v="1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x v="3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x v="5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x v="8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x v="6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x v="8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x v="3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x v="8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x v="18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x v="10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x v="9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x v="2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x v="6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x v="3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x v="3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x v="3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x v="3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x v="3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x v="15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x v="1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x v="20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x v="3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x v="4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x v="8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x v="13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x v="3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x v="1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x v="4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x v="3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x v="3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x v="20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x v="3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x v="2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x v="3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x v="6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x v="8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x v="2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x v="1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x v="16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x v="3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x v="14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x v="9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x v="7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x v="3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x v="7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x v="3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x v="3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x v="5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x v="3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x v="3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x v="8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x v="2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x v="3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x v="10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x v="8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x v="5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x v="9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x v="3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x v="14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x v="3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x v="3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x v="3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x v="6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x v="1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x v="5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x v="11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x v="1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x v="17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x v="3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x v="1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x v="7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x v="22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x v="18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x v="3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x v="11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x v="3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x v="3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x v="7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x v="3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x v="2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x v="1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x v="3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x v="3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x v="10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x v="3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x v="6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x v="3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x v="10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x v="1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x v="2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x v="10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x v="17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x v="1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x v="10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x v="3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x v="3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x v="0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x v="3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x v="9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x v="1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x v="6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x v="20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x v="2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x v="3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x v="3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x v="1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x v="14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x v="14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x v="3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x v="1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x v="4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x v="6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x v="3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x v="0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x v="4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x v="3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x v="11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x v="9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x v="11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x v="1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x v="1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x v="3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x v="9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x v="3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x v="11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x v="1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x v="4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x v="1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x v="1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x v="9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x v="12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x v="3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x v="6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x v="3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x v="3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x v="3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x v="14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x v="18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x v="18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x v="3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x v="2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x v="7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x v="17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x v="3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x v="4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x v="3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x v="2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x v="8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x v="14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x v="4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x v="2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x v="2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x v="0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x v="6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x v="7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x v="1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x v="5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x v="11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x v="7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x v="13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x v="3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x v="0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x v="12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x v="0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x v="3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x v="8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x v="3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x v="3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x v="19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x v="12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x v="3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x v="14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x v="0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x v="3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x v="6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x v="3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x v="3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x v="22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x v="14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x v="14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x v="1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x v="14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x v="0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x v="16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x v="9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x v="5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x v="3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x v="3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x v="12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x v="3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x v="3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x v="7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x v="3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x v="3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x v="5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x v="7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x v="4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x v="18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x v="4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x v="19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x v="3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x v="0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x v="3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x v="4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x v="17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x v="2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x v="1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x v="2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x v="9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x v="15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x v="3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x v="4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x v="3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x v="11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x v="3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x v="3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x v="2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x v="6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x v="6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x v="3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x v="19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x v="14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x v="12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x v="15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x v="3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x v="10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x v="2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x v="21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x v="3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x v="3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x v="3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x v="0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x v="3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x v="2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x v="3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x v="3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x v="3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x v="1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x v="3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x v="3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x v="3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x v="3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x v="4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x v="13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x v="11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x v="2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x v="3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x v="3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x v="0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x v="14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x v="14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x v="3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x v="3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x v="4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x v="2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x v="3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x v="1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x v="4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x v="22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x v="2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x v="3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x v="22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x v="3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x v="10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x v="18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x v="2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x v="18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x v="0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x v="14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x v="3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x v="1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x v="3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x v="21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x v="0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x v="3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x v="3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x v="19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x v="2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x v="3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x v="7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x v="3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x v="3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x v="0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x v="11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x v="3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x v="9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x v="2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x v="4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x v="4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x v="3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x v="1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x v="1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x v="4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x v="15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x v="18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x v="6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x v="1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x v="6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x v="14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x v="18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x v="0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x v="3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x v="3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x v="7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x v="0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806EC-0434-42ED-B2A6-EC51DECFB5A7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6BC66-5759-4EEA-82B5-0F9D5F8B1498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3FC6B-41BA-4E34-BBDD-8F8FDC129781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numFmtId="14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4849-8156-4483-8DEC-16227628FD03}">
  <dimension ref="A3:U14"/>
  <sheetViews>
    <sheetView workbookViewId="0">
      <selection activeCell="R7" sqref="R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21" x14ac:dyDescent="0.3">
      <c r="A3" s="6" t="s">
        <v>2069</v>
      </c>
      <c r="B3" s="6" t="s">
        <v>2066</v>
      </c>
      <c r="K3" t="s">
        <v>2069</v>
      </c>
      <c r="L3" t="s">
        <v>2066</v>
      </c>
    </row>
    <row r="4" spans="1:21" x14ac:dyDescent="0.3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K4" t="s">
        <v>2068</v>
      </c>
      <c r="L4" t="s">
        <v>74</v>
      </c>
      <c r="M4" t="s">
        <v>14</v>
      </c>
      <c r="N4" t="s">
        <v>47</v>
      </c>
      <c r="O4" t="s">
        <v>20</v>
      </c>
      <c r="P4" t="s">
        <v>2067</v>
      </c>
    </row>
    <row r="5" spans="1:21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  <c r="G5" s="4"/>
      <c r="H5" s="4"/>
      <c r="I5" s="4"/>
      <c r="J5" s="4"/>
      <c r="K5" s="4" t="s">
        <v>2041</v>
      </c>
      <c r="L5">
        <v>11</v>
      </c>
      <c r="M5">
        <v>60</v>
      </c>
      <c r="N5">
        <v>5</v>
      </c>
      <c r="O5">
        <v>102</v>
      </c>
      <c r="P5">
        <v>178</v>
      </c>
      <c r="Q5" s="4">
        <f>L5/$P5</f>
        <v>6.1797752808988762E-2</v>
      </c>
      <c r="R5" s="4">
        <f t="shared" ref="R5:U5" si="0">M5/$P5</f>
        <v>0.33707865168539325</v>
      </c>
      <c r="S5" s="4">
        <f t="shared" si="0"/>
        <v>2.8089887640449437E-2</v>
      </c>
      <c r="T5" s="4">
        <f t="shared" si="0"/>
        <v>0.5730337078651685</v>
      </c>
      <c r="U5" s="4">
        <f t="shared" si="0"/>
        <v>1</v>
      </c>
    </row>
    <row r="6" spans="1:21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  <c r="G6" s="4"/>
      <c r="H6" s="4"/>
      <c r="I6" s="4"/>
      <c r="J6" s="4"/>
      <c r="K6" t="s">
        <v>2033</v>
      </c>
      <c r="L6">
        <v>4</v>
      </c>
      <c r="M6">
        <v>20</v>
      </c>
      <c r="O6">
        <v>22</v>
      </c>
      <c r="P6">
        <v>46</v>
      </c>
      <c r="Q6" s="4">
        <f t="shared" ref="Q6:Q14" si="1">L6/$P6</f>
        <v>8.6956521739130432E-2</v>
      </c>
      <c r="R6" s="4">
        <f t="shared" ref="R6:R14" si="2">M6/$P6</f>
        <v>0.43478260869565216</v>
      </c>
      <c r="S6" s="4">
        <f t="shared" ref="S6:S14" si="3">N6/$P6</f>
        <v>0</v>
      </c>
      <c r="T6" s="4">
        <f t="shared" ref="T6:T14" si="4">O6/$P6</f>
        <v>0.47826086956521741</v>
      </c>
      <c r="U6" s="4">
        <f t="shared" ref="U6:U14" si="5">P6/$P6</f>
        <v>1</v>
      </c>
    </row>
    <row r="7" spans="1:21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  <c r="G7" s="4"/>
      <c r="H7" s="4"/>
      <c r="I7" s="4"/>
      <c r="J7" s="4"/>
      <c r="K7" t="s">
        <v>2050</v>
      </c>
      <c r="L7">
        <v>1</v>
      </c>
      <c r="M7">
        <v>23</v>
      </c>
      <c r="N7">
        <v>3</v>
      </c>
      <c r="O7">
        <v>21</v>
      </c>
      <c r="P7">
        <v>48</v>
      </c>
      <c r="Q7" s="4">
        <f t="shared" si="1"/>
        <v>2.0833333333333332E-2</v>
      </c>
      <c r="R7" s="4">
        <f t="shared" si="2"/>
        <v>0.47916666666666669</v>
      </c>
      <c r="S7" s="4">
        <f t="shared" si="3"/>
        <v>6.25E-2</v>
      </c>
      <c r="T7" s="4">
        <f t="shared" si="4"/>
        <v>0.4375</v>
      </c>
      <c r="U7" s="4">
        <f t="shared" si="5"/>
        <v>1</v>
      </c>
    </row>
    <row r="8" spans="1:21" x14ac:dyDescent="0.3">
      <c r="A8" s="9" t="s">
        <v>2064</v>
      </c>
      <c r="B8" s="10"/>
      <c r="C8" s="10"/>
      <c r="D8" s="10"/>
      <c r="E8" s="10">
        <v>4</v>
      </c>
      <c r="F8" s="10">
        <v>4</v>
      </c>
      <c r="G8" s="4"/>
      <c r="H8" s="4"/>
      <c r="I8" s="4"/>
      <c r="J8" s="4"/>
      <c r="K8" t="s">
        <v>2064</v>
      </c>
      <c r="O8">
        <v>4</v>
      </c>
      <c r="P8">
        <v>4</v>
      </c>
      <c r="Q8" s="4">
        <f t="shared" si="1"/>
        <v>0</v>
      </c>
      <c r="R8" s="4">
        <f t="shared" si="2"/>
        <v>0</v>
      </c>
      <c r="S8" s="4">
        <f t="shared" si="3"/>
        <v>0</v>
      </c>
      <c r="T8" s="4">
        <f t="shared" si="4"/>
        <v>1</v>
      </c>
      <c r="U8" s="4">
        <f t="shared" si="5"/>
        <v>1</v>
      </c>
    </row>
    <row r="9" spans="1:21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  <c r="G9" s="4"/>
      <c r="H9" s="4"/>
      <c r="I9" s="4"/>
      <c r="J9" s="4"/>
      <c r="K9" t="s">
        <v>2035</v>
      </c>
      <c r="L9">
        <v>10</v>
      </c>
      <c r="M9">
        <v>66</v>
      </c>
      <c r="O9">
        <v>99</v>
      </c>
      <c r="P9">
        <v>175</v>
      </c>
      <c r="Q9" s="4">
        <f t="shared" si="1"/>
        <v>5.7142857142857141E-2</v>
      </c>
      <c r="R9" s="4">
        <f t="shared" si="2"/>
        <v>0.37714285714285717</v>
      </c>
      <c r="S9" s="4">
        <f t="shared" si="3"/>
        <v>0</v>
      </c>
      <c r="T9" s="4">
        <f t="shared" si="4"/>
        <v>0.56571428571428573</v>
      </c>
      <c r="U9" s="4">
        <f t="shared" si="5"/>
        <v>1</v>
      </c>
    </row>
    <row r="10" spans="1:21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  <c r="G10" s="4"/>
      <c r="H10" s="4"/>
      <c r="I10" s="4"/>
      <c r="J10" s="4"/>
      <c r="K10" t="s">
        <v>2054</v>
      </c>
      <c r="L10">
        <v>4</v>
      </c>
      <c r="M10">
        <v>11</v>
      </c>
      <c r="N10">
        <v>1</v>
      </c>
      <c r="O10">
        <v>26</v>
      </c>
      <c r="P10">
        <v>42</v>
      </c>
      <c r="Q10" s="4">
        <f t="shared" si="1"/>
        <v>9.5238095238095233E-2</v>
      </c>
      <c r="R10" s="4">
        <f t="shared" si="2"/>
        <v>0.26190476190476192</v>
      </c>
      <c r="S10" s="4">
        <f t="shared" si="3"/>
        <v>2.3809523809523808E-2</v>
      </c>
      <c r="T10" s="4">
        <f t="shared" si="4"/>
        <v>0.61904761904761907</v>
      </c>
      <c r="U10" s="4">
        <f t="shared" si="5"/>
        <v>1</v>
      </c>
    </row>
    <row r="11" spans="1:21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  <c r="G11" s="4"/>
      <c r="H11" s="4"/>
      <c r="I11" s="4"/>
      <c r="J11" s="4"/>
      <c r="K11" t="s">
        <v>2047</v>
      </c>
      <c r="L11">
        <v>2</v>
      </c>
      <c r="M11">
        <v>24</v>
      </c>
      <c r="N11">
        <v>1</v>
      </c>
      <c r="O11">
        <v>40</v>
      </c>
      <c r="P11">
        <v>67</v>
      </c>
      <c r="Q11" s="4">
        <f t="shared" si="1"/>
        <v>2.9850746268656716E-2</v>
      </c>
      <c r="R11" s="4">
        <f t="shared" si="2"/>
        <v>0.35820895522388058</v>
      </c>
      <c r="S11" s="4">
        <f t="shared" si="3"/>
        <v>1.4925373134328358E-2</v>
      </c>
      <c r="T11" s="4">
        <f t="shared" si="4"/>
        <v>0.59701492537313428</v>
      </c>
      <c r="U11" s="4">
        <f t="shared" si="5"/>
        <v>1</v>
      </c>
    </row>
    <row r="12" spans="1:21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  <c r="G12" s="4"/>
      <c r="H12" s="4"/>
      <c r="I12" s="4"/>
      <c r="J12" s="4"/>
      <c r="K12" t="s">
        <v>2037</v>
      </c>
      <c r="L12">
        <v>2</v>
      </c>
      <c r="M12">
        <v>28</v>
      </c>
      <c r="N12">
        <v>2</v>
      </c>
      <c r="O12">
        <v>64</v>
      </c>
      <c r="P12">
        <v>96</v>
      </c>
      <c r="Q12" s="4">
        <f t="shared" si="1"/>
        <v>2.0833333333333332E-2</v>
      </c>
      <c r="R12" s="4">
        <f t="shared" si="2"/>
        <v>0.29166666666666669</v>
      </c>
      <c r="S12" s="4">
        <f t="shared" si="3"/>
        <v>2.0833333333333332E-2</v>
      </c>
      <c r="T12" s="4">
        <f t="shared" si="4"/>
        <v>0.66666666666666663</v>
      </c>
      <c r="U12" s="4">
        <f t="shared" si="5"/>
        <v>1</v>
      </c>
    </row>
    <row r="13" spans="1:21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  <c r="G13" s="4"/>
      <c r="H13" s="4"/>
      <c r="I13" s="4"/>
      <c r="J13" s="4"/>
      <c r="K13" t="s">
        <v>2039</v>
      </c>
      <c r="L13">
        <v>23</v>
      </c>
      <c r="M13">
        <v>132</v>
      </c>
      <c r="N13">
        <v>2</v>
      </c>
      <c r="O13">
        <v>187</v>
      </c>
      <c r="P13">
        <v>344</v>
      </c>
      <c r="Q13" s="4">
        <f t="shared" si="1"/>
        <v>6.6860465116279064E-2</v>
      </c>
      <c r="R13" s="4">
        <f t="shared" si="2"/>
        <v>0.38372093023255816</v>
      </c>
      <c r="S13" s="4">
        <f t="shared" si="3"/>
        <v>5.8139534883720929E-3</v>
      </c>
      <c r="T13" s="4">
        <f t="shared" si="4"/>
        <v>0.54360465116279066</v>
      </c>
      <c r="U13" s="4">
        <f t="shared" si="5"/>
        <v>1</v>
      </c>
    </row>
    <row r="14" spans="1:21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  <c r="G14" s="4"/>
      <c r="H14" s="4"/>
      <c r="I14" s="4"/>
      <c r="J14" s="4"/>
      <c r="K14" t="s">
        <v>2067</v>
      </c>
      <c r="L14">
        <v>57</v>
      </c>
      <c r="M14">
        <v>364</v>
      </c>
      <c r="N14">
        <v>14</v>
      </c>
      <c r="O14">
        <v>565</v>
      </c>
      <c r="P14">
        <v>1000</v>
      </c>
      <c r="Q14" s="4">
        <f t="shared" si="1"/>
        <v>5.7000000000000002E-2</v>
      </c>
      <c r="R14" s="4">
        <f t="shared" si="2"/>
        <v>0.36399999999999999</v>
      </c>
      <c r="S14" s="4">
        <f t="shared" si="3"/>
        <v>1.4E-2</v>
      </c>
      <c r="T14" s="4">
        <f t="shared" si="4"/>
        <v>0.56499999999999995</v>
      </c>
      <c r="U14" s="4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4D1B-EBB0-41B6-8076-9CD68A6BEA88}">
  <dimension ref="A1:F30"/>
  <sheetViews>
    <sheetView topLeftCell="A5" workbookViewId="0">
      <selection activeCell="H29" sqref="H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2069</v>
      </c>
      <c r="B4" s="6" t="s">
        <v>2066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760D-C809-40EA-8B16-064052B40A20}">
  <dimension ref="A1:K35"/>
  <sheetViews>
    <sheetView topLeftCell="A10" workbookViewId="0">
      <selection activeCell="G23" sqref="G23:K3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2031</v>
      </c>
      <c r="B1" t="s">
        <v>2070</v>
      </c>
    </row>
    <row r="2" spans="1:6" x14ac:dyDescent="0.3">
      <c r="A2" s="6" t="s">
        <v>2085</v>
      </c>
      <c r="B2" t="s">
        <v>2070</v>
      </c>
    </row>
    <row r="4" spans="1:6" x14ac:dyDescent="0.3">
      <c r="A4" s="6" t="s">
        <v>2069</v>
      </c>
      <c r="B4" s="6" t="s">
        <v>2066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11" x14ac:dyDescent="0.3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11" x14ac:dyDescent="0.3">
      <c r="A18" s="12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  <row r="21" spans="1:11" x14ac:dyDescent="0.3">
      <c r="A21" s="7" t="s">
        <v>2069</v>
      </c>
      <c r="B21" s="7" t="s">
        <v>2066</v>
      </c>
      <c r="C21" s="7"/>
      <c r="D21" s="7"/>
      <c r="E21" s="7"/>
      <c r="F21" s="7"/>
    </row>
    <row r="22" spans="1:11" x14ac:dyDescent="0.3">
      <c r="A22" s="8" t="s">
        <v>2068</v>
      </c>
      <c r="B22" s="8" t="s">
        <v>74</v>
      </c>
      <c r="C22" s="8" t="s">
        <v>14</v>
      </c>
      <c r="D22" s="8" t="s">
        <v>47</v>
      </c>
      <c r="E22" s="8" t="s">
        <v>20</v>
      </c>
      <c r="F22" s="8" t="s">
        <v>2067</v>
      </c>
    </row>
    <row r="23" spans="1:11" x14ac:dyDescent="0.3">
      <c r="A23" s="12" t="s">
        <v>2073</v>
      </c>
      <c r="B23" s="10">
        <v>6</v>
      </c>
      <c r="C23" s="10">
        <v>36</v>
      </c>
      <c r="D23" s="10">
        <v>1</v>
      </c>
      <c r="E23" s="10">
        <v>49</v>
      </c>
      <c r="F23" s="10">
        <v>92</v>
      </c>
      <c r="G23" s="4">
        <f>B23/$F23</f>
        <v>6.5217391304347824E-2</v>
      </c>
      <c r="H23" s="4">
        <f t="shared" ref="H23:J23" si="0">C23/$F23</f>
        <v>0.39130434782608697</v>
      </c>
      <c r="I23" s="4">
        <f t="shared" si="0"/>
        <v>1.0869565217391304E-2</v>
      </c>
      <c r="J23" s="4">
        <f t="shared" si="0"/>
        <v>0.53260869565217395</v>
      </c>
      <c r="K23" s="4">
        <f>F23/$F23</f>
        <v>1</v>
      </c>
    </row>
    <row r="24" spans="1:11" x14ac:dyDescent="0.3">
      <c r="A24" s="12" t="s">
        <v>2074</v>
      </c>
      <c r="B24" s="10">
        <v>7</v>
      </c>
      <c r="C24" s="10">
        <v>28</v>
      </c>
      <c r="D24" s="10"/>
      <c r="E24" s="10">
        <v>44</v>
      </c>
      <c r="F24" s="10">
        <v>79</v>
      </c>
      <c r="G24" s="4">
        <f t="shared" ref="G24:G35" si="1">B24/$F24</f>
        <v>8.8607594936708861E-2</v>
      </c>
      <c r="H24" s="4">
        <f t="shared" ref="H24:H35" si="2">C24/$F24</f>
        <v>0.35443037974683544</v>
      </c>
      <c r="I24" s="4">
        <f t="shared" ref="I24:I35" si="3">D24/$F24</f>
        <v>0</v>
      </c>
      <c r="J24" s="4">
        <f t="shared" ref="J24:J35" si="4">E24/$F24</f>
        <v>0.55696202531645567</v>
      </c>
      <c r="K24" s="4">
        <f t="shared" ref="K24:K35" si="5">F24/$F24</f>
        <v>1</v>
      </c>
    </row>
    <row r="25" spans="1:11" x14ac:dyDescent="0.3">
      <c r="A25" s="12" t="s">
        <v>2075</v>
      </c>
      <c r="B25" s="10">
        <v>4</v>
      </c>
      <c r="C25" s="10">
        <v>33</v>
      </c>
      <c r="D25" s="10"/>
      <c r="E25" s="10">
        <v>49</v>
      </c>
      <c r="F25" s="10">
        <v>86</v>
      </c>
      <c r="G25" s="4">
        <f t="shared" si="1"/>
        <v>4.6511627906976744E-2</v>
      </c>
      <c r="H25" s="4">
        <f t="shared" si="2"/>
        <v>0.38372093023255816</v>
      </c>
      <c r="I25" s="4">
        <f t="shared" si="3"/>
        <v>0</v>
      </c>
      <c r="J25" s="4">
        <f t="shared" si="4"/>
        <v>0.56976744186046513</v>
      </c>
      <c r="K25" s="4">
        <f t="shared" si="5"/>
        <v>1</v>
      </c>
    </row>
    <row r="26" spans="1:11" x14ac:dyDescent="0.3">
      <c r="A26" s="12" t="s">
        <v>2076</v>
      </c>
      <c r="B26" s="10">
        <v>1</v>
      </c>
      <c r="C26" s="10">
        <v>30</v>
      </c>
      <c r="D26" s="10">
        <v>1</v>
      </c>
      <c r="E26" s="10">
        <v>46</v>
      </c>
      <c r="F26" s="10">
        <v>78</v>
      </c>
      <c r="G26" s="4">
        <f t="shared" si="1"/>
        <v>1.282051282051282E-2</v>
      </c>
      <c r="H26" s="4">
        <f t="shared" si="2"/>
        <v>0.38461538461538464</v>
      </c>
      <c r="I26" s="4">
        <f t="shared" si="3"/>
        <v>1.282051282051282E-2</v>
      </c>
      <c r="J26" s="4">
        <f t="shared" si="4"/>
        <v>0.58974358974358976</v>
      </c>
      <c r="K26" s="4">
        <f t="shared" si="5"/>
        <v>1</v>
      </c>
    </row>
    <row r="27" spans="1:11" x14ac:dyDescent="0.3">
      <c r="A27" s="12" t="s">
        <v>2077</v>
      </c>
      <c r="B27" s="10">
        <v>3</v>
      </c>
      <c r="C27" s="10">
        <v>35</v>
      </c>
      <c r="D27" s="10">
        <v>2</v>
      </c>
      <c r="E27" s="10">
        <v>46</v>
      </c>
      <c r="F27" s="10">
        <v>86</v>
      </c>
      <c r="G27" s="4">
        <f t="shared" si="1"/>
        <v>3.4883720930232558E-2</v>
      </c>
      <c r="H27" s="4">
        <f t="shared" si="2"/>
        <v>0.40697674418604651</v>
      </c>
      <c r="I27" s="4">
        <f t="shared" si="3"/>
        <v>2.3255813953488372E-2</v>
      </c>
      <c r="J27" s="4">
        <f t="shared" si="4"/>
        <v>0.53488372093023251</v>
      </c>
      <c r="K27" s="4">
        <f t="shared" si="5"/>
        <v>1</v>
      </c>
    </row>
    <row r="28" spans="1:11" x14ac:dyDescent="0.3">
      <c r="A28" s="12" t="s">
        <v>2078</v>
      </c>
      <c r="B28" s="10">
        <v>3</v>
      </c>
      <c r="C28" s="10">
        <v>28</v>
      </c>
      <c r="D28" s="10">
        <v>1</v>
      </c>
      <c r="E28" s="10">
        <v>55</v>
      </c>
      <c r="F28" s="10">
        <v>87</v>
      </c>
      <c r="G28" s="4">
        <f t="shared" si="1"/>
        <v>3.4482758620689655E-2</v>
      </c>
      <c r="H28" s="4">
        <f t="shared" si="2"/>
        <v>0.32183908045977011</v>
      </c>
      <c r="I28" s="4">
        <f t="shared" si="3"/>
        <v>1.1494252873563218E-2</v>
      </c>
      <c r="J28" s="4">
        <f t="shared" si="4"/>
        <v>0.63218390804597702</v>
      </c>
      <c r="K28" s="4">
        <f t="shared" si="5"/>
        <v>1</v>
      </c>
    </row>
    <row r="29" spans="1:11" x14ac:dyDescent="0.3">
      <c r="A29" s="12" t="s">
        <v>2079</v>
      </c>
      <c r="B29" s="10">
        <v>4</v>
      </c>
      <c r="C29" s="10">
        <v>31</v>
      </c>
      <c r="D29" s="10">
        <v>1</v>
      </c>
      <c r="E29" s="10">
        <v>58</v>
      </c>
      <c r="F29" s="10">
        <v>94</v>
      </c>
      <c r="G29" s="4">
        <f t="shared" si="1"/>
        <v>4.2553191489361701E-2</v>
      </c>
      <c r="H29" s="4">
        <f t="shared" si="2"/>
        <v>0.32978723404255317</v>
      </c>
      <c r="I29" s="4">
        <f t="shared" si="3"/>
        <v>1.0638297872340425E-2</v>
      </c>
      <c r="J29" s="4">
        <f t="shared" si="4"/>
        <v>0.61702127659574468</v>
      </c>
      <c r="K29" s="4">
        <f t="shared" si="5"/>
        <v>1</v>
      </c>
    </row>
    <row r="30" spans="1:11" x14ac:dyDescent="0.3">
      <c r="A30" s="12" t="s">
        <v>2080</v>
      </c>
      <c r="B30" s="10">
        <v>8</v>
      </c>
      <c r="C30" s="10">
        <v>35</v>
      </c>
      <c r="D30" s="10">
        <v>1</v>
      </c>
      <c r="E30" s="10">
        <v>41</v>
      </c>
      <c r="F30" s="10">
        <v>85</v>
      </c>
      <c r="G30" s="4">
        <f t="shared" si="1"/>
        <v>9.4117647058823528E-2</v>
      </c>
      <c r="H30" s="4">
        <f t="shared" si="2"/>
        <v>0.41176470588235292</v>
      </c>
      <c r="I30" s="4">
        <f t="shared" si="3"/>
        <v>1.1764705882352941E-2</v>
      </c>
      <c r="J30" s="4">
        <f t="shared" si="4"/>
        <v>0.4823529411764706</v>
      </c>
      <c r="K30" s="4">
        <f t="shared" si="5"/>
        <v>1</v>
      </c>
    </row>
    <row r="31" spans="1:11" x14ac:dyDescent="0.3">
      <c r="A31" s="12" t="s">
        <v>2081</v>
      </c>
      <c r="B31" s="10">
        <v>5</v>
      </c>
      <c r="C31" s="10">
        <v>23</v>
      </c>
      <c r="D31" s="10"/>
      <c r="E31" s="10">
        <v>45</v>
      </c>
      <c r="F31" s="10">
        <v>73</v>
      </c>
      <c r="G31" s="4">
        <f t="shared" si="1"/>
        <v>6.8493150684931503E-2</v>
      </c>
      <c r="H31" s="4">
        <f t="shared" si="2"/>
        <v>0.31506849315068491</v>
      </c>
      <c r="I31" s="4">
        <f t="shared" si="3"/>
        <v>0</v>
      </c>
      <c r="J31" s="4">
        <f t="shared" si="4"/>
        <v>0.61643835616438358</v>
      </c>
      <c r="K31" s="4">
        <f t="shared" si="5"/>
        <v>1</v>
      </c>
    </row>
    <row r="32" spans="1:11" x14ac:dyDescent="0.3">
      <c r="A32" s="12" t="s">
        <v>2082</v>
      </c>
      <c r="B32" s="10">
        <v>6</v>
      </c>
      <c r="C32" s="10">
        <v>26</v>
      </c>
      <c r="D32" s="10">
        <v>1</v>
      </c>
      <c r="E32" s="10">
        <v>45</v>
      </c>
      <c r="F32" s="10">
        <v>78</v>
      </c>
      <c r="G32" s="4">
        <f t="shared" si="1"/>
        <v>7.6923076923076927E-2</v>
      </c>
      <c r="H32" s="4">
        <f t="shared" si="2"/>
        <v>0.33333333333333331</v>
      </c>
      <c r="I32" s="4">
        <f t="shared" si="3"/>
        <v>1.282051282051282E-2</v>
      </c>
      <c r="J32" s="4">
        <f t="shared" si="4"/>
        <v>0.57692307692307687</v>
      </c>
      <c r="K32" s="4">
        <f t="shared" si="5"/>
        <v>1</v>
      </c>
    </row>
    <row r="33" spans="1:11" x14ac:dyDescent="0.3">
      <c r="A33" s="12" t="s">
        <v>2083</v>
      </c>
      <c r="B33" s="10">
        <v>3</v>
      </c>
      <c r="C33" s="10">
        <v>27</v>
      </c>
      <c r="D33" s="10">
        <v>3</v>
      </c>
      <c r="E33" s="10">
        <v>45</v>
      </c>
      <c r="F33" s="10">
        <v>78</v>
      </c>
      <c r="G33" s="4">
        <f t="shared" si="1"/>
        <v>3.8461538461538464E-2</v>
      </c>
      <c r="H33" s="4">
        <f t="shared" si="2"/>
        <v>0.34615384615384615</v>
      </c>
      <c r="I33" s="4">
        <f t="shared" si="3"/>
        <v>3.8461538461538464E-2</v>
      </c>
      <c r="J33" s="4">
        <f t="shared" si="4"/>
        <v>0.57692307692307687</v>
      </c>
      <c r="K33" s="4">
        <f t="shared" si="5"/>
        <v>1</v>
      </c>
    </row>
    <row r="34" spans="1:11" x14ac:dyDescent="0.3">
      <c r="A34" s="12" t="s">
        <v>2084</v>
      </c>
      <c r="B34" s="10">
        <v>7</v>
      </c>
      <c r="C34" s="10">
        <v>32</v>
      </c>
      <c r="D34" s="10">
        <v>3</v>
      </c>
      <c r="E34" s="10">
        <v>42</v>
      </c>
      <c r="F34" s="10">
        <v>84</v>
      </c>
      <c r="G34" s="4">
        <f t="shared" si="1"/>
        <v>8.3333333333333329E-2</v>
      </c>
      <c r="H34" s="4">
        <f t="shared" si="2"/>
        <v>0.38095238095238093</v>
      </c>
      <c r="I34" s="4">
        <f t="shared" si="3"/>
        <v>3.5714285714285712E-2</v>
      </c>
      <c r="J34" s="4">
        <f t="shared" si="4"/>
        <v>0.5</v>
      </c>
      <c r="K34" s="4">
        <f t="shared" si="5"/>
        <v>1</v>
      </c>
    </row>
    <row r="35" spans="1:11" x14ac:dyDescent="0.3">
      <c r="A35" s="13" t="s">
        <v>2067</v>
      </c>
      <c r="B35" s="14">
        <v>57</v>
      </c>
      <c r="C35" s="14">
        <v>364</v>
      </c>
      <c r="D35" s="14">
        <v>14</v>
      </c>
      <c r="E35" s="14">
        <v>565</v>
      </c>
      <c r="F35" s="14">
        <v>1000</v>
      </c>
      <c r="G35" s="4">
        <f t="shared" si="1"/>
        <v>5.7000000000000002E-2</v>
      </c>
      <c r="H35" s="4">
        <f t="shared" si="2"/>
        <v>0.36399999999999999</v>
      </c>
      <c r="I35" s="4">
        <f t="shared" si="3"/>
        <v>1.4E-2</v>
      </c>
      <c r="J35" s="4">
        <f t="shared" si="4"/>
        <v>0.56499999999999995</v>
      </c>
      <c r="K35" s="4">
        <f t="shared" si="5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D2" sqref="D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 t="e">
        <f>E2/G2</f>
        <v>#DIV/0!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E3/G3</f>
        <v>92.151898734177209</v>
      </c>
      <c r="Q3" t="s">
        <v>2035</v>
      </c>
      <c r="R3" t="s">
        <v>2036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5">
        <f t="shared" ref="P67:P130" si="5">E67/G67</f>
        <v>61.038135593220339</v>
      </c>
      <c r="Q67" t="s">
        <v>2039</v>
      </c>
      <c r="R67" t="s">
        <v>2040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5">
        <f t="shared" ref="P131:P194" si="9">E131/G131</f>
        <v>86.472727272727269</v>
      </c>
      <c r="Q131" t="s">
        <v>2033</v>
      </c>
      <c r="R131" t="s">
        <v>2034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5">
        <f t="shared" ref="P195:P258" si="13">E195/G195</f>
        <v>46.338461538461537</v>
      </c>
      <c r="Q195" t="s">
        <v>2035</v>
      </c>
      <c r="R195" t="s">
        <v>2045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5">
        <f t="shared" ref="P259:P322" si="17">E259/G259</f>
        <v>90.456521739130437</v>
      </c>
      <c r="Q259" t="s">
        <v>2039</v>
      </c>
      <c r="R259" t="s">
        <v>2040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5">
        <f t="shared" ref="P323:P386" si="21">E323/G323</f>
        <v>65.000810372771468</v>
      </c>
      <c r="Q323" t="s">
        <v>2041</v>
      </c>
      <c r="R323" t="s">
        <v>2052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5">
        <f t="shared" ref="P387:P450" si="25">E387/G387</f>
        <v>50.007915567282325</v>
      </c>
      <c r="Q387" t="s">
        <v>2047</v>
      </c>
      <c r="R387" t="s">
        <v>2048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5">
        <f t="shared" ref="P451:P514" si="29">E451/G451</f>
        <v>101.19767441860465</v>
      </c>
      <c r="Q451" t="s">
        <v>2050</v>
      </c>
      <c r="R451" t="s">
        <v>2051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29"/>
        <v>#DIV/0!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5">
        <f t="shared" ref="P515:P578" si="33">E515/G515</f>
        <v>93.142857142857139</v>
      </c>
      <c r="Q515" t="s">
        <v>2041</v>
      </c>
      <c r="R515" t="s">
        <v>2060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5">
        <f t="shared" ref="P579:P642" si="37">E579/G579</f>
        <v>41.783783783783782</v>
      </c>
      <c r="Q579" t="s">
        <v>2035</v>
      </c>
      <c r="R579" t="s">
        <v>2058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5">
        <f t="shared" ref="P643:P706" si="41">E643/G643</f>
        <v>58.128865979381445</v>
      </c>
      <c r="Q643" t="s">
        <v>2039</v>
      </c>
      <c r="R643" t="s">
        <v>2040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5">
        <f t="shared" ref="P707:P770" si="45">E707/G707</f>
        <v>82.986666666666665</v>
      </c>
      <c r="Q707" t="s">
        <v>2047</v>
      </c>
      <c r="R707" t="s">
        <v>2048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5">
        <f t="shared" ref="P771:P834" si="49">E771/G771</f>
        <v>31.995894428152493</v>
      </c>
      <c r="Q771" t="s">
        <v>2050</v>
      </c>
      <c r="R771" t="s">
        <v>2051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5">
        <f t="shared" ref="P835:P898" si="53">E835/G835</f>
        <v>64.987878787878785</v>
      </c>
      <c r="Q835" t="s">
        <v>2047</v>
      </c>
      <c r="R835" t="s">
        <v>2059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5">
        <f t="shared" ref="P899:P962" si="57">E899/G899</f>
        <v>90.259259259259252</v>
      </c>
      <c r="Q899" t="s">
        <v>2039</v>
      </c>
      <c r="R899" t="s">
        <v>2040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5">
        <f t="shared" ref="P963:P1001" si="61">E963/G963</f>
        <v>43.87096774193548</v>
      </c>
      <c r="Q963" t="s">
        <v>2047</v>
      </c>
      <c r="R963" t="s">
        <v>2059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conditionalFormatting sqref="F2:F1001">
    <cfRule type="containsText" dxfId="6" priority="11" operator="containsText" text="successful">
      <formula>NOT(ISERROR(SEARCH("successful",F2)))</formula>
    </cfRule>
    <cfRule type="containsText" dxfId="7" priority="10" operator="containsText" text="failed">
      <formula>NOT(ISERROR(SEARCH("failed",F2)))</formula>
    </cfRule>
    <cfRule type="containsText" dxfId="8" priority="9" operator="containsText" text="canceled">
      <formula>NOT(ISERROR(SEARCH("canceled",F2)))</formula>
    </cfRule>
    <cfRule type="containsText" dxfId="5" priority="8" operator="containsText" text="live">
      <formula>NOT(ISERROR(SEARCH("live",F2)))</formula>
    </cfRule>
  </conditionalFormatting>
  <conditionalFormatting sqref="O2:O1001">
    <cfRule type="cellIs" dxfId="1" priority="5" operator="between">
      <formula>0</formula>
      <formula>0.99</formula>
    </cfRule>
    <cfRule type="cellIs" dxfId="2" priority="4" operator="between">
      <formula>100</formula>
      <formula>199</formula>
    </cfRule>
    <cfRule type="cellIs" dxfId="3" priority="3" operator="between">
      <formula>1</formula>
      <formula>1.99</formula>
    </cfRule>
    <cfRule type="cellIs" dxfId="4" priority="2" operator="greaterThanOrEqual">
      <formula>200</formula>
    </cfRule>
    <cfRule type="cellIs" dxfId="0" priority="1" operator="greaterThanOrEqual">
      <formula>2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53A2-BC9D-429D-92EE-1E4995146838}">
  <dimension ref="A1:I13"/>
  <sheetViews>
    <sheetView tabSelected="1" topLeftCell="C1" zoomScale="90" zoomScaleNormal="90" workbookViewId="0">
      <selection activeCell="R3" sqref="R3"/>
    </sheetView>
  </sheetViews>
  <sheetFormatPr defaultRowHeight="15.6" x14ac:dyDescent="0.3"/>
  <sheetData>
    <row r="1" spans="1:9" x14ac:dyDescent="0.3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2093</v>
      </c>
      <c r="G1" s="16" t="s">
        <v>2091</v>
      </c>
      <c r="H1" s="16" t="s">
        <v>2092</v>
      </c>
      <c r="I1" s="16"/>
    </row>
    <row r="2" spans="1:9" ht="46.8" x14ac:dyDescent="0.3">
      <c r="A2" s="15" t="s">
        <v>2094</v>
      </c>
      <c r="B2">
        <f>COUNTIFS(Crowdfunding!$D$2:$D$1001, "&lt;1000",Crowdfunding!$F$2:$F$1001, "successful")</f>
        <v>30</v>
      </c>
      <c r="C2">
        <f>COUNTIFS(Crowdfunding!$D$2:$D$1001, "&lt;1000",Crowdfunding!$F$2:$F$1001, "failed")</f>
        <v>20</v>
      </c>
      <c r="D2">
        <f>COUNTIFS(Crowdfunding!$D$2:$D$1001, "&lt;1000",Crowdfunding!$F$2:$F$1001, "canceled")</f>
        <v>1</v>
      </c>
      <c r="E2">
        <f>SUM(B2:D2)</f>
        <v>51</v>
      </c>
      <c r="F2" s="4">
        <f>B2/$E2</f>
        <v>0.58823529411764708</v>
      </c>
      <c r="G2" s="4">
        <f t="shared" ref="G2:I2" si="0">C2/$E2</f>
        <v>0.39215686274509803</v>
      </c>
      <c r="H2" s="4">
        <f t="shared" si="0"/>
        <v>1.9607843137254902E-2</v>
      </c>
      <c r="I2" s="4">
        <f t="shared" si="0"/>
        <v>1</v>
      </c>
    </row>
    <row r="3" spans="1:9" ht="31.2" x14ac:dyDescent="0.3">
      <c r="A3" s="15" t="s">
        <v>2095</v>
      </c>
      <c r="B3">
        <f>COUNTIFS(Crowdfunding!$D$2:$D$1001, "&gt;999",Crowdfunding!$D$2:$D$1001, "&lt;5000",Crowdfunding!$F$2:$F$1001, "successful")</f>
        <v>191</v>
      </c>
      <c r="C3">
        <f>COUNTIFS(Crowdfunding!$D$2:$D$1001, "&gt;999",Crowdfunding!$D$2:$D$1001, "&lt;5000",Crowdfunding!$F$2:$F$1001, "failed")</f>
        <v>38</v>
      </c>
      <c r="D3">
        <f>COUNTIFS(Crowdfunding!$D$2:$D$1001, "&gt;999",Crowdfunding!$D$2:$D$1001, "&lt;5000",Crowdfunding!$F$2:$F$1001, "canceled")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  <c r="I3" s="4">
        <f t="shared" ref="I3:I13" si="5">E3/$E3</f>
        <v>1</v>
      </c>
    </row>
    <row r="4" spans="1:9" ht="31.2" x14ac:dyDescent="0.3">
      <c r="A4" s="15" t="s">
        <v>2096</v>
      </c>
      <c r="B4">
        <f>COUNTIFS(Crowdfunding!$D$2:$D$1001, "&gt;4999",Crowdfunding!$D$2:$D$1001, "&lt;10000",Crowdfunding!$F$2:$F$1001, "successful")</f>
        <v>164</v>
      </c>
      <c r="C4">
        <f>COUNTIFS(Crowdfunding!$D$2:$D$1001, "&gt;4999",Crowdfunding!$D$2:$D$1001, "&lt;10000",Crowdfunding!$F$2:$F$1001, "failed")</f>
        <v>126</v>
      </c>
      <c r="D4">
        <f>COUNTIFS(Crowdfunding!$D$2:$D$1001, "&gt;4999",Crowdfunding!$D$2:$D$1001, "&lt;10000",Crowdfunding!$F$2:$F$1001, "canceled")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  <c r="I4" s="4">
        <f t="shared" si="5"/>
        <v>1</v>
      </c>
    </row>
    <row r="5" spans="1:9" ht="31.2" x14ac:dyDescent="0.3">
      <c r="A5" s="15" t="s">
        <v>2097</v>
      </c>
      <c r="B5">
        <f>COUNTIFS(Crowdfunding!$D$2:$D$1001, "&gt;9999",Crowdfunding!$D$2:$D$1001, "&lt;15000",Crowdfunding!$F$2:$F$1001, "successful")</f>
        <v>4</v>
      </c>
      <c r="C5">
        <f>COUNTIFS(Crowdfunding!$D$2:$D$1001, "&gt;9999",Crowdfunding!$D$2:$D$1001, "&lt;15000",Crowdfunding!$F$2:$F$1001, "failed")</f>
        <v>5</v>
      </c>
      <c r="D5">
        <f>COUNTIFS(Crowdfunding!$D$2:$D$1001, "&gt;9999",Crowdfunding!$D$2:$D$1001, "&lt;15000",Crowdfunding!$F$2:$F$1001, "canceled")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  <c r="I5" s="4">
        <f t="shared" si="5"/>
        <v>1</v>
      </c>
    </row>
    <row r="6" spans="1:9" ht="31.2" x14ac:dyDescent="0.3">
      <c r="A6" s="15" t="s">
        <v>2098</v>
      </c>
      <c r="B6">
        <f>COUNTIFS(Crowdfunding!$D$2:$D$1001, "&gt;14999",Crowdfunding!$D$2:$D$1001, "&lt;20000",Crowdfunding!$F$2:$F$1001, "successful")</f>
        <v>10</v>
      </c>
      <c r="C6">
        <f>COUNTIFS(Crowdfunding!$D$2:$D$1001, "&gt;14999",Crowdfunding!$D$2:$D$1001, "&lt;20000",Crowdfunding!$F$2:$F$1001, "failed")</f>
        <v>0</v>
      </c>
      <c r="D6">
        <f>COUNTIFS(Crowdfunding!$D$2:$D$1001, "&gt;14999",Crowdfunding!$D$2:$D$1001, "&lt;20000",Crowdfunding!$F$2:$F$1001, "canceled")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  <c r="I6" s="4">
        <f t="shared" si="5"/>
        <v>1</v>
      </c>
    </row>
    <row r="7" spans="1:9" ht="31.2" x14ac:dyDescent="0.3">
      <c r="A7" s="15" t="s">
        <v>2099</v>
      </c>
      <c r="B7">
        <f>COUNTIFS(Crowdfunding!$D$2:$D$1001, "&gt;19999",Crowdfunding!$D$2:$D$1001, "&lt;25000",Crowdfunding!$F$2:$F$1001, "successful")</f>
        <v>7</v>
      </c>
      <c r="C7">
        <f>COUNTIFS(Crowdfunding!$D$2:$D$1001, "&gt;19999",Crowdfunding!$D$2:$D$1001, "&lt;25000",Crowdfunding!$F$2:$F$1001, "failed")</f>
        <v>0</v>
      </c>
      <c r="D7">
        <f>COUNTIFS(Crowdfunding!$D$2:$D$1001, "&gt;19999",Crowdfunding!$D$2:$D$1001, "&lt;25000",Crowdfunding!$F$2:$F$1001, "canceled")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  <c r="I7" s="4">
        <f t="shared" si="5"/>
        <v>1</v>
      </c>
    </row>
    <row r="8" spans="1:9" ht="31.2" x14ac:dyDescent="0.3">
      <c r="A8" s="15" t="s">
        <v>2100</v>
      </c>
      <c r="B8">
        <f>COUNTIFS(Crowdfunding!$D$2:$D$1001, "&gt;24999",Crowdfunding!$D$2:$D$1001, "&lt;30000",Crowdfunding!$F$2:$F$1001, "successful")</f>
        <v>11</v>
      </c>
      <c r="C8">
        <f>COUNTIFS(Crowdfunding!$D$2:$D$1001, "&gt;24999",Crowdfunding!$D$2:$D$1001, "&lt;30000",Crowdfunding!$F$2:$F$1001, "failed")</f>
        <v>3</v>
      </c>
      <c r="D8">
        <f>COUNTIFS(Crowdfunding!$D$2:$D$1001, "&gt;24999",Crowdfunding!$D$2:$D$1001, "&lt;30000",Crowdfunding!$F$2:$F$1001, "canceled")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  <c r="I8" s="4">
        <f t="shared" si="5"/>
        <v>1</v>
      </c>
    </row>
    <row r="9" spans="1:9" ht="31.2" x14ac:dyDescent="0.3">
      <c r="A9" s="15" t="s">
        <v>2101</v>
      </c>
      <c r="B9">
        <f>COUNTIFS(Crowdfunding!$D$2:$D$1001, "&gt;29999",Crowdfunding!$D$2:$D$1001, "&lt;35000",Crowdfunding!$F$2:$F$1001, "successful")</f>
        <v>7</v>
      </c>
      <c r="C9">
        <f>COUNTIFS(Crowdfunding!$D$2:$D$1001, "&gt;29999",Crowdfunding!$D$2:$D$1001, "&lt;35000",Crowdfunding!$F$2:$F$1001, "failed")</f>
        <v>0</v>
      </c>
      <c r="D9">
        <f>COUNTIFS(Crowdfunding!$D$2:$D$1001, "&gt;29999",Crowdfunding!$D$2:$D$1001, "&lt;35000",Crowdfunding!$F$2:$F$1001, "canceled")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  <c r="I9" s="4">
        <f t="shared" si="5"/>
        <v>1</v>
      </c>
    </row>
    <row r="10" spans="1:9" ht="31.2" x14ac:dyDescent="0.3">
      <c r="A10" s="15" t="s">
        <v>2102</v>
      </c>
      <c r="B10">
        <f>COUNTIFS(Crowdfunding!$D$2:$D$1001, "&gt;34999",Crowdfunding!$D$2:$D$1001, "&lt;40000",Crowdfunding!$F$2:$F$1001, "successful")</f>
        <v>8</v>
      </c>
      <c r="C10">
        <f>COUNTIFS(Crowdfunding!$D$2:$D$1001, "&gt;34999",Crowdfunding!$D$2:$D$1001, "&lt;40000",Crowdfunding!$F$2:$F$1001, "failed")</f>
        <v>3</v>
      </c>
      <c r="D10">
        <f>COUNTIFS(Crowdfunding!$D$2:$D$1001, "&gt;34999",Crowdfunding!$D$2:$D$1001, "&lt;40000",Crowdfunding!$F$2:$F$1001, "canceled")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  <c r="I10" s="4">
        <f t="shared" si="5"/>
        <v>1</v>
      </c>
    </row>
    <row r="11" spans="1:9" ht="31.2" x14ac:dyDescent="0.3">
      <c r="A11" s="15" t="s">
        <v>2103</v>
      </c>
      <c r="B11">
        <f>COUNTIFS(Crowdfunding!$D$2:$D$1001, "&gt;39999",Crowdfunding!$D$2:$D$1001, "&lt;45000",Crowdfunding!$F$2:$F$1001, "successful")</f>
        <v>11</v>
      </c>
      <c r="C11">
        <f>COUNTIFS(Crowdfunding!$D$2:$D$1001, "&gt;39999",Crowdfunding!$D$2:$D$1001, "&lt;45000",Crowdfunding!$F$2:$F$1001, "failed")</f>
        <v>3</v>
      </c>
      <c r="D11">
        <f>COUNTIFS(Crowdfunding!$D$2:$D$1001, "&gt;39999",Crowdfunding!$D$2:$D$1001, "&lt;45000",Crowdfunding!$F$2:$F$1001, "canceled")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  <c r="I11" s="4">
        <f t="shared" si="5"/>
        <v>1</v>
      </c>
    </row>
    <row r="12" spans="1:9" ht="31.2" x14ac:dyDescent="0.3">
      <c r="A12" s="15" t="s">
        <v>2104</v>
      </c>
      <c r="B12">
        <f>COUNTIFS(Crowdfunding!$D$2:$D$1001, "&gt;44999",Crowdfunding!$D$2:$D$1001, "&lt;50000",Crowdfunding!$F$2:$F$1001, "successful")</f>
        <v>8</v>
      </c>
      <c r="C12">
        <f>COUNTIFS(Crowdfunding!$D$2:$D$1001, "&gt;44999",Crowdfunding!$D$2:$D$1001, "&lt;50000",Crowdfunding!$F$2:$F$1001, "failed")</f>
        <v>3</v>
      </c>
      <c r="D12">
        <f>COUNTIFS(Crowdfunding!$D$2:$D$1001, "&gt;44999",Crowdfunding!$D$2:$D$1001, "&lt;50000",Crowdfunding!$F$2:$F$1001, "canceled")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  <c r="I12" s="4">
        <f t="shared" si="5"/>
        <v>1</v>
      </c>
    </row>
    <row r="13" spans="1:9" ht="62.4" x14ac:dyDescent="0.3">
      <c r="A13" s="15" t="s">
        <v>2105</v>
      </c>
      <c r="B13">
        <f>COUNTIFS(Crowdfunding!$D$2:$D$1001, "&gt;=50000",Crowdfunding!$F$2:$F$1001, "successful")</f>
        <v>114</v>
      </c>
      <c r="C13">
        <f>COUNTIFS(Crowdfunding!$D$2:$D$1001, "&gt;=50000",Crowdfunding!$F$2:$F$1001, "failed")</f>
        <v>163</v>
      </c>
      <c r="D13">
        <f>COUNTIFS(Crowdfunding!$D$2:$D$1001, "&gt;=50000",Crowdfunding!$F$2:$F$1001, "canceled")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  <c r="I13" s="4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Successful by Category</vt:lpstr>
      <vt:lpstr>Stacked Column</vt:lpstr>
      <vt:lpstr>Line Chart</vt:lpstr>
      <vt:lpstr>Crowdfunding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Joss Stewart</cp:lastModifiedBy>
  <dcterms:created xsi:type="dcterms:W3CDTF">2021-09-29T18:52:28Z</dcterms:created>
  <dcterms:modified xsi:type="dcterms:W3CDTF">2023-10-17T00:49:46Z</dcterms:modified>
</cp:coreProperties>
</file>