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IE FILE\"/>
    </mc:Choice>
  </mc:AlternateContent>
  <xr:revisionPtr revIDLastSave="0" documentId="8_{091ED07B-381D-4BFC-9DA1-884AE908B2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stik Juni" sheetId="4" r:id="rId1"/>
    <sheet name="Sheet1" sheetId="6" r:id="rId2"/>
    <sheet name="Jasa kurir Mei" sheetId="5" r:id="rId3"/>
  </sheets>
  <definedNames>
    <definedName name="_xlnm.Print_Area" localSheetId="0">'LOgistik Juni'!$A$1:$P$22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4" l="1"/>
  <c r="P11" i="4" l="1"/>
  <c r="L13" i="4" l="1"/>
  <c r="P13" i="4" s="1"/>
  <c r="L12" i="4" l="1"/>
  <c r="P12" i="4" s="1"/>
  <c r="L10" i="4" l="1"/>
  <c r="P10" i="4" s="1"/>
  <c r="L8" i="4" l="1"/>
  <c r="P8" i="4" s="1"/>
  <c r="L7" i="4" l="1"/>
  <c r="P7" i="4" s="1"/>
  <c r="P9" i="4" l="1"/>
  <c r="D42" i="6"/>
  <c r="D41" i="6"/>
  <c r="L6" i="4" l="1"/>
  <c r="L5" i="4"/>
  <c r="P18" i="4" l="1"/>
  <c r="L20" i="4" l="1"/>
  <c r="L21" i="4" l="1"/>
  <c r="L19" i="4" l="1"/>
  <c r="P17" i="4" l="1"/>
  <c r="P16" i="4" l="1"/>
  <c r="P15" i="4"/>
  <c r="P14" i="4"/>
  <c r="P6" i="4"/>
  <c r="N28" i="5" l="1"/>
  <c r="M28" i="5"/>
  <c r="K28" i="5"/>
  <c r="J28" i="5"/>
  <c r="I28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28" i="5" l="1"/>
  <c r="L28" i="5"/>
  <c r="J22" i="4" l="1"/>
  <c r="K22" i="4"/>
  <c r="M22" i="4"/>
  <c r="N22" i="4"/>
  <c r="P5" i="4" l="1"/>
  <c r="L22" i="4" l="1"/>
  <c r="P2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plus bea timbun 2 hari 197.936
</t>
        </r>
      </text>
    </comment>
  </commentList>
</comments>
</file>

<file path=xl/sharedStrings.xml><?xml version="1.0" encoding="utf-8"?>
<sst xmlns="http://schemas.openxmlformats.org/spreadsheetml/2006/main" count="138" uniqueCount="83">
  <si>
    <t>SMU</t>
  </si>
  <si>
    <t>KOLI</t>
  </si>
  <si>
    <t>KILO</t>
  </si>
  <si>
    <t>PENDAPATAN</t>
  </si>
  <si>
    <t>TANGGAL</t>
  </si>
  <si>
    <t>Total</t>
  </si>
  <si>
    <t>ASAL</t>
  </si>
  <si>
    <t>TUJUAN</t>
  </si>
  <si>
    <t>KOMODITI</t>
  </si>
  <si>
    <t>NAMA CUSTOMER</t>
  </si>
  <si>
    <t>BTH</t>
  </si>
  <si>
    <t>ADMIN</t>
  </si>
  <si>
    <t>SUB TOTAL</t>
  </si>
  <si>
    <t>Service</t>
  </si>
  <si>
    <t>No Jobsheet</t>
  </si>
  <si>
    <t>LAPORAN REKAPAN PRODUKSI DAN PENDAPATAN LOGISTIK</t>
  </si>
  <si>
    <t>Cost</t>
  </si>
  <si>
    <t>Margin</t>
  </si>
  <si>
    <t>No.</t>
  </si>
  <si>
    <t>Plus Revenue Rapid tes+Admin</t>
  </si>
  <si>
    <t>Bulan Mei 2021</t>
  </si>
  <si>
    <t>Truking</t>
  </si>
  <si>
    <t>Genco</t>
  </si>
  <si>
    <t>Armada Lintas Samudra</t>
  </si>
  <si>
    <t>HLP</t>
  </si>
  <si>
    <t>PTP</t>
  </si>
  <si>
    <t>Garment</t>
  </si>
  <si>
    <t>DTD</t>
  </si>
  <si>
    <t>Sparepart</t>
  </si>
  <si>
    <t>Bulan Juli 2021</t>
  </si>
  <si>
    <t>BTH-DL-21-00122</t>
  </si>
  <si>
    <t>BTH-DL-21-00123</t>
  </si>
  <si>
    <t>BTH-DL-21-00124</t>
  </si>
  <si>
    <t>BTH-DL-21-00125</t>
  </si>
  <si>
    <t>BTH-DL-21-00126</t>
  </si>
  <si>
    <t>BTH-DL-21-00127</t>
  </si>
  <si>
    <t>BTH-DL-21-00128</t>
  </si>
  <si>
    <t>BTH-DL-21-00129</t>
  </si>
  <si>
    <t>BTH-DL-21-00130</t>
  </si>
  <si>
    <t>SBUX Uniqlo</t>
  </si>
  <si>
    <t>Arif Budianto</t>
  </si>
  <si>
    <t>AMQ</t>
  </si>
  <si>
    <t>Philips</t>
  </si>
  <si>
    <t>URAIAN</t>
  </si>
  <si>
    <t>NOMINAL</t>
  </si>
  <si>
    <t>Persekot Logistik</t>
  </si>
  <si>
    <t>Biaya Gudang Persero Job Sheet BTH-DL-21-00112</t>
  </si>
  <si>
    <t>Biaya TPS APLOG Job Sheet BTH-DL-21-00112</t>
  </si>
  <si>
    <t>Biaya Gudang Persero Job Sheet BTH-DL-21-00113</t>
  </si>
  <si>
    <t>Biaya Dokumen PPJK WLP Job Sheet BTH-DL-21-00113</t>
  </si>
  <si>
    <t>Biaya Gudang Persero Job Sheet BTH-DL-21-00116</t>
  </si>
  <si>
    <t>Biaya Dokumen PPJK WLP Sheet BTH-DL-21-000116</t>
  </si>
  <si>
    <t>Biaya Gudang Persero  Job Sheet BTH-DL-21-00117</t>
  </si>
  <si>
    <t>Biaya Gudang Persero  Job Sheet BTH-DL-21-00118</t>
  </si>
  <si>
    <t>Biaya Gudang Persero  Job Sheet BTH-DL-21-00120</t>
  </si>
  <si>
    <t>Biaya TPS APLOG Job Sheet BTH-DL-21-00120</t>
  </si>
  <si>
    <t>Biaya Gudang DBM Job Sheet BTH-DL-21-00121</t>
  </si>
  <si>
    <t>Biaya TPS APLOG Job Sheet BTH-DL-21-00121</t>
  </si>
  <si>
    <t>Biaya SMU GARUDA Job Sheet BTH-DL-21-00121</t>
  </si>
  <si>
    <t>Biaya Handling SMU Garuda Job Sheet BTH-DL-21-00121</t>
  </si>
  <si>
    <t>Biaya Gudang Persero Job Sheet BTH-DL-21-00122</t>
  </si>
  <si>
    <t>Biaya Dokumen PPJK WLP Job Sheet BTH-DL-21-00122</t>
  </si>
  <si>
    <t>Biaya Gudang DBM Job Sheet BTH-DL-21-00123</t>
  </si>
  <si>
    <t>Biaya TPS APLOG Job Sheet BTH-DL-21-00123</t>
  </si>
  <si>
    <t>Biaya SMU Garuda Job Sheet BTH-DL-21-00123</t>
  </si>
  <si>
    <t>Biaya Handling SMU Garuda Job Sheet BTH-DL-21-00123</t>
  </si>
  <si>
    <t>Biaya Gudang Persero Job Sheet BTH-DL-21-00124</t>
  </si>
  <si>
    <t>Biaya Gudang Persero Job Sheet BTH-DL-21-00125</t>
  </si>
  <si>
    <t>Biaya TPS APLOG Job Sheet BTH-DL-21-00125</t>
  </si>
  <si>
    <t>Biaya Gudang Persero Job Sheet BTH-DL-21-00126</t>
  </si>
  <si>
    <t>Total Pembiayaan Keseluruhan</t>
  </si>
  <si>
    <t>Sisa Dana Persekot</t>
  </si>
  <si>
    <t>Penascop</t>
  </si>
  <si>
    <t>BDJ</t>
  </si>
  <si>
    <t>SMUAF</t>
  </si>
  <si>
    <t>Hypermart / Pak Jo</t>
  </si>
  <si>
    <t>Banten</t>
  </si>
  <si>
    <t>Barang pindah</t>
  </si>
  <si>
    <t>Rocki Energi Log</t>
  </si>
  <si>
    <t>BDO</t>
  </si>
  <si>
    <t>PTD</t>
  </si>
  <si>
    <t>Rinuar</t>
  </si>
  <si>
    <t>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</si>
</sst>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_-;\-* #,##0_-;_-* &quot;-&quot;_-;_-@_-"/>
    <numFmt numFmtId="165" formatCode="_-[$Rp-421]* #,##0_-;\-[$Rp-421]* #,##0_-;_-[$Rp-421]* &quot;-&quot;_-;_-@_-"/>
    <numFmt numFmtId="166" formatCode="_-[$Rp-421]* #,##0.00_-;\-[$Rp-421]* #,##0.00_-;_-[$Rp-421]* &quot;-&quot;??_-;_-@_-"/>
    <numFmt numFmtId="167" formatCode="_-[$Rp-3809]* #,##0.00_-;\-[$Rp-3809]* #,##0.00_-;_-[$Rp-3809]* &quot;-&quot;??_-;_-@_-"/>
    <numFmt numFmtId="168" formatCode="_-[$Rp-3809]* #,##0_-;\-[$Rp-3809]* #,##0_-;_-[$Rp-3809]* &quot;-&quot;??_-;_-@_-"/>
  </numFmts>
  <fonts count="11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3" fontId="3" fillId="0" borderId="2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43" fontId="1" fillId="0" borderId="7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43" fontId="3" fillId="0" borderId="1" xfId="1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right" vertical="center"/>
    </xf>
    <xf numFmtId="164" fontId="0" fillId="0" borderId="0" xfId="2" applyFont="1"/>
    <xf numFmtId="168" fontId="8" fillId="0" borderId="10" xfId="0" applyNumberFormat="1" applyFont="1" applyBorder="1" applyAlignment="1">
      <alignment horizontal="right" vertical="center"/>
    </xf>
    <xf numFmtId="168" fontId="10" fillId="0" borderId="10" xfId="0" applyNumberFormat="1" applyFont="1" applyBorder="1" applyAlignment="1">
      <alignment horizontal="right" vertical="center"/>
    </xf>
    <xf numFmtId="16" fontId="9" fillId="0" borderId="10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8" fillId="0" borderId="10" xfId="0" applyFont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3" borderId="8" xfId="0" applyFill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4" borderId="0" xfId="0" applyFill="1" applyBorder="1"/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0" fillId="4" borderId="0" xfId="0" applyFill="1"/>
    <xf numFmtId="166" fontId="0" fillId="4" borderId="0" xfId="0" applyNumberFormat="1" applyFill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3"/>
  <sheetViews>
    <sheetView tabSelected="1" topLeftCell="A3" zoomScaleNormal="100" zoomScaleSheetLayoutView="115" workbookViewId="0">
      <selection activeCell="H22" sqref="H22"/>
    </sheetView>
  </sheetViews>
  <sheetFormatPr defaultRowHeight="15" x14ac:dyDescent="0.25"/>
  <cols>
    <col min="1" max="1" width="3.28515625" customWidth="1"/>
    <col min="2" max="2" width="14.28515625" style="1" customWidth="1"/>
    <col min="3" max="3" width="18" style="1" bestFit="1" customWidth="1"/>
    <col min="4" max="4" width="22.7109375" style="6" bestFit="1" customWidth="1"/>
    <col min="5" max="5" width="5.7109375" style="1" bestFit="1" customWidth="1"/>
    <col min="6" max="6" width="8.28515625" style="1" bestFit="1" customWidth="1"/>
    <col min="7" max="7" width="7.7109375" style="1" bestFit="1" customWidth="1"/>
    <col min="8" max="8" width="13.7109375" style="1" bestFit="1" customWidth="1"/>
    <col min="9" max="9" width="5.140625" style="1" bestFit="1" customWidth="1"/>
    <col min="10" max="10" width="5.5703125" style="1" bestFit="1" customWidth="1"/>
    <col min="11" max="11" width="9.28515625" style="1"/>
    <col min="12" max="12" width="15.7109375" style="1" bestFit="1" customWidth="1"/>
    <col min="13" max="13" width="12.140625" style="1" bestFit="1" customWidth="1"/>
    <col min="14" max="14" width="15.7109375" style="1" bestFit="1" customWidth="1"/>
    <col min="15" max="15" width="11.28515625" style="1" hidden="1" customWidth="1"/>
    <col min="16" max="16" width="20.42578125" style="4" customWidth="1"/>
    <col min="19" max="19" width="14" bestFit="1" customWidth="1"/>
  </cols>
  <sheetData>
    <row r="2" spans="1:19" ht="18" x14ac:dyDescent="0.25">
      <c r="B2" s="49" t="s">
        <v>15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9" x14ac:dyDescent="0.25">
      <c r="B3" s="2" t="s">
        <v>29</v>
      </c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9" x14ac:dyDescent="0.25">
      <c r="A4" t="s">
        <v>18</v>
      </c>
      <c r="B4" s="22" t="s">
        <v>4</v>
      </c>
      <c r="C4" s="22" t="s">
        <v>14</v>
      </c>
      <c r="D4" s="22" t="s">
        <v>9</v>
      </c>
      <c r="E4" s="22" t="s">
        <v>6</v>
      </c>
      <c r="F4" s="22" t="s">
        <v>7</v>
      </c>
      <c r="G4" s="22" t="s">
        <v>13</v>
      </c>
      <c r="H4" s="22" t="s">
        <v>8</v>
      </c>
      <c r="I4" s="22" t="s">
        <v>0</v>
      </c>
      <c r="J4" s="22" t="s">
        <v>1</v>
      </c>
      <c r="K4" s="22" t="s">
        <v>2</v>
      </c>
      <c r="L4" s="22" t="s">
        <v>12</v>
      </c>
      <c r="M4" s="22" t="s">
        <v>11</v>
      </c>
      <c r="N4" s="22" t="s">
        <v>16</v>
      </c>
      <c r="O4" s="22" t="s">
        <v>17</v>
      </c>
      <c r="P4" s="23" t="s">
        <v>3</v>
      </c>
    </row>
    <row r="5" spans="1:19" x14ac:dyDescent="0.25">
      <c r="A5" s="35">
        <v>1</v>
      </c>
      <c r="B5" s="11">
        <v>44379</v>
      </c>
      <c r="C5" s="11" t="s">
        <v>30</v>
      </c>
      <c r="D5" s="48" t="s">
        <v>39</v>
      </c>
      <c r="E5" s="8" t="s">
        <v>24</v>
      </c>
      <c r="F5" s="8" t="s">
        <v>10</v>
      </c>
      <c r="G5" s="8" t="s">
        <v>21</v>
      </c>
      <c r="H5" s="8" t="s">
        <v>26</v>
      </c>
      <c r="I5" s="8">
        <v>1</v>
      </c>
      <c r="J5" s="8">
        <v>68</v>
      </c>
      <c r="K5" s="8">
        <v>361</v>
      </c>
      <c r="L5" s="12">
        <f>(500000+500000)+(361*1000)</f>
        <v>1361000</v>
      </c>
      <c r="M5" s="12">
        <v>10000</v>
      </c>
      <c r="N5" s="12">
        <v>726292</v>
      </c>
      <c r="O5" s="10"/>
      <c r="P5" s="10">
        <f t="shared" ref="P5:P18" si="0">(L5+M5)-N5</f>
        <v>644708</v>
      </c>
      <c r="S5" s="7"/>
    </row>
    <row r="6" spans="1:19" x14ac:dyDescent="0.25">
      <c r="A6" s="16">
        <v>2</v>
      </c>
      <c r="B6" s="11">
        <v>44380</v>
      </c>
      <c r="C6" s="11" t="s">
        <v>31</v>
      </c>
      <c r="D6" s="48" t="s">
        <v>40</v>
      </c>
      <c r="E6" s="55" t="s">
        <v>10</v>
      </c>
      <c r="F6" s="55" t="s">
        <v>41</v>
      </c>
      <c r="G6" s="55" t="s">
        <v>25</v>
      </c>
      <c r="H6" s="55" t="s">
        <v>22</v>
      </c>
      <c r="I6" s="55">
        <v>1</v>
      </c>
      <c r="J6" s="55">
        <v>1</v>
      </c>
      <c r="K6" s="55">
        <v>10</v>
      </c>
      <c r="L6" s="12">
        <f>K6*53500</f>
        <v>535000</v>
      </c>
      <c r="M6" s="12">
        <v>20000</v>
      </c>
      <c r="N6" s="12">
        <v>429950</v>
      </c>
      <c r="O6" s="10"/>
      <c r="P6" s="10">
        <f t="shared" si="0"/>
        <v>125050</v>
      </c>
      <c r="S6" s="7"/>
    </row>
    <row r="7" spans="1:19" x14ac:dyDescent="0.25">
      <c r="A7" s="16">
        <v>3</v>
      </c>
      <c r="B7" s="11">
        <v>44383</v>
      </c>
      <c r="C7" s="11" t="s">
        <v>32</v>
      </c>
      <c r="D7" s="48" t="s">
        <v>23</v>
      </c>
      <c r="E7" s="55" t="s">
        <v>24</v>
      </c>
      <c r="F7" s="55" t="s">
        <v>10</v>
      </c>
      <c r="G7" s="55" t="s">
        <v>27</v>
      </c>
      <c r="H7" s="55" t="s">
        <v>28</v>
      </c>
      <c r="I7" s="55">
        <v>2</v>
      </c>
      <c r="J7" s="55">
        <v>4</v>
      </c>
      <c r="K7" s="55">
        <v>261</v>
      </c>
      <c r="L7" s="12">
        <f>K7*34340</f>
        <v>8962740</v>
      </c>
      <c r="M7" s="12">
        <v>20000</v>
      </c>
      <c r="N7" s="12">
        <v>5331746</v>
      </c>
      <c r="O7" s="10"/>
      <c r="P7" s="10">
        <f t="shared" si="0"/>
        <v>3650994</v>
      </c>
      <c r="S7" s="7"/>
    </row>
    <row r="8" spans="1:19" s="62" customFormat="1" x14ac:dyDescent="0.25">
      <c r="A8" s="56">
        <v>4</v>
      </c>
      <c r="B8" s="57">
        <v>44377</v>
      </c>
      <c r="C8" s="57" t="s">
        <v>33</v>
      </c>
      <c r="D8" s="58" t="s">
        <v>23</v>
      </c>
      <c r="E8" s="59" t="s">
        <v>10</v>
      </c>
      <c r="F8" s="59" t="s">
        <v>24</v>
      </c>
      <c r="G8" s="59" t="s">
        <v>27</v>
      </c>
      <c r="H8" s="59" t="s">
        <v>42</v>
      </c>
      <c r="I8" s="59">
        <v>1</v>
      </c>
      <c r="J8" s="59">
        <v>1</v>
      </c>
      <c r="K8" s="59">
        <v>10</v>
      </c>
      <c r="L8" s="60">
        <f>K8*32320</f>
        <v>323200</v>
      </c>
      <c r="M8" s="60">
        <v>20000</v>
      </c>
      <c r="N8" s="60">
        <v>188970</v>
      </c>
      <c r="O8" s="61"/>
      <c r="P8" s="61">
        <f t="shared" si="0"/>
        <v>154230</v>
      </c>
      <c r="S8" s="63"/>
    </row>
    <row r="9" spans="1:19" x14ac:dyDescent="0.25">
      <c r="A9" s="36">
        <v>5</v>
      </c>
      <c r="B9" s="11">
        <v>44386</v>
      </c>
      <c r="C9" s="11" t="s">
        <v>34</v>
      </c>
      <c r="D9" s="48" t="s">
        <v>39</v>
      </c>
      <c r="E9" s="55" t="s">
        <v>24</v>
      </c>
      <c r="F9" s="55" t="s">
        <v>10</v>
      </c>
      <c r="G9" s="55" t="s">
        <v>21</v>
      </c>
      <c r="H9" s="55" t="s">
        <v>26</v>
      </c>
      <c r="I9" s="55">
        <v>1</v>
      </c>
      <c r="J9" s="55">
        <v>40</v>
      </c>
      <c r="K9" s="55">
        <v>254</v>
      </c>
      <c r="L9" s="37">
        <v>1254000</v>
      </c>
      <c r="M9" s="12">
        <v>10000</v>
      </c>
      <c r="N9" s="12">
        <v>656204</v>
      </c>
      <c r="O9" s="10"/>
      <c r="P9" s="10">
        <f t="shared" si="0"/>
        <v>607796</v>
      </c>
      <c r="S9" s="7"/>
    </row>
    <row r="10" spans="1:19" x14ac:dyDescent="0.25">
      <c r="A10" s="16">
        <v>6</v>
      </c>
      <c r="B10" s="11">
        <v>44388</v>
      </c>
      <c r="C10" s="11" t="s">
        <v>35</v>
      </c>
      <c r="D10" s="48" t="s">
        <v>72</v>
      </c>
      <c r="E10" s="8" t="s">
        <v>24</v>
      </c>
      <c r="F10" s="8" t="s">
        <v>73</v>
      </c>
      <c r="G10" s="8" t="s">
        <v>74</v>
      </c>
      <c r="H10" s="8" t="s">
        <v>28</v>
      </c>
      <c r="I10" s="8">
        <v>1</v>
      </c>
      <c r="J10" s="8">
        <v>1</v>
      </c>
      <c r="K10" s="8">
        <v>102</v>
      </c>
      <c r="L10" s="12">
        <f>19695*K10</f>
        <v>2008890</v>
      </c>
      <c r="M10" s="12">
        <v>10000</v>
      </c>
      <c r="N10" s="12">
        <v>1962380</v>
      </c>
      <c r="O10" s="10"/>
      <c r="P10" s="10">
        <f t="shared" si="0"/>
        <v>56510</v>
      </c>
      <c r="S10" s="7"/>
    </row>
    <row r="11" spans="1:19" x14ac:dyDescent="0.25">
      <c r="A11" s="36">
        <v>7</v>
      </c>
      <c r="B11" s="11">
        <v>44393</v>
      </c>
      <c r="C11" s="11" t="s">
        <v>36</v>
      </c>
      <c r="D11" s="48" t="s">
        <v>75</v>
      </c>
      <c r="E11" s="8" t="s">
        <v>10</v>
      </c>
      <c r="F11" s="8" t="s">
        <v>76</v>
      </c>
      <c r="G11" s="8" t="s">
        <v>21</v>
      </c>
      <c r="H11" s="8" t="s">
        <v>77</v>
      </c>
      <c r="I11" s="8"/>
      <c r="J11" s="8">
        <v>27</v>
      </c>
      <c r="K11" s="8">
        <v>527</v>
      </c>
      <c r="L11" s="12">
        <v>7000000</v>
      </c>
      <c r="M11" s="12">
        <v>20000</v>
      </c>
      <c r="N11" s="12">
        <v>6000000</v>
      </c>
      <c r="O11" s="10"/>
      <c r="P11" s="10">
        <f t="shared" si="0"/>
        <v>1020000</v>
      </c>
      <c r="S11" s="7"/>
    </row>
    <row r="12" spans="1:19" x14ac:dyDescent="0.25">
      <c r="A12" s="36">
        <v>8</v>
      </c>
      <c r="B12" s="11">
        <v>44380</v>
      </c>
      <c r="C12" s="11" t="s">
        <v>37</v>
      </c>
      <c r="D12" s="48" t="s">
        <v>78</v>
      </c>
      <c r="E12" s="8" t="s">
        <v>10</v>
      </c>
      <c r="F12" s="8" t="s">
        <v>79</v>
      </c>
      <c r="G12" s="8" t="s">
        <v>80</v>
      </c>
      <c r="H12" s="8" t="s">
        <v>22</v>
      </c>
      <c r="I12" s="8">
        <v>1</v>
      </c>
      <c r="J12" s="8">
        <v>1</v>
      </c>
      <c r="K12" s="8">
        <v>10</v>
      </c>
      <c r="L12" s="12">
        <f>36360*10</f>
        <v>363600</v>
      </c>
      <c r="M12" s="12">
        <v>20000</v>
      </c>
      <c r="N12" s="12">
        <v>243970</v>
      </c>
      <c r="O12" s="10"/>
      <c r="P12" s="10">
        <f t="shared" si="0"/>
        <v>139630</v>
      </c>
      <c r="S12" s="7"/>
    </row>
    <row r="13" spans="1:19" x14ac:dyDescent="0.25">
      <c r="A13" s="16">
        <v>9</v>
      </c>
      <c r="B13" s="11">
        <v>44380</v>
      </c>
      <c r="C13" s="11" t="s">
        <v>38</v>
      </c>
      <c r="D13" s="48" t="s">
        <v>81</v>
      </c>
      <c r="E13" s="8" t="s">
        <v>10</v>
      </c>
      <c r="F13" s="8" t="s">
        <v>82</v>
      </c>
      <c r="G13" s="8" t="s">
        <v>80</v>
      </c>
      <c r="H13" s="8" t="s">
        <v>22</v>
      </c>
      <c r="I13" s="8">
        <v>1</v>
      </c>
      <c r="J13" s="8">
        <v>1</v>
      </c>
      <c r="K13" s="8">
        <v>10</v>
      </c>
      <c r="L13" s="12">
        <f>37370*K13</f>
        <v>373700</v>
      </c>
      <c r="M13" s="12">
        <v>20000</v>
      </c>
      <c r="N13" s="12">
        <v>272970</v>
      </c>
      <c r="O13" s="10"/>
      <c r="P13" s="10">
        <f t="shared" si="0"/>
        <v>120730</v>
      </c>
      <c r="S13" s="7"/>
    </row>
    <row r="14" spans="1:19" x14ac:dyDescent="0.25">
      <c r="A14" s="36">
        <v>10</v>
      </c>
      <c r="B14" s="11"/>
      <c r="C14" s="11"/>
      <c r="D14" s="48"/>
      <c r="E14" s="8"/>
      <c r="F14" s="8"/>
      <c r="G14" s="8"/>
      <c r="H14" s="8"/>
      <c r="I14" s="8"/>
      <c r="J14" s="8"/>
      <c r="K14" s="8"/>
      <c r="L14" s="12"/>
      <c r="M14" s="12"/>
      <c r="N14" s="12"/>
      <c r="O14" s="10"/>
      <c r="P14" s="10">
        <f t="shared" si="0"/>
        <v>0</v>
      </c>
      <c r="S14" s="7"/>
    </row>
    <row r="15" spans="1:19" x14ac:dyDescent="0.25">
      <c r="A15" s="36">
        <v>11</v>
      </c>
      <c r="B15" s="11"/>
      <c r="C15" s="11"/>
      <c r="D15" s="48"/>
      <c r="E15" s="8"/>
      <c r="F15" s="8"/>
      <c r="G15" s="8"/>
      <c r="H15" s="8"/>
      <c r="I15" s="8"/>
      <c r="J15" s="8"/>
      <c r="K15" s="8"/>
      <c r="L15" s="12"/>
      <c r="M15" s="12"/>
      <c r="N15" s="12"/>
      <c r="O15" s="10"/>
      <c r="P15" s="10">
        <f t="shared" si="0"/>
        <v>0</v>
      </c>
      <c r="S15" s="7"/>
    </row>
    <row r="16" spans="1:19" x14ac:dyDescent="0.25">
      <c r="A16" s="16">
        <v>12</v>
      </c>
      <c r="B16" s="11"/>
      <c r="C16" s="11"/>
      <c r="D16" s="48"/>
      <c r="E16" s="8"/>
      <c r="F16" s="8"/>
      <c r="G16" s="8"/>
      <c r="H16" s="8"/>
      <c r="I16" s="8"/>
      <c r="J16" s="8"/>
      <c r="K16" s="8"/>
      <c r="L16" s="12"/>
      <c r="M16" s="12"/>
      <c r="N16" s="12"/>
      <c r="O16" s="10"/>
      <c r="P16" s="10">
        <f t="shared" si="0"/>
        <v>0</v>
      </c>
      <c r="S16" s="7"/>
    </row>
    <row r="17" spans="1:19" x14ac:dyDescent="0.25">
      <c r="A17" s="36">
        <v>13</v>
      </c>
      <c r="B17" s="11"/>
      <c r="C17" s="11"/>
      <c r="D17" s="48"/>
      <c r="E17" s="8"/>
      <c r="F17" s="8"/>
      <c r="G17" s="8"/>
      <c r="H17" s="8"/>
      <c r="I17" s="8"/>
      <c r="J17" s="8"/>
      <c r="K17" s="8"/>
      <c r="L17" s="12"/>
      <c r="M17" s="12"/>
      <c r="N17" s="12"/>
      <c r="O17" s="10"/>
      <c r="P17" s="10">
        <f t="shared" si="0"/>
        <v>0</v>
      </c>
      <c r="S17" s="7"/>
    </row>
    <row r="18" spans="1:19" x14ac:dyDescent="0.25">
      <c r="A18" s="36">
        <v>14</v>
      </c>
      <c r="B18" s="11"/>
      <c r="C18" s="11"/>
      <c r="D18" s="48"/>
      <c r="E18" s="8"/>
      <c r="F18" s="8"/>
      <c r="G18" s="8"/>
      <c r="H18" s="8"/>
      <c r="I18" s="8"/>
      <c r="J18" s="8"/>
      <c r="K18" s="8"/>
      <c r="L18" s="12"/>
      <c r="M18" s="12"/>
      <c r="N18" s="12"/>
      <c r="O18" s="10"/>
      <c r="P18" s="10">
        <f t="shared" si="0"/>
        <v>0</v>
      </c>
      <c r="S18" s="7"/>
    </row>
    <row r="19" spans="1:19" hidden="1" x14ac:dyDescent="0.25">
      <c r="A19" s="16">
        <v>15</v>
      </c>
      <c r="B19" s="11"/>
      <c r="C19" s="11"/>
      <c r="D19" s="9"/>
      <c r="E19" s="8"/>
      <c r="F19" s="8"/>
      <c r="G19" s="8"/>
      <c r="H19" s="8"/>
      <c r="I19" s="8"/>
      <c r="J19" s="8"/>
      <c r="K19" s="8"/>
      <c r="L19" s="12">
        <f>24240*K19</f>
        <v>0</v>
      </c>
      <c r="M19" s="12"/>
      <c r="N19" s="12"/>
      <c r="O19" s="10"/>
      <c r="P19" s="10"/>
      <c r="S19" s="7"/>
    </row>
    <row r="20" spans="1:19" hidden="1" x14ac:dyDescent="0.25">
      <c r="A20" s="16"/>
      <c r="B20" s="11"/>
      <c r="C20" s="11"/>
      <c r="D20" s="9"/>
      <c r="E20" s="8"/>
      <c r="F20" s="8"/>
      <c r="G20" s="8"/>
      <c r="H20" s="8"/>
      <c r="I20" s="8"/>
      <c r="J20" s="8"/>
      <c r="K20" s="8"/>
      <c r="L20" s="12">
        <f>34340*K20</f>
        <v>0</v>
      </c>
      <c r="M20" s="12"/>
      <c r="N20" s="12"/>
      <c r="O20" s="10"/>
      <c r="P20" s="10"/>
      <c r="S20" s="7"/>
    </row>
    <row r="21" spans="1:19" hidden="1" x14ac:dyDescent="0.25">
      <c r="A21" s="16"/>
      <c r="B21" s="11"/>
      <c r="C21" s="11"/>
      <c r="D21" s="9"/>
      <c r="E21" s="8"/>
      <c r="F21" s="8"/>
      <c r="G21" s="8"/>
      <c r="H21" s="8"/>
      <c r="I21" s="8"/>
      <c r="J21" s="8"/>
      <c r="K21" s="8"/>
      <c r="L21" s="12">
        <f>14140*K21</f>
        <v>0</v>
      </c>
      <c r="M21" s="12"/>
      <c r="N21" s="12"/>
      <c r="O21" s="8"/>
      <c r="P21" s="10"/>
    </row>
    <row r="22" spans="1:19" x14ac:dyDescent="0.25">
      <c r="B22" s="24" t="s">
        <v>5</v>
      </c>
      <c r="C22" s="11"/>
      <c r="D22" s="25"/>
      <c r="E22" s="24"/>
      <c r="F22" s="24"/>
      <c r="G22" s="24"/>
      <c r="H22" s="24"/>
      <c r="I22" s="24">
        <f>SUM(I5:I21)</f>
        <v>9</v>
      </c>
      <c r="J22" s="24">
        <f t="shared" ref="I22:N22" si="1">SUM(J5:J21)</f>
        <v>144</v>
      </c>
      <c r="K22" s="24">
        <f t="shared" si="1"/>
        <v>1545</v>
      </c>
      <c r="L22" s="26">
        <f t="shared" si="1"/>
        <v>22182130</v>
      </c>
      <c r="M22" s="26">
        <f t="shared" si="1"/>
        <v>150000</v>
      </c>
      <c r="N22" s="26">
        <f t="shared" si="1"/>
        <v>15812482</v>
      </c>
      <c r="O22" s="24"/>
      <c r="P22" s="27">
        <f>SUM(P5:P21)</f>
        <v>6519648</v>
      </c>
    </row>
    <row r="23" spans="1:19" x14ac:dyDescent="0.25">
      <c r="B23" s="50" t="s">
        <v>19</v>
      </c>
      <c r="C23" s="50"/>
    </row>
  </sheetData>
  <mergeCells count="2">
    <mergeCell ref="B2:P2"/>
    <mergeCell ref="B23:C23"/>
  </mergeCells>
  <pageMargins left="0" right="0" top="0" bottom="0" header="0" footer="0"/>
  <pageSetup scale="79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E17" sqref="E17"/>
    </sheetView>
  </sheetViews>
  <sheetFormatPr defaultRowHeight="15" x14ac:dyDescent="0.25"/>
  <cols>
    <col min="1" max="1" width="4.7109375" customWidth="1"/>
    <col min="3" max="3" width="47.7109375" bestFit="1" customWidth="1"/>
    <col min="4" max="4" width="24.140625" customWidth="1"/>
  </cols>
  <sheetData>
    <row r="1" spans="1:7" ht="15.75" thickBot="1" x14ac:dyDescent="0.3">
      <c r="A1" s="45" t="s">
        <v>18</v>
      </c>
      <c r="B1" s="38" t="s">
        <v>4</v>
      </c>
      <c r="C1" s="38" t="s">
        <v>43</v>
      </c>
      <c r="D1" s="38" t="s">
        <v>44</v>
      </c>
    </row>
    <row r="2" spans="1:7" ht="16.5" thickBot="1" x14ac:dyDescent="0.3">
      <c r="A2" s="46">
        <v>1</v>
      </c>
      <c r="B2" s="43">
        <v>44369</v>
      </c>
      <c r="C2" s="47" t="s">
        <v>45</v>
      </c>
      <c r="D2" s="39">
        <v>5000000</v>
      </c>
    </row>
    <row r="3" spans="1:7" ht="16.5" thickBot="1" x14ac:dyDescent="0.3">
      <c r="A3" s="46">
        <v>2</v>
      </c>
      <c r="B3" s="43">
        <v>44365</v>
      </c>
      <c r="C3" s="47" t="s">
        <v>46</v>
      </c>
      <c r="D3" s="41">
        <v>139682</v>
      </c>
    </row>
    <row r="4" spans="1:7" ht="16.5" thickBot="1" x14ac:dyDescent="0.3">
      <c r="A4" s="46">
        <v>3</v>
      </c>
      <c r="B4" s="43">
        <v>44365</v>
      </c>
      <c r="C4" s="47" t="s">
        <v>46</v>
      </c>
      <c r="D4" s="41">
        <v>18</v>
      </c>
    </row>
    <row r="5" spans="1:7" ht="16.5" thickBot="1" x14ac:dyDescent="0.3">
      <c r="A5" s="46">
        <v>4</v>
      </c>
      <c r="B5" s="43">
        <v>44375</v>
      </c>
      <c r="C5" s="47" t="s">
        <v>47</v>
      </c>
      <c r="D5" s="41">
        <v>276000</v>
      </c>
    </row>
    <row r="6" spans="1:7" ht="16.5" thickBot="1" x14ac:dyDescent="0.3">
      <c r="A6" s="46">
        <v>5</v>
      </c>
      <c r="B6" s="43">
        <v>44365</v>
      </c>
      <c r="C6" s="47" t="s">
        <v>48</v>
      </c>
      <c r="D6" s="41">
        <v>232055</v>
      </c>
    </row>
    <row r="7" spans="1:7" ht="16.5" thickBot="1" x14ac:dyDescent="0.3">
      <c r="A7" s="46">
        <v>6</v>
      </c>
      <c r="B7" s="43">
        <v>44365</v>
      </c>
      <c r="C7" s="47" t="s">
        <v>48</v>
      </c>
      <c r="D7" s="41">
        <v>45</v>
      </c>
    </row>
    <row r="8" spans="1:7" ht="16.5" thickBot="1" x14ac:dyDescent="0.3">
      <c r="A8" s="46">
        <v>7</v>
      </c>
      <c r="B8" s="43">
        <v>44378</v>
      </c>
      <c r="C8" s="47" t="s">
        <v>49</v>
      </c>
      <c r="D8" s="41">
        <v>500000</v>
      </c>
      <c r="G8" s="40"/>
    </row>
    <row r="9" spans="1:7" ht="16.5" thickBot="1" x14ac:dyDescent="0.3">
      <c r="A9" s="46">
        <v>8</v>
      </c>
      <c r="B9" s="43">
        <v>44372</v>
      </c>
      <c r="C9" s="47" t="s">
        <v>50</v>
      </c>
      <c r="D9" s="41">
        <v>199007</v>
      </c>
    </row>
    <row r="10" spans="1:7" ht="16.5" thickBot="1" x14ac:dyDescent="0.3">
      <c r="A10" s="46">
        <v>9</v>
      </c>
      <c r="B10" s="43">
        <v>44372</v>
      </c>
      <c r="C10" s="47" t="s">
        <v>50</v>
      </c>
      <c r="D10" s="41">
        <v>-7</v>
      </c>
    </row>
    <row r="11" spans="1:7" ht="16.5" thickBot="1" x14ac:dyDescent="0.3">
      <c r="A11" s="46">
        <v>10</v>
      </c>
      <c r="B11" s="43">
        <v>44378</v>
      </c>
      <c r="C11" s="47" t="s">
        <v>51</v>
      </c>
      <c r="D11" s="41">
        <v>500000</v>
      </c>
    </row>
    <row r="12" spans="1:7" ht="16.5" thickBot="1" x14ac:dyDescent="0.3">
      <c r="A12" s="46">
        <v>11</v>
      </c>
      <c r="B12" s="43">
        <v>44376</v>
      </c>
      <c r="C12" s="47" t="s">
        <v>52</v>
      </c>
      <c r="D12" s="41">
        <v>305325</v>
      </c>
    </row>
    <row r="13" spans="1:7" ht="16.5" thickBot="1" x14ac:dyDescent="0.3">
      <c r="A13" s="46">
        <v>12</v>
      </c>
      <c r="B13" s="43">
        <v>44376</v>
      </c>
      <c r="C13" s="47" t="s">
        <v>52</v>
      </c>
      <c r="D13" s="41">
        <v>75</v>
      </c>
    </row>
    <row r="14" spans="1:7" ht="16.5" thickBot="1" x14ac:dyDescent="0.3">
      <c r="A14" s="46">
        <v>13</v>
      </c>
      <c r="B14" s="43">
        <v>44376</v>
      </c>
      <c r="C14" s="47" t="s">
        <v>53</v>
      </c>
      <c r="D14" s="41">
        <v>296625</v>
      </c>
    </row>
    <row r="15" spans="1:7" ht="16.5" thickBot="1" x14ac:dyDescent="0.3">
      <c r="A15" s="46">
        <v>14</v>
      </c>
      <c r="B15" s="43">
        <v>44376</v>
      </c>
      <c r="C15" s="47" t="s">
        <v>53</v>
      </c>
      <c r="D15" s="41">
        <v>75</v>
      </c>
    </row>
    <row r="16" spans="1:7" ht="16.5" thickBot="1" x14ac:dyDescent="0.3">
      <c r="A16" s="46">
        <v>15</v>
      </c>
      <c r="B16" s="43">
        <v>44373</v>
      </c>
      <c r="C16" s="47" t="s">
        <v>54</v>
      </c>
      <c r="D16" s="41">
        <v>39799</v>
      </c>
    </row>
    <row r="17" spans="1:4" ht="16.5" thickBot="1" x14ac:dyDescent="0.3">
      <c r="A17" s="46">
        <v>16</v>
      </c>
      <c r="B17" s="43">
        <v>44373</v>
      </c>
      <c r="C17" s="47" t="s">
        <v>54</v>
      </c>
      <c r="D17" s="41">
        <v>1</v>
      </c>
    </row>
    <row r="18" spans="1:4" ht="16.5" thickBot="1" x14ac:dyDescent="0.3">
      <c r="A18" s="46">
        <v>17</v>
      </c>
      <c r="B18" s="43">
        <v>44375</v>
      </c>
      <c r="C18" s="47" t="s">
        <v>55</v>
      </c>
      <c r="D18" s="41">
        <v>75000</v>
      </c>
    </row>
    <row r="19" spans="1:4" ht="16.5" thickBot="1" x14ac:dyDescent="0.3">
      <c r="A19" s="46">
        <v>18</v>
      </c>
      <c r="B19" s="43">
        <v>44376</v>
      </c>
      <c r="C19" s="47" t="s">
        <v>56</v>
      </c>
      <c r="D19" s="41">
        <v>30787</v>
      </c>
    </row>
    <row r="20" spans="1:4" ht="16.5" thickBot="1" x14ac:dyDescent="0.3">
      <c r="A20" s="46">
        <v>19</v>
      </c>
      <c r="B20" s="43">
        <v>44376</v>
      </c>
      <c r="C20" s="47" t="s">
        <v>56</v>
      </c>
      <c r="D20" s="41">
        <v>13</v>
      </c>
    </row>
    <row r="21" spans="1:4" ht="16.5" thickBot="1" x14ac:dyDescent="0.3">
      <c r="A21" s="46">
        <v>20</v>
      </c>
      <c r="B21" s="43">
        <v>44375</v>
      </c>
      <c r="C21" s="47" t="s">
        <v>57</v>
      </c>
      <c r="D21" s="41">
        <v>55500</v>
      </c>
    </row>
    <row r="22" spans="1:4" ht="16.5" thickBot="1" x14ac:dyDescent="0.3">
      <c r="A22" s="46">
        <v>21</v>
      </c>
      <c r="B22" s="43">
        <v>44380</v>
      </c>
      <c r="C22" s="47" t="s">
        <v>58</v>
      </c>
      <c r="D22" s="41">
        <v>491260</v>
      </c>
    </row>
    <row r="23" spans="1:4" ht="16.5" thickBot="1" x14ac:dyDescent="0.3">
      <c r="A23" s="46">
        <v>22</v>
      </c>
      <c r="B23" s="43">
        <v>44380</v>
      </c>
      <c r="C23" s="47" t="s">
        <v>58</v>
      </c>
      <c r="D23" s="41">
        <v>40</v>
      </c>
    </row>
    <row r="24" spans="1:4" ht="16.5" thickBot="1" x14ac:dyDescent="0.3">
      <c r="A24" s="46">
        <v>23</v>
      </c>
      <c r="B24" s="43">
        <v>44380</v>
      </c>
      <c r="C24" s="47" t="s">
        <v>59</v>
      </c>
      <c r="D24" s="41">
        <v>18500</v>
      </c>
    </row>
    <row r="25" spans="1:4" ht="16.5" thickBot="1" x14ac:dyDescent="0.3">
      <c r="A25" s="46">
        <v>24</v>
      </c>
      <c r="B25" s="43">
        <v>44379</v>
      </c>
      <c r="C25" s="47" t="s">
        <v>60</v>
      </c>
      <c r="D25" s="41">
        <v>222292</v>
      </c>
    </row>
    <row r="26" spans="1:4" ht="16.5" thickBot="1" x14ac:dyDescent="0.3">
      <c r="A26" s="46">
        <v>25</v>
      </c>
      <c r="B26" s="43">
        <v>44379</v>
      </c>
      <c r="C26" s="47" t="s">
        <v>60</v>
      </c>
      <c r="D26" s="41">
        <v>8</v>
      </c>
    </row>
    <row r="27" spans="1:4" ht="16.5" thickBot="1" x14ac:dyDescent="0.3">
      <c r="A27" s="46">
        <v>26</v>
      </c>
      <c r="B27" s="43">
        <v>44385</v>
      </c>
      <c r="C27" s="47" t="s">
        <v>61</v>
      </c>
      <c r="D27" s="41">
        <v>500000</v>
      </c>
    </row>
    <row r="28" spans="1:4" ht="16.5" thickBot="1" x14ac:dyDescent="0.3">
      <c r="A28" s="46">
        <v>27</v>
      </c>
      <c r="B28" s="43">
        <v>44380</v>
      </c>
      <c r="C28" s="47" t="s">
        <v>62</v>
      </c>
      <c r="D28" s="41">
        <v>18020</v>
      </c>
    </row>
    <row r="29" spans="1:4" ht="16.5" thickBot="1" x14ac:dyDescent="0.3">
      <c r="A29" s="46">
        <v>28</v>
      </c>
      <c r="B29" s="43">
        <v>44380</v>
      </c>
      <c r="C29" s="47" t="s">
        <v>62</v>
      </c>
      <c r="D29" s="41">
        <v>-20</v>
      </c>
    </row>
    <row r="30" spans="1:4" ht="16.5" thickBot="1" x14ac:dyDescent="0.3">
      <c r="A30" s="46">
        <v>29</v>
      </c>
      <c r="B30" s="43">
        <v>44383</v>
      </c>
      <c r="C30" s="47" t="s">
        <v>63</v>
      </c>
      <c r="D30" s="41">
        <v>15000</v>
      </c>
    </row>
    <row r="31" spans="1:4" ht="16.5" thickBot="1" x14ac:dyDescent="0.3">
      <c r="A31" s="46">
        <v>30</v>
      </c>
      <c r="B31" s="43">
        <v>44382</v>
      </c>
      <c r="C31" s="47" t="s">
        <v>64</v>
      </c>
      <c r="D31" s="41">
        <v>391930</v>
      </c>
    </row>
    <row r="32" spans="1:4" ht="16.5" thickBot="1" x14ac:dyDescent="0.3">
      <c r="A32" s="46">
        <v>31</v>
      </c>
      <c r="B32" s="43">
        <v>44382</v>
      </c>
      <c r="C32" s="47" t="s">
        <v>64</v>
      </c>
      <c r="D32" s="41">
        <v>70</v>
      </c>
    </row>
    <row r="33" spans="1:4" ht="16.5" thickBot="1" x14ac:dyDescent="0.3">
      <c r="A33" s="46">
        <v>32</v>
      </c>
      <c r="B33" s="43">
        <v>44382</v>
      </c>
      <c r="C33" s="47" t="s">
        <v>65</v>
      </c>
      <c r="D33" s="41">
        <v>5000</v>
      </c>
    </row>
    <row r="34" spans="1:4" ht="16.5" thickBot="1" x14ac:dyDescent="0.3">
      <c r="A34" s="46">
        <v>33</v>
      </c>
      <c r="B34" s="43">
        <v>44384</v>
      </c>
      <c r="C34" s="47" t="s">
        <v>66</v>
      </c>
      <c r="D34" s="41">
        <v>202011</v>
      </c>
    </row>
    <row r="35" spans="1:4" ht="16.5" thickBot="1" x14ac:dyDescent="0.3">
      <c r="A35" s="46">
        <v>34</v>
      </c>
      <c r="B35" s="43">
        <v>44384</v>
      </c>
      <c r="C35" s="47" t="s">
        <v>66</v>
      </c>
      <c r="D35" s="41">
        <v>39</v>
      </c>
    </row>
    <row r="36" spans="1:4" ht="16.5" thickBot="1" x14ac:dyDescent="0.3">
      <c r="A36" s="46">
        <v>35</v>
      </c>
      <c r="B36" s="43">
        <v>44378</v>
      </c>
      <c r="C36" s="47" t="s">
        <v>67</v>
      </c>
      <c r="D36" s="41">
        <v>17051</v>
      </c>
    </row>
    <row r="37" spans="1:4" ht="16.5" thickBot="1" x14ac:dyDescent="0.3">
      <c r="A37" s="46">
        <v>36</v>
      </c>
      <c r="B37" s="43">
        <v>44378</v>
      </c>
      <c r="C37" s="47" t="s">
        <v>67</v>
      </c>
      <c r="D37" s="41">
        <v>49</v>
      </c>
    </row>
    <row r="38" spans="1:4" ht="16.5" thickBot="1" x14ac:dyDescent="0.3">
      <c r="A38" s="46">
        <v>37</v>
      </c>
      <c r="B38" s="43">
        <v>44378</v>
      </c>
      <c r="C38" s="47" t="s">
        <v>68</v>
      </c>
      <c r="D38" s="41">
        <v>15000</v>
      </c>
    </row>
    <row r="39" spans="1:4" ht="16.5" thickBot="1" x14ac:dyDescent="0.3">
      <c r="A39" s="46">
        <v>38</v>
      </c>
      <c r="B39" s="43">
        <v>44386</v>
      </c>
      <c r="C39" s="47" t="s">
        <v>69</v>
      </c>
      <c r="D39" s="41">
        <v>156204</v>
      </c>
    </row>
    <row r="40" spans="1:4" ht="16.5" thickBot="1" x14ac:dyDescent="0.3">
      <c r="A40" s="46">
        <v>39</v>
      </c>
      <c r="B40" s="43">
        <v>44386</v>
      </c>
      <c r="C40" s="47" t="s">
        <v>69</v>
      </c>
      <c r="D40" s="41">
        <v>-4</v>
      </c>
    </row>
    <row r="41" spans="1:4" ht="28.9" customHeight="1" thickBot="1" x14ac:dyDescent="0.3">
      <c r="A41" s="45"/>
      <c r="B41" s="51" t="s">
        <v>70</v>
      </c>
      <c r="C41" s="52"/>
      <c r="D41" s="42">
        <f>SUM(D3:D40)</f>
        <v>4702450</v>
      </c>
    </row>
    <row r="42" spans="1:4" ht="15.75" thickBot="1" x14ac:dyDescent="0.3">
      <c r="A42" s="44"/>
      <c r="B42" s="53" t="s">
        <v>71</v>
      </c>
      <c r="C42" s="54"/>
      <c r="D42" s="42">
        <f>D2-D41</f>
        <v>297550</v>
      </c>
    </row>
  </sheetData>
  <mergeCells count="2">
    <mergeCell ref="B41:C41"/>
    <mergeCell ref="B42:C4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28"/>
  <sheetViews>
    <sheetView workbookViewId="0">
      <selection activeCell="B4" sqref="B4"/>
    </sheetView>
  </sheetViews>
  <sheetFormatPr defaultRowHeight="15" x14ac:dyDescent="0.25"/>
  <cols>
    <col min="1" max="1" width="3.28515625" customWidth="1"/>
    <col min="2" max="2" width="14.28515625" style="1" customWidth="1"/>
    <col min="3" max="3" width="16.7109375" style="1" bestFit="1" customWidth="1"/>
    <col min="4" max="4" width="28.28515625" style="6" bestFit="1" customWidth="1"/>
    <col min="5" max="5" width="9.7109375" style="1" customWidth="1"/>
    <col min="6" max="6" width="10.7109375" style="1" customWidth="1"/>
    <col min="7" max="7" width="12.85546875" style="1" bestFit="1" customWidth="1"/>
    <col min="8" max="8" width="16.7109375" style="1" customWidth="1"/>
    <col min="9" max="11" width="8.7109375" style="1"/>
    <col min="12" max="12" width="15.7109375" style="1" bestFit="1" customWidth="1"/>
    <col min="13" max="13" width="11.28515625" style="1" bestFit="1" customWidth="1"/>
    <col min="14" max="14" width="15.7109375" style="1" bestFit="1" customWidth="1"/>
    <col min="15" max="15" width="11.28515625" style="1" customWidth="1"/>
    <col min="16" max="16" width="20.42578125" style="4" customWidth="1"/>
    <col min="19" max="19" width="14" bestFit="1" customWidth="1"/>
  </cols>
  <sheetData>
    <row r="2" spans="1:19" ht="18" x14ac:dyDescent="0.25">
      <c r="B2" s="49" t="s">
        <v>15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9" x14ac:dyDescent="0.25">
      <c r="B3" s="2" t="s">
        <v>20</v>
      </c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9" ht="15.75" thickBot="1" x14ac:dyDescent="0.3">
      <c r="A4" t="s">
        <v>18</v>
      </c>
      <c r="B4" s="22" t="s">
        <v>4</v>
      </c>
      <c r="C4" s="22" t="s">
        <v>14</v>
      </c>
      <c r="D4" s="22" t="s">
        <v>9</v>
      </c>
      <c r="E4" s="22" t="s">
        <v>6</v>
      </c>
      <c r="F4" s="22" t="s">
        <v>7</v>
      </c>
      <c r="G4" s="22" t="s">
        <v>13</v>
      </c>
      <c r="H4" s="22" t="s">
        <v>8</v>
      </c>
      <c r="I4" s="22" t="s">
        <v>0</v>
      </c>
      <c r="J4" s="22" t="s">
        <v>1</v>
      </c>
      <c r="K4" s="22" t="s">
        <v>2</v>
      </c>
      <c r="L4" s="22" t="s">
        <v>12</v>
      </c>
      <c r="M4" s="22" t="s">
        <v>11</v>
      </c>
      <c r="N4" s="22" t="s">
        <v>16</v>
      </c>
      <c r="O4" s="22" t="s">
        <v>17</v>
      </c>
      <c r="P4" s="23" t="s">
        <v>3</v>
      </c>
    </row>
    <row r="5" spans="1:19" ht="15.75" thickBot="1" x14ac:dyDescent="0.3">
      <c r="A5">
        <v>1</v>
      </c>
      <c r="B5" s="11"/>
      <c r="C5" s="11"/>
      <c r="D5" s="9"/>
      <c r="E5" s="8"/>
      <c r="F5" s="8"/>
      <c r="G5" s="8"/>
      <c r="H5" s="8"/>
      <c r="I5" s="8"/>
      <c r="J5" s="8"/>
      <c r="K5" s="8"/>
      <c r="L5" s="12"/>
      <c r="M5" s="12"/>
      <c r="N5" s="12"/>
      <c r="O5" s="10"/>
      <c r="P5" s="10"/>
      <c r="Q5" s="21"/>
      <c r="S5" s="7"/>
    </row>
    <row r="6" spans="1:19" x14ac:dyDescent="0.25">
      <c r="A6" s="15">
        <v>2</v>
      </c>
      <c r="B6" s="11"/>
      <c r="C6" s="11"/>
      <c r="D6" s="9"/>
      <c r="E6" s="8"/>
      <c r="F6" s="8"/>
      <c r="G6" s="8"/>
      <c r="H6" s="8"/>
      <c r="I6" s="8"/>
      <c r="J6" s="8"/>
      <c r="K6" s="8"/>
      <c r="L6" s="12"/>
      <c r="M6" s="12"/>
      <c r="N6" s="12"/>
      <c r="O6" s="10"/>
      <c r="P6" s="10"/>
      <c r="S6" s="7"/>
    </row>
    <row r="7" spans="1:19" x14ac:dyDescent="0.25">
      <c r="A7" s="15">
        <v>3</v>
      </c>
      <c r="B7" s="11"/>
      <c r="C7" s="11"/>
      <c r="D7" s="9"/>
      <c r="E7" s="8"/>
      <c r="F7" s="8"/>
      <c r="G7" s="8"/>
      <c r="H7" s="8"/>
      <c r="I7" s="8"/>
      <c r="J7" s="8"/>
      <c r="K7" s="8"/>
      <c r="L7" s="12"/>
      <c r="M7" s="12"/>
      <c r="N7" s="12"/>
      <c r="O7" s="10"/>
      <c r="P7" s="10"/>
      <c r="S7" s="7"/>
    </row>
    <row r="8" spans="1:19" x14ac:dyDescent="0.25">
      <c r="A8" s="15">
        <v>4</v>
      </c>
      <c r="B8" s="11"/>
      <c r="C8" s="11"/>
      <c r="D8" s="9"/>
      <c r="E8" s="8"/>
      <c r="F8" s="8"/>
      <c r="G8" s="8"/>
      <c r="H8" s="8"/>
      <c r="I8" s="8"/>
      <c r="J8" s="8"/>
      <c r="K8" s="8"/>
      <c r="L8" s="12"/>
      <c r="M8" s="12"/>
      <c r="N8" s="12"/>
      <c r="O8" s="10"/>
      <c r="P8" s="10"/>
      <c r="S8" s="7"/>
    </row>
    <row r="9" spans="1:19" x14ac:dyDescent="0.25">
      <c r="A9" s="15">
        <v>5</v>
      </c>
      <c r="B9" s="19"/>
      <c r="C9" s="19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S9" s="7"/>
    </row>
    <row r="10" spans="1:19" x14ac:dyDescent="0.25">
      <c r="A10" s="15">
        <v>6</v>
      </c>
      <c r="B10" s="11"/>
      <c r="C10" s="11"/>
      <c r="D10" s="9"/>
      <c r="E10" s="8"/>
      <c r="F10" s="8"/>
      <c r="G10" s="8"/>
      <c r="H10" s="8"/>
      <c r="I10" s="8"/>
      <c r="J10" s="8"/>
      <c r="K10" s="8"/>
      <c r="L10" s="12"/>
      <c r="M10" s="12">
        <v>20000</v>
      </c>
      <c r="N10" s="12"/>
      <c r="O10" s="10"/>
      <c r="P10" s="10">
        <f t="shared" ref="P10:P26" si="0">(L10+M10)-N10</f>
        <v>20000</v>
      </c>
      <c r="S10" s="7"/>
    </row>
    <row r="11" spans="1:19" x14ac:dyDescent="0.25">
      <c r="A11" s="15">
        <v>7</v>
      </c>
      <c r="B11" s="11"/>
      <c r="C11" s="11"/>
      <c r="D11" s="9"/>
      <c r="E11" s="8"/>
      <c r="F11" s="8"/>
      <c r="G11" s="8"/>
      <c r="H11" s="8"/>
      <c r="I11" s="8"/>
      <c r="J11" s="8"/>
      <c r="K11" s="8"/>
      <c r="L11" s="12"/>
      <c r="M11" s="12">
        <v>20000</v>
      </c>
      <c r="N11" s="12"/>
      <c r="O11" s="10"/>
      <c r="P11" s="10">
        <f t="shared" si="0"/>
        <v>20000</v>
      </c>
      <c r="S11" s="7"/>
    </row>
    <row r="12" spans="1:19" x14ac:dyDescent="0.25">
      <c r="A12" s="15">
        <v>8</v>
      </c>
      <c r="B12" s="11"/>
      <c r="C12" s="11"/>
      <c r="D12" s="9"/>
      <c r="E12" s="8"/>
      <c r="F12" s="8"/>
      <c r="G12" s="8"/>
      <c r="H12" s="8"/>
      <c r="I12" s="8"/>
      <c r="J12" s="8"/>
      <c r="K12" s="8"/>
      <c r="L12" s="12"/>
      <c r="M12" s="12">
        <v>20000</v>
      </c>
      <c r="N12" s="12"/>
      <c r="O12" s="10"/>
      <c r="P12" s="10">
        <f t="shared" si="0"/>
        <v>20000</v>
      </c>
      <c r="S12" s="7"/>
    </row>
    <row r="13" spans="1:19" x14ac:dyDescent="0.25">
      <c r="A13" s="15">
        <v>9</v>
      </c>
      <c r="B13" s="11"/>
      <c r="C13" s="11"/>
      <c r="D13" s="9"/>
      <c r="E13" s="8"/>
      <c r="F13" s="8"/>
      <c r="G13" s="8"/>
      <c r="H13" s="8"/>
      <c r="I13" s="8"/>
      <c r="J13" s="8"/>
      <c r="K13" s="8"/>
      <c r="L13" s="12"/>
      <c r="M13" s="12">
        <v>20000</v>
      </c>
      <c r="N13" s="12"/>
      <c r="O13" s="10"/>
      <c r="P13" s="10">
        <f t="shared" si="0"/>
        <v>20000</v>
      </c>
      <c r="S13" s="7"/>
    </row>
    <row r="14" spans="1:19" x14ac:dyDescent="0.25">
      <c r="A14" s="15">
        <v>10</v>
      </c>
      <c r="B14" s="11"/>
      <c r="C14" s="11"/>
      <c r="D14" s="9"/>
      <c r="E14" s="8"/>
      <c r="F14" s="8"/>
      <c r="G14" s="8"/>
      <c r="H14" s="8"/>
      <c r="I14" s="8"/>
      <c r="J14" s="8"/>
      <c r="K14" s="8"/>
      <c r="L14" s="12"/>
      <c r="M14" s="12">
        <v>20000</v>
      </c>
      <c r="N14" s="12"/>
      <c r="O14" s="10"/>
      <c r="P14" s="10">
        <f t="shared" si="0"/>
        <v>20000</v>
      </c>
      <c r="S14" s="7"/>
    </row>
    <row r="15" spans="1:19" x14ac:dyDescent="0.25">
      <c r="A15" s="15">
        <v>11</v>
      </c>
      <c r="B15" s="11"/>
      <c r="C15" s="11"/>
      <c r="D15" s="9"/>
      <c r="E15" s="8"/>
      <c r="F15" s="8"/>
      <c r="G15" s="8"/>
      <c r="H15" s="8"/>
      <c r="I15" s="8"/>
      <c r="J15" s="8"/>
      <c r="K15" s="8"/>
      <c r="L15" s="12"/>
      <c r="M15" s="12">
        <v>20000</v>
      </c>
      <c r="N15" s="12"/>
      <c r="O15" s="10"/>
      <c r="P15" s="10">
        <f t="shared" si="0"/>
        <v>20000</v>
      </c>
      <c r="S15" s="7"/>
    </row>
    <row r="16" spans="1:19" x14ac:dyDescent="0.25">
      <c r="A16" s="15">
        <v>12</v>
      </c>
      <c r="B16" s="11"/>
      <c r="C16" s="11"/>
      <c r="D16" s="9"/>
      <c r="E16" s="8"/>
      <c r="F16" s="8"/>
      <c r="G16" s="8"/>
      <c r="H16" s="8"/>
      <c r="I16" s="8"/>
      <c r="J16" s="8"/>
      <c r="K16" s="8"/>
      <c r="L16" s="12"/>
      <c r="M16" s="12">
        <v>5000</v>
      </c>
      <c r="N16" s="12"/>
      <c r="O16" s="10"/>
      <c r="P16" s="10">
        <f t="shared" si="0"/>
        <v>5000</v>
      </c>
      <c r="S16" s="7"/>
    </row>
    <row r="17" spans="1:19" x14ac:dyDescent="0.25">
      <c r="A17" s="15">
        <v>13</v>
      </c>
      <c r="B17" s="11"/>
      <c r="C17" s="11"/>
      <c r="D17" s="9"/>
      <c r="E17" s="8"/>
      <c r="F17" s="8"/>
      <c r="G17" s="8"/>
      <c r="H17" s="8"/>
      <c r="I17" s="8"/>
      <c r="J17" s="8"/>
      <c r="K17" s="8"/>
      <c r="L17" s="12"/>
      <c r="M17" s="12">
        <v>20000</v>
      </c>
      <c r="N17" s="12"/>
      <c r="O17" s="10"/>
      <c r="P17" s="10">
        <f t="shared" si="0"/>
        <v>20000</v>
      </c>
      <c r="S17" s="7"/>
    </row>
    <row r="18" spans="1:19" x14ac:dyDescent="0.25">
      <c r="A18" s="15">
        <v>14</v>
      </c>
      <c r="B18" s="11"/>
      <c r="C18" s="11"/>
      <c r="D18" s="18"/>
      <c r="E18" s="19"/>
      <c r="F18" s="19"/>
      <c r="G18" s="19"/>
      <c r="H18" s="19"/>
      <c r="I18" s="19"/>
      <c r="J18" s="19"/>
      <c r="K18" s="19"/>
      <c r="L18" s="12"/>
      <c r="M18" s="12">
        <v>20000</v>
      </c>
      <c r="N18" s="12"/>
      <c r="O18" s="19"/>
      <c r="P18" s="20">
        <f t="shared" si="0"/>
        <v>20000</v>
      </c>
      <c r="S18" s="7"/>
    </row>
    <row r="19" spans="1:19" x14ac:dyDescent="0.25">
      <c r="A19" s="15">
        <v>15</v>
      </c>
      <c r="B19" s="11"/>
      <c r="C19" s="11"/>
      <c r="D19" s="9"/>
      <c r="E19" s="8"/>
      <c r="F19" s="8"/>
      <c r="G19" s="8"/>
      <c r="H19" s="8"/>
      <c r="I19" s="8"/>
      <c r="J19" s="8"/>
      <c r="K19" s="8"/>
      <c r="L19" s="12"/>
      <c r="M19" s="12">
        <v>20000</v>
      </c>
      <c r="N19" s="12"/>
      <c r="O19" s="10"/>
      <c r="P19" s="10">
        <f t="shared" si="0"/>
        <v>20000</v>
      </c>
      <c r="S19" s="7"/>
    </row>
    <row r="20" spans="1:19" x14ac:dyDescent="0.25">
      <c r="A20" s="15">
        <v>16</v>
      </c>
      <c r="B20" s="11"/>
      <c r="C20" s="11"/>
      <c r="D20" s="9"/>
      <c r="E20" s="8"/>
      <c r="F20" s="8"/>
      <c r="G20" s="8"/>
      <c r="H20" s="8"/>
      <c r="I20" s="8"/>
      <c r="J20" s="8"/>
      <c r="K20" s="8"/>
      <c r="L20" s="12"/>
      <c r="M20" s="12">
        <v>5000</v>
      </c>
      <c r="N20" s="12"/>
      <c r="O20" s="10"/>
      <c r="P20" s="10">
        <f t="shared" si="0"/>
        <v>5000</v>
      </c>
      <c r="S20" s="7"/>
    </row>
    <row r="21" spans="1:19" x14ac:dyDescent="0.25">
      <c r="A21" s="15">
        <v>17</v>
      </c>
      <c r="B21" s="11"/>
      <c r="C21" s="11"/>
      <c r="D21" s="9"/>
      <c r="E21" s="8"/>
      <c r="F21" s="8"/>
      <c r="G21" s="8"/>
      <c r="H21" s="8"/>
      <c r="I21" s="8"/>
      <c r="J21" s="8"/>
      <c r="K21" s="8"/>
      <c r="L21" s="12"/>
      <c r="M21" s="12">
        <v>20000</v>
      </c>
      <c r="N21" s="12"/>
      <c r="O21" s="10"/>
      <c r="P21" s="10">
        <f t="shared" si="0"/>
        <v>20000</v>
      </c>
      <c r="S21" s="7"/>
    </row>
    <row r="22" spans="1:19" x14ac:dyDescent="0.25">
      <c r="A22" s="15">
        <v>18</v>
      </c>
      <c r="B22" s="11"/>
      <c r="C22" s="11"/>
      <c r="D22" s="9"/>
      <c r="E22" s="8"/>
      <c r="F22" s="8"/>
      <c r="G22" s="8"/>
      <c r="H22" s="8"/>
      <c r="I22" s="8"/>
      <c r="J22" s="8"/>
      <c r="K22" s="8"/>
      <c r="L22" s="12"/>
      <c r="M22" s="12">
        <v>20000</v>
      </c>
      <c r="N22" s="12"/>
      <c r="O22" s="10"/>
      <c r="P22" s="10">
        <f t="shared" si="0"/>
        <v>20000</v>
      </c>
      <c r="S22" s="7"/>
    </row>
    <row r="23" spans="1:19" x14ac:dyDescent="0.25">
      <c r="A23" s="15">
        <v>19</v>
      </c>
      <c r="B23" s="11"/>
      <c r="C23" s="11"/>
      <c r="D23" s="9"/>
      <c r="E23" s="8"/>
      <c r="F23" s="8"/>
      <c r="G23" s="8"/>
      <c r="H23" s="8"/>
      <c r="I23" s="8"/>
      <c r="J23" s="8"/>
      <c r="K23" s="8"/>
      <c r="L23" s="12"/>
      <c r="M23" s="12">
        <v>20000</v>
      </c>
      <c r="N23" s="12"/>
      <c r="O23" s="8"/>
      <c r="P23" s="10">
        <f t="shared" si="0"/>
        <v>20000</v>
      </c>
    </row>
    <row r="24" spans="1:19" x14ac:dyDescent="0.25">
      <c r="A24" s="15">
        <v>20</v>
      </c>
      <c r="B24" s="11"/>
      <c r="C24" s="11"/>
      <c r="D24" s="9"/>
      <c r="E24" s="8"/>
      <c r="F24" s="8"/>
      <c r="G24" s="8"/>
      <c r="H24" s="8"/>
      <c r="I24" s="8"/>
      <c r="J24" s="8"/>
      <c r="K24" s="8"/>
      <c r="L24" s="12"/>
      <c r="M24" s="12">
        <v>20000</v>
      </c>
      <c r="N24" s="12"/>
      <c r="O24" s="8"/>
      <c r="P24" s="10">
        <f t="shared" si="0"/>
        <v>20000</v>
      </c>
    </row>
    <row r="25" spans="1:19" x14ac:dyDescent="0.25">
      <c r="A25" s="15">
        <v>21</v>
      </c>
      <c r="B25" s="11"/>
      <c r="C25" s="11"/>
      <c r="D25" s="9"/>
      <c r="E25" s="8"/>
      <c r="F25" s="8"/>
      <c r="G25" s="8"/>
      <c r="H25" s="8"/>
      <c r="I25" s="8"/>
      <c r="J25" s="8"/>
      <c r="K25" s="8"/>
      <c r="L25" s="12"/>
      <c r="M25" s="12">
        <v>20000</v>
      </c>
      <c r="N25" s="12"/>
      <c r="O25" s="8"/>
      <c r="P25" s="10">
        <f t="shared" si="0"/>
        <v>20000</v>
      </c>
    </row>
    <row r="26" spans="1:19" x14ac:dyDescent="0.25">
      <c r="A26" s="15">
        <v>22</v>
      </c>
      <c r="B26" s="11"/>
      <c r="C26" s="11"/>
      <c r="D26" s="9"/>
      <c r="E26" s="8"/>
      <c r="F26" s="8"/>
      <c r="G26" s="8"/>
      <c r="H26" s="8"/>
      <c r="I26" s="8"/>
      <c r="J26" s="8"/>
      <c r="K26" s="8"/>
      <c r="L26" s="12"/>
      <c r="M26" s="12">
        <v>20000</v>
      </c>
      <c r="N26" s="12"/>
      <c r="O26" s="8"/>
      <c r="P26" s="10">
        <f t="shared" si="0"/>
        <v>20000</v>
      </c>
    </row>
    <row r="27" spans="1:19" ht="15.75" thickBot="1" x14ac:dyDescent="0.3">
      <c r="A27" s="16"/>
      <c r="B27" s="28"/>
      <c r="C27" s="28"/>
      <c r="D27" s="17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3"/>
    </row>
    <row r="28" spans="1:19" ht="15.75" thickBot="1" x14ac:dyDescent="0.3">
      <c r="B28" s="29" t="s">
        <v>5</v>
      </c>
      <c r="C28" s="30"/>
      <c r="D28" s="31"/>
      <c r="E28" s="32"/>
      <c r="F28" s="32"/>
      <c r="G28" s="32"/>
      <c r="H28" s="32"/>
      <c r="I28" s="32">
        <f t="shared" ref="I28:N28" si="1">SUM(I5:I27)</f>
        <v>0</v>
      </c>
      <c r="J28" s="32">
        <f t="shared" si="1"/>
        <v>0</v>
      </c>
      <c r="K28" s="32">
        <f t="shared" si="1"/>
        <v>0</v>
      </c>
      <c r="L28" s="33">
        <f t="shared" si="1"/>
        <v>0</v>
      </c>
      <c r="M28" s="33">
        <f t="shared" si="1"/>
        <v>310000</v>
      </c>
      <c r="N28" s="33">
        <f t="shared" si="1"/>
        <v>0</v>
      </c>
      <c r="O28" s="32"/>
      <c r="P28" s="34">
        <f>SUM(P5:P27)</f>
        <v>310000</v>
      </c>
    </row>
  </sheetData>
  <mergeCells count="1"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LOgistik Juni</vt:lpstr>
      <vt:lpstr>Sheet1</vt:lpstr>
      <vt:lpstr>Jasa kurir Mei</vt:lpstr>
      <vt:lpstr>'LOgistik Juni'!Print_Area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2021-07-01T08:37:53Z</cp:lastPrinted>
  <dcterms:created xsi:type="dcterms:W3CDTF">2020-07-09T08:03:46Z</dcterms:created>
  <dcterms:modified xsi:type="dcterms:W3CDTF">2021-07-26T11:02:28Z</dcterms:modified>
</cp:coreProperties>
</file>