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o/Desktop/NOTAS 2027/"/>
    </mc:Choice>
  </mc:AlternateContent>
  <xr:revisionPtr revIDLastSave="0" documentId="13_ncr:1_{0B53A400-A93B-F841-B42F-986EF3EBDF11}" xr6:coauthVersionLast="47" xr6:coauthVersionMax="47" xr10:uidLastSave="{00000000-0000-0000-0000-000000000000}"/>
  <bookViews>
    <workbookView xWindow="1360" yWindow="620" windowWidth="33660" windowHeight="1984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H52" i="32"/>
  <c r="BG52" i="32"/>
  <c r="BF52" i="32"/>
  <c r="BE52" i="32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H49" i="30"/>
  <c r="BG49" i="30"/>
  <c r="BF49" i="30"/>
  <c r="BE49" i="30"/>
  <c r="BI49" i="30" s="1"/>
  <c r="BH48" i="30"/>
  <c r="BG48" i="30"/>
  <c r="BF48" i="30"/>
  <c r="BE48" i="30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H13" i="29"/>
  <c r="BG13" i="29"/>
  <c r="BF13" i="29"/>
  <c r="BE13" i="29"/>
  <c r="BI13" i="29" s="1"/>
  <c r="BH12" i="29"/>
  <c r="BG12" i="29"/>
  <c r="BF12" i="29"/>
  <c r="BE12" i="29"/>
  <c r="BH11" i="29"/>
  <c r="BG11" i="29"/>
  <c r="BF11" i="29"/>
  <c r="BE11" i="29"/>
  <c r="BH55" i="28"/>
  <c r="BG55" i="28"/>
  <c r="BF55" i="28"/>
  <c r="BE55" i="28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H24" i="27"/>
  <c r="BG24" i="27"/>
  <c r="BF24" i="27"/>
  <c r="BE24" i="27"/>
  <c r="BH23" i="27"/>
  <c r="BG23" i="27"/>
  <c r="BF23" i="27"/>
  <c r="BE23" i="27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H54" i="26"/>
  <c r="BG54" i="26"/>
  <c r="BF54" i="26"/>
  <c r="BE54" i="26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I14" i="24"/>
  <c r="AE14" i="24"/>
  <c r="AA14" i="24"/>
  <c r="Y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J36" i="21"/>
  <c r="B36" i="21"/>
  <c r="J34" i="21"/>
  <c r="B34" i="21"/>
  <c r="J11" i="21"/>
  <c r="B11" i="21"/>
  <c r="J9" i="21"/>
  <c r="B9" i="21"/>
  <c r="AY55" i="32"/>
  <c r="F46" i="21" s="1"/>
  <c r="AX55" i="32"/>
  <c r="AU55" i="32"/>
  <c r="E46" i="21" s="1"/>
  <c r="AT55" i="32"/>
  <c r="AN55" i="32"/>
  <c r="AM55" i="32"/>
  <c r="AL55" i="32"/>
  <c r="AK55" i="32"/>
  <c r="AY54" i="32"/>
  <c r="N46" i="21" s="1"/>
  <c r="AX54" i="32"/>
  <c r="AU54" i="32"/>
  <c r="M46" i="21" s="1"/>
  <c r="AT54" i="32"/>
  <c r="AN54" i="32"/>
  <c r="AM54" i="32"/>
  <c r="AL54" i="32"/>
  <c r="AK54" i="32"/>
  <c r="AY53" i="32"/>
  <c r="AX53" i="32"/>
  <c r="AU53" i="32"/>
  <c r="AT53" i="32"/>
  <c r="AN53" i="32"/>
  <c r="AM53" i="32"/>
  <c r="AL53" i="32"/>
  <c r="AK53" i="32"/>
  <c r="AY52" i="32"/>
  <c r="AX52" i="32"/>
  <c r="AU52" i="32"/>
  <c r="AT52" i="32"/>
  <c r="AN52" i="32"/>
  <c r="AM52" i="32"/>
  <c r="AL52" i="32"/>
  <c r="AK52" i="32"/>
  <c r="AY51" i="32"/>
  <c r="AX51" i="32"/>
  <c r="AU51" i="32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T44" i="32"/>
  <c r="AN44" i="32"/>
  <c r="AM44" i="32"/>
  <c r="AL44" i="32"/>
  <c r="AK44" i="32"/>
  <c r="AY43" i="32"/>
  <c r="AH47" i="33" s="1"/>
  <c r="AX43" i="32"/>
  <c r="AU43" i="32"/>
  <c r="AT43" i="32"/>
  <c r="AN43" i="32"/>
  <c r="AM43" i="32"/>
  <c r="AL43" i="32"/>
  <c r="AK43" i="32"/>
  <c r="AY42" i="32"/>
  <c r="AH46" i="33" s="1"/>
  <c r="AX42" i="32"/>
  <c r="AU42" i="32"/>
  <c r="AT42" i="32"/>
  <c r="AN42" i="32"/>
  <c r="AM42" i="32"/>
  <c r="AL42" i="32"/>
  <c r="AK42" i="32"/>
  <c r="AY41" i="32"/>
  <c r="AH45" i="33" s="1"/>
  <c r="AX41" i="32"/>
  <c r="AU41" i="32"/>
  <c r="AT41" i="32"/>
  <c r="AN41" i="32"/>
  <c r="AM41" i="32"/>
  <c r="AL41" i="32"/>
  <c r="AK41" i="32"/>
  <c r="AY40" i="32"/>
  <c r="AH44" i="33" s="1"/>
  <c r="AX40" i="32"/>
  <c r="AU40" i="32"/>
  <c r="AT40" i="32"/>
  <c r="AN40" i="32"/>
  <c r="AM40" i="32"/>
  <c r="AL40" i="32"/>
  <c r="AK40" i="32"/>
  <c r="AY39" i="32"/>
  <c r="AH43" i="33" s="1"/>
  <c r="AX39" i="32"/>
  <c r="AU39" i="32"/>
  <c r="AT39" i="32"/>
  <c r="AN39" i="32"/>
  <c r="AM39" i="32"/>
  <c r="AL39" i="32"/>
  <c r="AK39" i="32"/>
  <c r="AY38" i="32"/>
  <c r="AH38" i="33" s="1"/>
  <c r="AX38" i="32"/>
  <c r="AU38" i="32"/>
  <c r="AT38" i="32"/>
  <c r="AN38" i="32"/>
  <c r="AM38" i="32"/>
  <c r="AL38" i="32"/>
  <c r="AK38" i="32"/>
  <c r="AY37" i="32"/>
  <c r="AH37" i="33" s="1"/>
  <c r="AX37" i="32"/>
  <c r="AU37" i="32"/>
  <c r="AT37" i="32"/>
  <c r="AN37" i="32"/>
  <c r="AM37" i="32"/>
  <c r="AL37" i="32"/>
  <c r="AK37" i="32"/>
  <c r="AY36" i="32"/>
  <c r="AH36" i="33" s="1"/>
  <c r="AX36" i="32"/>
  <c r="AU36" i="32"/>
  <c r="AT36" i="32"/>
  <c r="AN36" i="32"/>
  <c r="AM36" i="32"/>
  <c r="AL36" i="32"/>
  <c r="AK36" i="32"/>
  <c r="AY35" i="32"/>
  <c r="AH35" i="33" s="1"/>
  <c r="AX35" i="32"/>
  <c r="AU35" i="32"/>
  <c r="AT35" i="32"/>
  <c r="AN35" i="32"/>
  <c r="AM35" i="32"/>
  <c r="AL35" i="32"/>
  <c r="AK35" i="32"/>
  <c r="AY34" i="32"/>
  <c r="AH34" i="33" s="1"/>
  <c r="AX34" i="32"/>
  <c r="AU34" i="32"/>
  <c r="AT34" i="32"/>
  <c r="AN34" i="32"/>
  <c r="AM34" i="32"/>
  <c r="AL34" i="32"/>
  <c r="AK34" i="32"/>
  <c r="AY33" i="32"/>
  <c r="AH33" i="33" s="1"/>
  <c r="AX33" i="32"/>
  <c r="AU33" i="32"/>
  <c r="AT33" i="32"/>
  <c r="AN33" i="32"/>
  <c r="AM33" i="32"/>
  <c r="AL33" i="32"/>
  <c r="AK33" i="32"/>
  <c r="AY32" i="32"/>
  <c r="AH32" i="33" s="1"/>
  <c r="AX32" i="32"/>
  <c r="AU32" i="32"/>
  <c r="AT32" i="32"/>
  <c r="AN32" i="32"/>
  <c r="AM32" i="32"/>
  <c r="AL32" i="32"/>
  <c r="AK32" i="32"/>
  <c r="AY31" i="32"/>
  <c r="AH31" i="33" s="1"/>
  <c r="AX31" i="32"/>
  <c r="AU31" i="32"/>
  <c r="AT31" i="32"/>
  <c r="AN31" i="32"/>
  <c r="AM31" i="32"/>
  <c r="AL31" i="32"/>
  <c r="AK31" i="32"/>
  <c r="AY30" i="32"/>
  <c r="AH30" i="33" s="1"/>
  <c r="AX30" i="32"/>
  <c r="AU30" i="32"/>
  <c r="AT30" i="32"/>
  <c r="AN30" i="32"/>
  <c r="AM30" i="32"/>
  <c r="AL30" i="32"/>
  <c r="AK30" i="32"/>
  <c r="AY29" i="32"/>
  <c r="AH29" i="33" s="1"/>
  <c r="AX29" i="32"/>
  <c r="AU29" i="32"/>
  <c r="AT29" i="32"/>
  <c r="AN29" i="32"/>
  <c r="AM29" i="32"/>
  <c r="AL29" i="32"/>
  <c r="AK29" i="32"/>
  <c r="AY28" i="32"/>
  <c r="AH28" i="33" s="1"/>
  <c r="AX28" i="32"/>
  <c r="AU28" i="32"/>
  <c r="AT28" i="32"/>
  <c r="AN28" i="32"/>
  <c r="AM28" i="32"/>
  <c r="AL28" i="32"/>
  <c r="AK28" i="32"/>
  <c r="AY27" i="32"/>
  <c r="AH27" i="33" s="1"/>
  <c r="AX27" i="32"/>
  <c r="AU27" i="32"/>
  <c r="AT27" i="32"/>
  <c r="AN27" i="32"/>
  <c r="AM27" i="32"/>
  <c r="AL27" i="32"/>
  <c r="AK27" i="32"/>
  <c r="AY26" i="32"/>
  <c r="AH26" i="33" s="1"/>
  <c r="AX26" i="32"/>
  <c r="AU26" i="32"/>
  <c r="AT26" i="32"/>
  <c r="AN26" i="32"/>
  <c r="AM26" i="32"/>
  <c r="AL26" i="32"/>
  <c r="AK26" i="32"/>
  <c r="AY25" i="32"/>
  <c r="AH25" i="33" s="1"/>
  <c r="AX25" i="32"/>
  <c r="AU25" i="32"/>
  <c r="AT25" i="32"/>
  <c r="AN25" i="32"/>
  <c r="AM25" i="32"/>
  <c r="AL25" i="32"/>
  <c r="AK25" i="32"/>
  <c r="AY24" i="32"/>
  <c r="AH24" i="33" s="1"/>
  <c r="AX24" i="32"/>
  <c r="AU24" i="32"/>
  <c r="AT24" i="32"/>
  <c r="AN24" i="32"/>
  <c r="AM24" i="32"/>
  <c r="AL24" i="32"/>
  <c r="AK24" i="32"/>
  <c r="AY23" i="32"/>
  <c r="AH23" i="33" s="1"/>
  <c r="AX23" i="32"/>
  <c r="AU23" i="32"/>
  <c r="AT23" i="32"/>
  <c r="AN23" i="32"/>
  <c r="AM23" i="32"/>
  <c r="AL23" i="32"/>
  <c r="AK23" i="32"/>
  <c r="AY22" i="32"/>
  <c r="AH22" i="33" s="1"/>
  <c r="AX22" i="32"/>
  <c r="AU22" i="32"/>
  <c r="AT22" i="32"/>
  <c r="AN22" i="32"/>
  <c r="AM22" i="32"/>
  <c r="AL22" i="32"/>
  <c r="AK22" i="32"/>
  <c r="AY21" i="32"/>
  <c r="AH21" i="33" s="1"/>
  <c r="AX21" i="32"/>
  <c r="AU21" i="32"/>
  <c r="AT21" i="32"/>
  <c r="AN21" i="32"/>
  <c r="AM21" i="32"/>
  <c r="AL21" i="32"/>
  <c r="AK21" i="32"/>
  <c r="AY20" i="32"/>
  <c r="AH20" i="33" s="1"/>
  <c r="AX20" i="32"/>
  <c r="AU20" i="32"/>
  <c r="AT20" i="32"/>
  <c r="AN20" i="32"/>
  <c r="AM20" i="32"/>
  <c r="AL20" i="32"/>
  <c r="AK20" i="32"/>
  <c r="AY19" i="32"/>
  <c r="AH19" i="33" s="1"/>
  <c r="AX19" i="32"/>
  <c r="AU19" i="32"/>
  <c r="AT19" i="32"/>
  <c r="AN19" i="32"/>
  <c r="AM19" i="32"/>
  <c r="AL19" i="32"/>
  <c r="AK19" i="32"/>
  <c r="AY18" i="32"/>
  <c r="AH18" i="33" s="1"/>
  <c r="AX18" i="32"/>
  <c r="AU18" i="32"/>
  <c r="AT18" i="32"/>
  <c r="AN18" i="32"/>
  <c r="AM18" i="32"/>
  <c r="AL18" i="32"/>
  <c r="AK18" i="32"/>
  <c r="AY17" i="32"/>
  <c r="AH17" i="33" s="1"/>
  <c r="AX17" i="32"/>
  <c r="AU17" i="32"/>
  <c r="AT17" i="32"/>
  <c r="AN17" i="32"/>
  <c r="AM17" i="32"/>
  <c r="AL17" i="32"/>
  <c r="AK17" i="32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AY15" i="32"/>
  <c r="AH15" i="33" s="1"/>
  <c r="AX15" i="32"/>
  <c r="AU15" i="32"/>
  <c r="AT15" i="32"/>
  <c r="AN15" i="32"/>
  <c r="AM15" i="32"/>
  <c r="AL15" i="32"/>
  <c r="AK15" i="32"/>
  <c r="AY14" i="32"/>
  <c r="AH14" i="33" s="1"/>
  <c r="AX14" i="32"/>
  <c r="AU14" i="32"/>
  <c r="AT14" i="32"/>
  <c r="AN14" i="32"/>
  <c r="AM14" i="32"/>
  <c r="AL14" i="32"/>
  <c r="AK14" i="32"/>
  <c r="AY13" i="32"/>
  <c r="AX13" i="32"/>
  <c r="AU13" i="32"/>
  <c r="AT13" i="32"/>
  <c r="AN13" i="32"/>
  <c r="AM13" i="32"/>
  <c r="AL13" i="32"/>
  <c r="AK13" i="32"/>
  <c r="AY12" i="32"/>
  <c r="AH12" i="33" s="1"/>
  <c r="AX12" i="32"/>
  <c r="AU12" i="32"/>
  <c r="AG12" i="33" s="1"/>
  <c r="AT12" i="32"/>
  <c r="AN12" i="32"/>
  <c r="AM12" i="32"/>
  <c r="AL12" i="32"/>
  <c r="AK12" i="32"/>
  <c r="AY11" i="32"/>
  <c r="AX11" i="32"/>
  <c r="AU11" i="32"/>
  <c r="AT11" i="32"/>
  <c r="AN11" i="32"/>
  <c r="AM11" i="32"/>
  <c r="AL11" i="32"/>
  <c r="AK11" i="32"/>
  <c r="AY55" i="31"/>
  <c r="F45" i="21" s="1"/>
  <c r="AX55" i="31"/>
  <c r="AU55" i="31"/>
  <c r="E45" i="21" s="1"/>
  <c r="AT55" i="31"/>
  <c r="AN55" i="31"/>
  <c r="AM55" i="31"/>
  <c r="AL55" i="31"/>
  <c r="AK55" i="31"/>
  <c r="AY54" i="31"/>
  <c r="N45" i="21" s="1"/>
  <c r="AX54" i="31"/>
  <c r="AU54" i="31"/>
  <c r="M45" i="21" s="1"/>
  <c r="AT54" i="31"/>
  <c r="AN54" i="31"/>
  <c r="AM54" i="31"/>
  <c r="AL54" i="31"/>
  <c r="AK54" i="31"/>
  <c r="AY53" i="31"/>
  <c r="AX53" i="31"/>
  <c r="AU53" i="3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T50" i="31"/>
  <c r="AN50" i="31"/>
  <c r="AM50" i="31"/>
  <c r="AL50" i="31"/>
  <c r="AK50" i="31"/>
  <c r="AY49" i="31"/>
  <c r="AX49" i="31"/>
  <c r="AU49" i="3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T32" i="31"/>
  <c r="AN32" i="31"/>
  <c r="AM32" i="31"/>
  <c r="AL32" i="31"/>
  <c r="AK32" i="31"/>
  <c r="AY31" i="31"/>
  <c r="AD31" i="33" s="1"/>
  <c r="AX31" i="31"/>
  <c r="AU31" i="31"/>
  <c r="AT31" i="31"/>
  <c r="AN31" i="31"/>
  <c r="AM31" i="31"/>
  <c r="AL31" i="31"/>
  <c r="AK31" i="31"/>
  <c r="AY30" i="31"/>
  <c r="AD30" i="33" s="1"/>
  <c r="AX30" i="31"/>
  <c r="AU30" i="31"/>
  <c r="AT30" i="31"/>
  <c r="AN30" i="31"/>
  <c r="AM30" i="31"/>
  <c r="AL30" i="31"/>
  <c r="AK30" i="31"/>
  <c r="AY29" i="31"/>
  <c r="AD29" i="33" s="1"/>
  <c r="AX29" i="31"/>
  <c r="AU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U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U25" i="31"/>
  <c r="AT25" i="31"/>
  <c r="AN25" i="31"/>
  <c r="AM25" i="31"/>
  <c r="AL25" i="31"/>
  <c r="AK25" i="31"/>
  <c r="AY24" i="31"/>
  <c r="AD24" i="33" s="1"/>
  <c r="AX24" i="31"/>
  <c r="AU24" i="31"/>
  <c r="AT24" i="31"/>
  <c r="AN24" i="31"/>
  <c r="AM24" i="31"/>
  <c r="AL24" i="31"/>
  <c r="AK24" i="31"/>
  <c r="AY23" i="31"/>
  <c r="AD23" i="33" s="1"/>
  <c r="AX23" i="31"/>
  <c r="AU23" i="3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U21" i="31"/>
  <c r="AT21" i="31"/>
  <c r="AN21" i="31"/>
  <c r="AM21" i="31"/>
  <c r="AL21" i="31"/>
  <c r="AK21" i="31"/>
  <c r="AY20" i="31"/>
  <c r="AD20" i="33" s="1"/>
  <c r="AX20" i="31"/>
  <c r="AU20" i="31"/>
  <c r="AT20" i="31"/>
  <c r="AN20" i="31"/>
  <c r="AM20" i="31"/>
  <c r="AL20" i="31"/>
  <c r="AK20" i="31"/>
  <c r="AY19" i="31"/>
  <c r="AD19" i="33" s="1"/>
  <c r="AX19" i="31"/>
  <c r="AU19" i="31"/>
  <c r="AT19" i="31"/>
  <c r="AN19" i="31"/>
  <c r="AM19" i="31"/>
  <c r="AL19" i="31"/>
  <c r="AK19" i="31"/>
  <c r="AY18" i="31"/>
  <c r="AD18" i="33" s="1"/>
  <c r="AX18" i="31"/>
  <c r="AU18" i="31"/>
  <c r="AT18" i="31"/>
  <c r="AN18" i="31"/>
  <c r="AM18" i="31"/>
  <c r="AL18" i="31"/>
  <c r="AK18" i="31"/>
  <c r="AY17" i="31"/>
  <c r="AD17" i="33" s="1"/>
  <c r="AX17" i="31"/>
  <c r="AU17" i="31"/>
  <c r="AT17" i="31"/>
  <c r="AN17" i="31"/>
  <c r="AM17" i="31"/>
  <c r="AL17" i="31"/>
  <c r="AK17" i="3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AY15" i="31"/>
  <c r="AD15" i="33" s="1"/>
  <c r="AX15" i="31"/>
  <c r="AU15" i="31"/>
  <c r="AT15" i="31"/>
  <c r="AN15" i="31"/>
  <c r="AM15" i="31"/>
  <c r="AL15" i="31"/>
  <c r="AK15" i="31"/>
  <c r="AY14" i="31"/>
  <c r="AD14" i="33" s="1"/>
  <c r="AX14" i="31"/>
  <c r="AU14" i="31"/>
  <c r="AT14" i="31"/>
  <c r="AN14" i="31"/>
  <c r="AM14" i="31"/>
  <c r="AL14" i="31"/>
  <c r="AK14" i="31"/>
  <c r="AY13" i="31"/>
  <c r="AX13" i="31"/>
  <c r="AU13" i="31"/>
  <c r="AT13" i="31"/>
  <c r="AN13" i="31"/>
  <c r="AM13" i="31"/>
  <c r="AL13" i="31"/>
  <c r="AK13" i="31"/>
  <c r="AY12" i="31"/>
  <c r="AD12" i="33" s="1"/>
  <c r="AX12" i="31"/>
  <c r="AU12" i="31"/>
  <c r="AT12" i="31"/>
  <c r="AN12" i="31"/>
  <c r="AM12" i="31"/>
  <c r="AL12" i="31"/>
  <c r="AK12" i="31"/>
  <c r="AY11" i="31"/>
  <c r="AX11" i="31"/>
  <c r="AU11" i="31"/>
  <c r="AT11" i="31"/>
  <c r="AN11" i="31"/>
  <c r="AM11" i="31"/>
  <c r="AL11" i="31"/>
  <c r="AK11" i="31"/>
  <c r="AY55" i="30"/>
  <c r="F44" i="21" s="1"/>
  <c r="AX55" i="30"/>
  <c r="AU55" i="30"/>
  <c r="E44" i="21" s="1"/>
  <c r="AT55" i="30"/>
  <c r="AN55" i="30"/>
  <c r="AM55" i="30"/>
  <c r="AL55" i="30"/>
  <c r="AK55" i="30"/>
  <c r="AY54" i="30"/>
  <c r="N44" i="21" s="1"/>
  <c r="AX54" i="30"/>
  <c r="AU54" i="30"/>
  <c r="M44" i="21" s="1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T51" i="30"/>
  <c r="AN51" i="30"/>
  <c r="AM51" i="30"/>
  <c r="AL51" i="30"/>
  <c r="AK51" i="30"/>
  <c r="AY50" i="30"/>
  <c r="AX50" i="30"/>
  <c r="AU50" i="30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T48" i="30"/>
  <c r="AN48" i="30"/>
  <c r="AM48" i="30"/>
  <c r="AL48" i="30"/>
  <c r="AK48" i="30"/>
  <c r="AY47" i="30"/>
  <c r="AX47" i="30"/>
  <c r="AU47" i="30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AT43" i="30"/>
  <c r="AN43" i="30"/>
  <c r="AM43" i="30"/>
  <c r="AL43" i="30"/>
  <c r="AK43" i="30"/>
  <c r="AY42" i="30"/>
  <c r="Z46" i="33" s="1"/>
  <c r="AX42" i="30"/>
  <c r="AU42" i="30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AT39" i="30"/>
  <c r="AN39" i="30"/>
  <c r="AM39" i="30"/>
  <c r="AL39" i="30"/>
  <c r="AK39" i="30"/>
  <c r="AY38" i="30"/>
  <c r="Z38" i="33" s="1"/>
  <c r="AX38" i="30"/>
  <c r="AU38" i="30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AT36" i="30"/>
  <c r="AN36" i="30"/>
  <c r="AM36" i="30"/>
  <c r="AL36" i="30"/>
  <c r="AK36" i="30"/>
  <c r="AY35" i="30"/>
  <c r="Z35" i="33" s="1"/>
  <c r="AX35" i="30"/>
  <c r="AU35" i="30"/>
  <c r="AT35" i="30"/>
  <c r="AN35" i="30"/>
  <c r="AM35" i="30"/>
  <c r="AL35" i="30"/>
  <c r="AK35" i="30"/>
  <c r="AY34" i="30"/>
  <c r="Z34" i="33" s="1"/>
  <c r="AX34" i="30"/>
  <c r="AU34" i="30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Z31" i="33" s="1"/>
  <c r="AX31" i="30"/>
  <c r="AU31" i="30"/>
  <c r="AT31" i="30"/>
  <c r="AN31" i="30"/>
  <c r="AM31" i="30"/>
  <c r="AL31" i="30"/>
  <c r="AK31" i="30"/>
  <c r="AY30" i="30"/>
  <c r="Z30" i="33" s="1"/>
  <c r="AX30" i="30"/>
  <c r="AU30" i="30"/>
  <c r="AT30" i="30"/>
  <c r="AN30" i="30"/>
  <c r="AM30" i="30"/>
  <c r="AL30" i="30"/>
  <c r="AK30" i="30"/>
  <c r="AY29" i="30"/>
  <c r="Z29" i="33" s="1"/>
  <c r="AX29" i="30"/>
  <c r="AU29" i="30"/>
  <c r="AT29" i="30"/>
  <c r="AN29" i="30"/>
  <c r="AM29" i="30"/>
  <c r="AL29" i="30"/>
  <c r="AK29" i="30"/>
  <c r="AY28" i="30"/>
  <c r="Z28" i="33" s="1"/>
  <c r="AX28" i="30"/>
  <c r="AU28" i="30"/>
  <c r="AT28" i="30"/>
  <c r="AN28" i="30"/>
  <c r="AM28" i="30"/>
  <c r="AL28" i="30"/>
  <c r="AK28" i="30"/>
  <c r="AY27" i="30"/>
  <c r="Z27" i="33" s="1"/>
  <c r="AX27" i="30"/>
  <c r="AU27" i="30"/>
  <c r="AT27" i="30"/>
  <c r="AN27" i="30"/>
  <c r="AM27" i="30"/>
  <c r="AL27" i="30"/>
  <c r="AK27" i="30"/>
  <c r="AY26" i="30"/>
  <c r="Z26" i="33" s="1"/>
  <c r="AX26" i="30"/>
  <c r="AU26" i="30"/>
  <c r="AT26" i="30"/>
  <c r="AN26" i="30"/>
  <c r="AM26" i="30"/>
  <c r="AL26" i="30"/>
  <c r="AK26" i="30"/>
  <c r="AY25" i="30"/>
  <c r="Z25" i="33" s="1"/>
  <c r="AX25" i="30"/>
  <c r="AU25" i="30"/>
  <c r="AT25" i="30"/>
  <c r="AN25" i="30"/>
  <c r="AM25" i="30"/>
  <c r="AL25" i="30"/>
  <c r="AK25" i="30"/>
  <c r="AY24" i="30"/>
  <c r="Z24" i="33" s="1"/>
  <c r="AX24" i="30"/>
  <c r="AU24" i="30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X21" i="30"/>
  <c r="AU21" i="30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AT19" i="30"/>
  <c r="AN19" i="30"/>
  <c r="AM19" i="30"/>
  <c r="AL19" i="30"/>
  <c r="AK19" i="30"/>
  <c r="AY18" i="30"/>
  <c r="Z18" i="33" s="1"/>
  <c r="AX18" i="30"/>
  <c r="AU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AY15" i="30"/>
  <c r="Z15" i="33" s="1"/>
  <c r="AX15" i="30"/>
  <c r="AU15" i="30"/>
  <c r="AT15" i="30"/>
  <c r="AN15" i="30"/>
  <c r="AM15" i="30"/>
  <c r="AL15" i="30"/>
  <c r="AK15" i="30"/>
  <c r="AY14" i="30"/>
  <c r="Z14" i="33" s="1"/>
  <c r="AX14" i="30"/>
  <c r="AU14" i="30"/>
  <c r="AT14" i="30"/>
  <c r="AN14" i="30"/>
  <c r="AM14" i="30"/>
  <c r="AL14" i="30"/>
  <c r="AK14" i="30"/>
  <c r="AY13" i="30"/>
  <c r="AX13" i="30"/>
  <c r="AU13" i="30"/>
  <c r="AT13" i="30"/>
  <c r="AN13" i="30"/>
  <c r="AM13" i="30"/>
  <c r="AL13" i="30"/>
  <c r="AK13" i="30"/>
  <c r="AY12" i="30"/>
  <c r="Z12" i="33" s="1"/>
  <c r="AX12" i="30"/>
  <c r="AU12" i="30"/>
  <c r="AT12" i="30"/>
  <c r="AN12" i="30"/>
  <c r="AM12" i="30"/>
  <c r="AL12" i="30"/>
  <c r="AK12" i="30"/>
  <c r="AY11" i="30"/>
  <c r="AX11" i="30"/>
  <c r="AU11" i="30"/>
  <c r="AT11" i="30"/>
  <c r="AN11" i="30"/>
  <c r="AM11" i="30"/>
  <c r="AL11" i="30"/>
  <c r="AK11" i="30"/>
  <c r="AY55" i="29"/>
  <c r="F43" i="21" s="1"/>
  <c r="AX55" i="29"/>
  <c r="AU55" i="29"/>
  <c r="E43" i="21" s="1"/>
  <c r="AT55" i="29"/>
  <c r="AN55" i="29"/>
  <c r="AM55" i="29"/>
  <c r="AL55" i="29"/>
  <c r="AK55" i="29"/>
  <c r="AY54" i="29"/>
  <c r="N43" i="21" s="1"/>
  <c r="AX54" i="29"/>
  <c r="AU54" i="29"/>
  <c r="M43" i="21" s="1"/>
  <c r="AT54" i="29"/>
  <c r="AN54" i="29"/>
  <c r="AM54" i="29"/>
  <c r="AL54" i="29"/>
  <c r="AK54" i="29"/>
  <c r="AY53" i="29"/>
  <c r="AX53" i="29"/>
  <c r="AU53" i="29"/>
  <c r="AT53" i="29"/>
  <c r="AN53" i="29"/>
  <c r="AM53" i="29"/>
  <c r="AL53" i="29"/>
  <c r="AK53" i="29"/>
  <c r="AY52" i="29"/>
  <c r="AX52" i="29"/>
  <c r="AU52" i="29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T50" i="29"/>
  <c r="AN50" i="29"/>
  <c r="AM50" i="29"/>
  <c r="AL50" i="29"/>
  <c r="AK50" i="29"/>
  <c r="AY49" i="29"/>
  <c r="AX49" i="29"/>
  <c r="AU49" i="29"/>
  <c r="AT49" i="29"/>
  <c r="AN49" i="29"/>
  <c r="AM49" i="29"/>
  <c r="AL49" i="29"/>
  <c r="AK49" i="29"/>
  <c r="AY48" i="29"/>
  <c r="AX48" i="29"/>
  <c r="AU48" i="29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AT44" i="29"/>
  <c r="AN44" i="29"/>
  <c r="AM44" i="29"/>
  <c r="AL44" i="29"/>
  <c r="AK44" i="29"/>
  <c r="AY43" i="29"/>
  <c r="V47" i="33" s="1"/>
  <c r="AX43" i="29"/>
  <c r="AU43" i="29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AT40" i="29"/>
  <c r="AN40" i="29"/>
  <c r="AM40" i="29"/>
  <c r="AL40" i="29"/>
  <c r="AK40" i="29"/>
  <c r="AY39" i="29"/>
  <c r="V43" i="33" s="1"/>
  <c r="AX39" i="29"/>
  <c r="AU39" i="29"/>
  <c r="AT39" i="29"/>
  <c r="AN39" i="29"/>
  <c r="AM39" i="29"/>
  <c r="AL39" i="29"/>
  <c r="AK39" i="29"/>
  <c r="AY38" i="29"/>
  <c r="V38" i="33" s="1"/>
  <c r="AX38" i="29"/>
  <c r="AU38" i="29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Y35" i="29"/>
  <c r="V35" i="33" s="1"/>
  <c r="AX35" i="29"/>
  <c r="AU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AT32" i="29"/>
  <c r="AN32" i="29"/>
  <c r="AM32" i="29"/>
  <c r="AL32" i="29"/>
  <c r="AK32" i="29"/>
  <c r="AY31" i="29"/>
  <c r="V31" i="33" s="1"/>
  <c r="AX31" i="29"/>
  <c r="AU31" i="29"/>
  <c r="AT31" i="29"/>
  <c r="AN31" i="29"/>
  <c r="AM31" i="29"/>
  <c r="AL31" i="29"/>
  <c r="AK31" i="29"/>
  <c r="AY30" i="29"/>
  <c r="V30" i="33" s="1"/>
  <c r="AX30" i="29"/>
  <c r="AU30" i="29"/>
  <c r="AT30" i="29"/>
  <c r="AN30" i="29"/>
  <c r="AM30" i="29"/>
  <c r="AL30" i="29"/>
  <c r="AK30" i="29"/>
  <c r="AY29" i="29"/>
  <c r="V29" i="33" s="1"/>
  <c r="AX29" i="29"/>
  <c r="AU29" i="29"/>
  <c r="AT29" i="29"/>
  <c r="AN29" i="29"/>
  <c r="AM29" i="29"/>
  <c r="AL29" i="29"/>
  <c r="AK29" i="29"/>
  <c r="AY28" i="29"/>
  <c r="V28" i="33" s="1"/>
  <c r="AX28" i="29"/>
  <c r="AU28" i="29"/>
  <c r="AT28" i="29"/>
  <c r="AN28" i="29"/>
  <c r="AM28" i="29"/>
  <c r="AL28" i="29"/>
  <c r="AK28" i="29"/>
  <c r="AY27" i="29"/>
  <c r="V27" i="33" s="1"/>
  <c r="AX27" i="29"/>
  <c r="AU27" i="29"/>
  <c r="AT27" i="29"/>
  <c r="AN27" i="29"/>
  <c r="AM27" i="29"/>
  <c r="AL27" i="29"/>
  <c r="AK27" i="29"/>
  <c r="AY26" i="29"/>
  <c r="V26" i="33" s="1"/>
  <c r="AX26" i="29"/>
  <c r="AU26" i="29"/>
  <c r="AT26" i="29"/>
  <c r="AN26" i="29"/>
  <c r="AM26" i="29"/>
  <c r="AL26" i="29"/>
  <c r="AK26" i="29"/>
  <c r="AY25" i="29"/>
  <c r="V25" i="33" s="1"/>
  <c r="AX25" i="29"/>
  <c r="AU25" i="29"/>
  <c r="AT25" i="29"/>
  <c r="AN25" i="29"/>
  <c r="AM25" i="29"/>
  <c r="AL25" i="29"/>
  <c r="AK25" i="29"/>
  <c r="AY24" i="29"/>
  <c r="V24" i="33" s="1"/>
  <c r="AX24" i="29"/>
  <c r="AU24" i="29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Y21" i="29"/>
  <c r="V21" i="33" s="1"/>
  <c r="AX21" i="29"/>
  <c r="AU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Y18" i="29"/>
  <c r="V18" i="33" s="1"/>
  <c r="AX18" i="29"/>
  <c r="AU18" i="29"/>
  <c r="AT18" i="29"/>
  <c r="AN18" i="29"/>
  <c r="AM18" i="29"/>
  <c r="AL18" i="29"/>
  <c r="AK18" i="29"/>
  <c r="AY17" i="29"/>
  <c r="V17" i="33" s="1"/>
  <c r="AX17" i="29"/>
  <c r="AU17" i="29"/>
  <c r="AT17" i="29"/>
  <c r="AN17" i="29"/>
  <c r="AM17" i="29"/>
  <c r="AL17" i="29"/>
  <c r="AK17" i="29"/>
  <c r="AY16" i="29"/>
  <c r="AX16" i="29"/>
  <c r="AF22" i="24" s="1"/>
  <c r="AU16" i="29"/>
  <c r="AT16" i="29"/>
  <c r="AB22" i="24" s="1"/>
  <c r="AN16" i="29"/>
  <c r="W22" i="24" s="1"/>
  <c r="AM16" i="29"/>
  <c r="V22" i="24" s="1"/>
  <c r="AL16" i="29"/>
  <c r="U22" i="24" s="1"/>
  <c r="AK16" i="29"/>
  <c r="AY15" i="29"/>
  <c r="V15" i="33" s="1"/>
  <c r="AX15" i="29"/>
  <c r="AU15" i="29"/>
  <c r="AT15" i="29"/>
  <c r="AN15" i="29"/>
  <c r="AM15" i="29"/>
  <c r="AL15" i="29"/>
  <c r="AK15" i="29"/>
  <c r="AY14" i="29"/>
  <c r="V14" i="33" s="1"/>
  <c r="AX14" i="29"/>
  <c r="AU14" i="29"/>
  <c r="AT14" i="29"/>
  <c r="AN14" i="29"/>
  <c r="AM14" i="29"/>
  <c r="AL14" i="29"/>
  <c r="AK14" i="29"/>
  <c r="AY13" i="29"/>
  <c r="AX13" i="29"/>
  <c r="AU13" i="29"/>
  <c r="AT13" i="29"/>
  <c r="AN13" i="29"/>
  <c r="AM13" i="29"/>
  <c r="AL13" i="29"/>
  <c r="AK13" i="29"/>
  <c r="AY12" i="29"/>
  <c r="V12" i="33" s="1"/>
  <c r="AX12" i="29"/>
  <c r="AU12" i="29"/>
  <c r="AT12" i="29"/>
  <c r="AN12" i="29"/>
  <c r="AM12" i="29"/>
  <c r="AL12" i="29"/>
  <c r="AK12" i="29"/>
  <c r="AY11" i="29"/>
  <c r="AX11" i="29"/>
  <c r="AU11" i="29"/>
  <c r="AT11" i="29"/>
  <c r="AN11" i="29"/>
  <c r="AM11" i="29"/>
  <c r="AL11" i="29"/>
  <c r="AK11" i="29"/>
  <c r="AY55" i="28"/>
  <c r="F42" i="21" s="1"/>
  <c r="AX55" i="28"/>
  <c r="AU55" i="28"/>
  <c r="E42" i="21" s="1"/>
  <c r="AT55" i="28"/>
  <c r="AN55" i="28"/>
  <c r="AM55" i="28"/>
  <c r="AL55" i="28"/>
  <c r="AK55" i="28"/>
  <c r="AY54" i="28"/>
  <c r="N42" i="21" s="1"/>
  <c r="AX54" i="28"/>
  <c r="AU54" i="28"/>
  <c r="M42" i="21" s="1"/>
  <c r="AT54" i="28"/>
  <c r="AN54" i="28"/>
  <c r="AM54" i="28"/>
  <c r="AL54" i="28"/>
  <c r="AK54" i="28"/>
  <c r="AY53" i="28"/>
  <c r="AX53" i="28"/>
  <c r="AU53" i="28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AT38" i="28"/>
  <c r="AN38" i="28"/>
  <c r="AM38" i="28"/>
  <c r="AL38" i="28"/>
  <c r="AK38" i="28"/>
  <c r="AY37" i="28"/>
  <c r="R37" i="33" s="1"/>
  <c r="AX37" i="28"/>
  <c r="AU37" i="28"/>
  <c r="AT37" i="28"/>
  <c r="AN37" i="28"/>
  <c r="AM37" i="28"/>
  <c r="AL37" i="28"/>
  <c r="AK37" i="28"/>
  <c r="AY36" i="28"/>
  <c r="R36" i="33" s="1"/>
  <c r="AX36" i="28"/>
  <c r="AU36" i="28"/>
  <c r="AT36" i="28"/>
  <c r="AN36" i="28"/>
  <c r="AM36" i="28"/>
  <c r="AL36" i="28"/>
  <c r="AK36" i="28"/>
  <c r="AY35" i="28"/>
  <c r="R35" i="33" s="1"/>
  <c r="AX35" i="28"/>
  <c r="AU35" i="28"/>
  <c r="AT35" i="28"/>
  <c r="AN35" i="28"/>
  <c r="AM35" i="28"/>
  <c r="AL35" i="28"/>
  <c r="AK35" i="28"/>
  <c r="AY34" i="28"/>
  <c r="R34" i="33" s="1"/>
  <c r="AX34" i="28"/>
  <c r="AU34" i="28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AT32" i="28"/>
  <c r="AN32" i="28"/>
  <c r="AM32" i="28"/>
  <c r="AL32" i="28"/>
  <c r="AK32" i="28"/>
  <c r="AY31" i="28"/>
  <c r="R31" i="33" s="1"/>
  <c r="AX31" i="28"/>
  <c r="AU31" i="28"/>
  <c r="AT31" i="28"/>
  <c r="AN31" i="28"/>
  <c r="AM31" i="28"/>
  <c r="AL31" i="28"/>
  <c r="AK31" i="28"/>
  <c r="AY30" i="28"/>
  <c r="R30" i="33" s="1"/>
  <c r="AX30" i="28"/>
  <c r="AU30" i="28"/>
  <c r="AT30" i="28"/>
  <c r="AN30" i="28"/>
  <c r="AM30" i="28"/>
  <c r="AL30" i="28"/>
  <c r="AK30" i="28"/>
  <c r="AY29" i="28"/>
  <c r="R29" i="33" s="1"/>
  <c r="AX29" i="28"/>
  <c r="AU29" i="28"/>
  <c r="AT29" i="28"/>
  <c r="AN29" i="28"/>
  <c r="AM29" i="28"/>
  <c r="AL29" i="28"/>
  <c r="AK29" i="28"/>
  <c r="AY28" i="28"/>
  <c r="R28" i="33" s="1"/>
  <c r="AX28" i="28"/>
  <c r="AU28" i="28"/>
  <c r="AT28" i="28"/>
  <c r="AN28" i="28"/>
  <c r="AM28" i="28"/>
  <c r="AL28" i="28"/>
  <c r="AK28" i="28"/>
  <c r="AY27" i="28"/>
  <c r="R27" i="33" s="1"/>
  <c r="AX27" i="28"/>
  <c r="AU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U25" i="28"/>
  <c r="AT25" i="28"/>
  <c r="AN25" i="28"/>
  <c r="AM25" i="28"/>
  <c r="AL25" i="28"/>
  <c r="AK25" i="28"/>
  <c r="AY24" i="28"/>
  <c r="R24" i="33" s="1"/>
  <c r="AX24" i="28"/>
  <c r="AU24" i="28"/>
  <c r="AT24" i="28"/>
  <c r="AN24" i="28"/>
  <c r="AM24" i="28"/>
  <c r="AL24" i="28"/>
  <c r="AK24" i="28"/>
  <c r="AY23" i="28"/>
  <c r="R23" i="33" s="1"/>
  <c r="AX23" i="28"/>
  <c r="AU23" i="28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U21" i="28"/>
  <c r="AT21" i="28"/>
  <c r="AN21" i="28"/>
  <c r="AM21" i="28"/>
  <c r="AL21" i="28"/>
  <c r="AK21" i="28"/>
  <c r="AY20" i="28"/>
  <c r="R20" i="33" s="1"/>
  <c r="AX20" i="28"/>
  <c r="AU20" i="28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Y18" i="28"/>
  <c r="R18" i="33" s="1"/>
  <c r="AX18" i="28"/>
  <c r="AU18" i="28"/>
  <c r="AT18" i="28"/>
  <c r="AN18" i="28"/>
  <c r="AM18" i="28"/>
  <c r="AL18" i="28"/>
  <c r="AK18" i="28"/>
  <c r="AY17" i="28"/>
  <c r="R17" i="33" s="1"/>
  <c r="AX17" i="28"/>
  <c r="AU17" i="28"/>
  <c r="AT17" i="28"/>
  <c r="AN17" i="28"/>
  <c r="AM17" i="28"/>
  <c r="AL17" i="28"/>
  <c r="AK17" i="28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Y14" i="28"/>
  <c r="R14" i="33" s="1"/>
  <c r="AX14" i="28"/>
  <c r="AU14" i="28"/>
  <c r="AT14" i="28"/>
  <c r="AN14" i="28"/>
  <c r="AM14" i="28"/>
  <c r="AL14" i="28"/>
  <c r="AK14" i="28"/>
  <c r="AY13" i="28"/>
  <c r="AX13" i="28"/>
  <c r="AU13" i="28"/>
  <c r="AT13" i="28"/>
  <c r="AN13" i="28"/>
  <c r="AM13" i="28"/>
  <c r="AL13" i="28"/>
  <c r="AK13" i="28"/>
  <c r="AY12" i="28"/>
  <c r="R12" i="33" s="1"/>
  <c r="AX12" i="28"/>
  <c r="AU12" i="28"/>
  <c r="AT12" i="28"/>
  <c r="AN12" i="28"/>
  <c r="AM12" i="28"/>
  <c r="AL12" i="28"/>
  <c r="AK12" i="28"/>
  <c r="AY11" i="28"/>
  <c r="AX11" i="28"/>
  <c r="AU11" i="28"/>
  <c r="AT11" i="28"/>
  <c r="AN11" i="28"/>
  <c r="AM11" i="28"/>
  <c r="AL11" i="28"/>
  <c r="AK11" i="28"/>
  <c r="AY55" i="27"/>
  <c r="F41" i="21" s="1"/>
  <c r="AX55" i="27"/>
  <c r="AU55" i="27"/>
  <c r="E41" i="21" s="1"/>
  <c r="AT55" i="27"/>
  <c r="AN55" i="27"/>
  <c r="AM55" i="27"/>
  <c r="AL55" i="27"/>
  <c r="AK55" i="27"/>
  <c r="AY54" i="27"/>
  <c r="N41" i="21" s="1"/>
  <c r="AX54" i="27"/>
  <c r="AU54" i="27"/>
  <c r="M41" i="21" s="1"/>
  <c r="AT54" i="27"/>
  <c r="AN54" i="27"/>
  <c r="AM54" i="27"/>
  <c r="AL54" i="27"/>
  <c r="AK54" i="27"/>
  <c r="AY53" i="27"/>
  <c r="AX53" i="27"/>
  <c r="AU53" i="27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T50" i="27"/>
  <c r="AN50" i="27"/>
  <c r="AM50" i="27"/>
  <c r="AL50" i="27"/>
  <c r="AK50" i="27"/>
  <c r="AY49" i="27"/>
  <c r="AX49" i="27"/>
  <c r="AU49" i="27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AT38" i="27"/>
  <c r="AN38" i="27"/>
  <c r="AM38" i="27"/>
  <c r="AL38" i="27"/>
  <c r="AK38" i="27"/>
  <c r="AY37" i="27"/>
  <c r="N37" i="33" s="1"/>
  <c r="AX37" i="27"/>
  <c r="AU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U35" i="27"/>
  <c r="AT35" i="27"/>
  <c r="AN35" i="27"/>
  <c r="AM35" i="27"/>
  <c r="AL35" i="27"/>
  <c r="AK35" i="27"/>
  <c r="AY34" i="27"/>
  <c r="N34" i="33" s="1"/>
  <c r="AX34" i="27"/>
  <c r="AU34" i="27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N31" i="33" s="1"/>
  <c r="AX31" i="27"/>
  <c r="AU31" i="27"/>
  <c r="AT31" i="27"/>
  <c r="AN31" i="27"/>
  <c r="AM31" i="27"/>
  <c r="AL31" i="27"/>
  <c r="AK31" i="27"/>
  <c r="AY30" i="27"/>
  <c r="N30" i="33" s="1"/>
  <c r="AX30" i="27"/>
  <c r="AU30" i="27"/>
  <c r="AT30" i="27"/>
  <c r="AN30" i="27"/>
  <c r="AM30" i="27"/>
  <c r="AL30" i="27"/>
  <c r="AK30" i="27"/>
  <c r="AY29" i="27"/>
  <c r="N29" i="33" s="1"/>
  <c r="AX29" i="27"/>
  <c r="AU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U27" i="27"/>
  <c r="AT27" i="27"/>
  <c r="AN27" i="27"/>
  <c r="AM27" i="27"/>
  <c r="AL27" i="27"/>
  <c r="AK27" i="27"/>
  <c r="AY26" i="27"/>
  <c r="N26" i="33" s="1"/>
  <c r="AX26" i="27"/>
  <c r="AU26" i="27"/>
  <c r="AT26" i="27"/>
  <c r="AN26" i="27"/>
  <c r="AM26" i="27"/>
  <c r="AL26" i="27"/>
  <c r="AK26" i="27"/>
  <c r="AY25" i="27"/>
  <c r="N25" i="33" s="1"/>
  <c r="AX25" i="27"/>
  <c r="AU25" i="27"/>
  <c r="AT25" i="27"/>
  <c r="AN25" i="27"/>
  <c r="AM25" i="27"/>
  <c r="AL25" i="27"/>
  <c r="AK25" i="27"/>
  <c r="AY24" i="27"/>
  <c r="N24" i="33" s="1"/>
  <c r="AX24" i="27"/>
  <c r="AU24" i="27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AT22" i="27"/>
  <c r="AN22" i="27"/>
  <c r="AM22" i="27"/>
  <c r="AL22" i="27"/>
  <c r="AK22" i="27"/>
  <c r="AY21" i="27"/>
  <c r="N21" i="33" s="1"/>
  <c r="AX21" i="27"/>
  <c r="AU21" i="27"/>
  <c r="AT21" i="27"/>
  <c r="AN21" i="27"/>
  <c r="AM21" i="27"/>
  <c r="AL21" i="27"/>
  <c r="AK21" i="27"/>
  <c r="AY20" i="27"/>
  <c r="N20" i="33" s="1"/>
  <c r="AX20" i="27"/>
  <c r="AU20" i="27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Y18" i="27"/>
  <c r="N18" i="33" s="1"/>
  <c r="AX18" i="27"/>
  <c r="AU18" i="27"/>
  <c r="AT18" i="27"/>
  <c r="AN18" i="27"/>
  <c r="AM18" i="27"/>
  <c r="AL18" i="27"/>
  <c r="AK18" i="27"/>
  <c r="AY17" i="27"/>
  <c r="N17" i="33" s="1"/>
  <c r="AX17" i="27"/>
  <c r="AU17" i="27"/>
  <c r="AT17" i="27"/>
  <c r="AN17" i="27"/>
  <c r="AM17" i="27"/>
  <c r="AL17" i="27"/>
  <c r="AK17" i="27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AY15" i="27"/>
  <c r="N15" i="33" s="1"/>
  <c r="AX15" i="27"/>
  <c r="AU15" i="27"/>
  <c r="AT15" i="27"/>
  <c r="AN15" i="27"/>
  <c r="AM15" i="27"/>
  <c r="AL15" i="27"/>
  <c r="AK15" i="27"/>
  <c r="AY14" i="27"/>
  <c r="N14" i="33" s="1"/>
  <c r="AX14" i="27"/>
  <c r="AU14" i="27"/>
  <c r="AT14" i="27"/>
  <c r="AN14" i="27"/>
  <c r="AM14" i="27"/>
  <c r="AL14" i="27"/>
  <c r="AK14" i="27"/>
  <c r="AY13" i="27"/>
  <c r="AX13" i="27"/>
  <c r="AU13" i="27"/>
  <c r="AT13" i="27"/>
  <c r="AN13" i="27"/>
  <c r="AM13" i="27"/>
  <c r="AL13" i="27"/>
  <c r="AK13" i="27"/>
  <c r="AY12" i="27"/>
  <c r="N12" i="33" s="1"/>
  <c r="AX12" i="27"/>
  <c r="AU12" i="27"/>
  <c r="AT12" i="27"/>
  <c r="AN12" i="27"/>
  <c r="AM12" i="27"/>
  <c r="AL12" i="27"/>
  <c r="AK12" i="27"/>
  <c r="AY11" i="27"/>
  <c r="AX11" i="27"/>
  <c r="AU11" i="27"/>
  <c r="AT11" i="27"/>
  <c r="AN11" i="27"/>
  <c r="AM11" i="27"/>
  <c r="AL11" i="27"/>
  <c r="AK11" i="27"/>
  <c r="AY55" i="26"/>
  <c r="F40" i="21" s="1"/>
  <c r="AX55" i="26"/>
  <c r="AU55" i="26"/>
  <c r="E40" i="21" s="1"/>
  <c r="AT55" i="26"/>
  <c r="AN55" i="26"/>
  <c r="AM55" i="26"/>
  <c r="AL55" i="26"/>
  <c r="AK55" i="26"/>
  <c r="AY54" i="26"/>
  <c r="N40" i="21" s="1"/>
  <c r="AX54" i="26"/>
  <c r="AU54" i="26"/>
  <c r="M40" i="21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T52" i="26"/>
  <c r="AN52" i="26"/>
  <c r="AM52" i="26"/>
  <c r="AL52" i="26"/>
  <c r="AK52" i="26"/>
  <c r="AY51" i="26"/>
  <c r="AX51" i="26"/>
  <c r="AU51" i="26"/>
  <c r="AT51" i="26"/>
  <c r="AN51" i="26"/>
  <c r="AM51" i="26"/>
  <c r="AL51" i="26"/>
  <c r="AK51" i="26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T47" i="26"/>
  <c r="AN47" i="26"/>
  <c r="AM47" i="26"/>
  <c r="AL47" i="26"/>
  <c r="AK47" i="26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AT41" i="26"/>
  <c r="AN41" i="26"/>
  <c r="AM41" i="26"/>
  <c r="AL41" i="26"/>
  <c r="AK41" i="26"/>
  <c r="AY40" i="26"/>
  <c r="J44" i="33" s="1"/>
  <c r="AX40" i="26"/>
  <c r="AU40" i="26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AT38" i="26"/>
  <c r="AN38" i="26"/>
  <c r="AM38" i="26"/>
  <c r="AL38" i="26"/>
  <c r="AK38" i="26"/>
  <c r="AY37" i="26"/>
  <c r="J37" i="33" s="1"/>
  <c r="AX37" i="26"/>
  <c r="AU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Y35" i="26"/>
  <c r="J35" i="33" s="1"/>
  <c r="AX35" i="26"/>
  <c r="AU35" i="26"/>
  <c r="AT35" i="26"/>
  <c r="AN35" i="26"/>
  <c r="AM35" i="26"/>
  <c r="AL35" i="26"/>
  <c r="AK35" i="26"/>
  <c r="AY34" i="26"/>
  <c r="J34" i="33" s="1"/>
  <c r="AX34" i="26"/>
  <c r="AU34" i="26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J31" i="33" s="1"/>
  <c r="AX31" i="26"/>
  <c r="AU31" i="26"/>
  <c r="AT31" i="26"/>
  <c r="AN31" i="26"/>
  <c r="AM31" i="26"/>
  <c r="AL31" i="26"/>
  <c r="AK31" i="26"/>
  <c r="AY30" i="26"/>
  <c r="J30" i="33" s="1"/>
  <c r="AX30" i="26"/>
  <c r="AU30" i="26"/>
  <c r="AT30" i="26"/>
  <c r="AN30" i="26"/>
  <c r="AM30" i="26"/>
  <c r="AL30" i="26"/>
  <c r="AK30" i="26"/>
  <c r="AY29" i="26"/>
  <c r="J29" i="33" s="1"/>
  <c r="AX29" i="26"/>
  <c r="AU29" i="26"/>
  <c r="AT29" i="26"/>
  <c r="AN29" i="26"/>
  <c r="AM29" i="26"/>
  <c r="AL29" i="26"/>
  <c r="AK29" i="26"/>
  <c r="AY28" i="26"/>
  <c r="J28" i="33" s="1"/>
  <c r="AX28" i="26"/>
  <c r="AU28" i="26"/>
  <c r="AT28" i="26"/>
  <c r="AN28" i="26"/>
  <c r="AM28" i="26"/>
  <c r="AL28" i="26"/>
  <c r="AK28" i="26"/>
  <c r="AY27" i="26"/>
  <c r="J27" i="33" s="1"/>
  <c r="AX27" i="26"/>
  <c r="AU27" i="26"/>
  <c r="AT27" i="26"/>
  <c r="AN27" i="26"/>
  <c r="AM27" i="26"/>
  <c r="AL27" i="26"/>
  <c r="AK27" i="26"/>
  <c r="AY26" i="26"/>
  <c r="J26" i="33" s="1"/>
  <c r="AX26" i="26"/>
  <c r="AU26" i="26"/>
  <c r="AT26" i="26"/>
  <c r="AN26" i="26"/>
  <c r="AM26" i="26"/>
  <c r="AL26" i="26"/>
  <c r="AK26" i="26"/>
  <c r="AY25" i="26"/>
  <c r="J25" i="33" s="1"/>
  <c r="AX25" i="26"/>
  <c r="AU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U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Y18" i="26"/>
  <c r="J18" i="33" s="1"/>
  <c r="AX18" i="26"/>
  <c r="AU18" i="26"/>
  <c r="AT18" i="26"/>
  <c r="AN18" i="26"/>
  <c r="AM18" i="26"/>
  <c r="AL18" i="26"/>
  <c r="AK18" i="26"/>
  <c r="AY17" i="26"/>
  <c r="J17" i="33" s="1"/>
  <c r="AX17" i="26"/>
  <c r="AU17" i="26"/>
  <c r="AT17" i="26"/>
  <c r="AN17" i="26"/>
  <c r="AM17" i="26"/>
  <c r="AL17" i="26"/>
  <c r="AK17" i="26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AY15" i="26"/>
  <c r="J15" i="33" s="1"/>
  <c r="AX15" i="26"/>
  <c r="AU15" i="26"/>
  <c r="AT15" i="26"/>
  <c r="AN15" i="26"/>
  <c r="AM15" i="26"/>
  <c r="AL15" i="26"/>
  <c r="AK15" i="26"/>
  <c r="AY14" i="26"/>
  <c r="J14" i="33" s="1"/>
  <c r="AX14" i="26"/>
  <c r="AU14" i="26"/>
  <c r="AT14" i="26"/>
  <c r="AN14" i="26"/>
  <c r="AM14" i="26"/>
  <c r="AL14" i="26"/>
  <c r="AK14" i="26"/>
  <c r="AY13" i="26"/>
  <c r="AX13" i="26"/>
  <c r="AU13" i="26"/>
  <c r="AT13" i="26"/>
  <c r="AN13" i="26"/>
  <c r="AM13" i="26"/>
  <c r="AL13" i="26"/>
  <c r="AK13" i="26"/>
  <c r="AY12" i="26"/>
  <c r="J12" i="33" s="1"/>
  <c r="AX12" i="26"/>
  <c r="AU12" i="26"/>
  <c r="AT12" i="26"/>
  <c r="AN12" i="26"/>
  <c r="AM12" i="26"/>
  <c r="AL12" i="26"/>
  <c r="AK12" i="26"/>
  <c r="AY11" i="26"/>
  <c r="AX11" i="26"/>
  <c r="AU11" i="26"/>
  <c r="AT11" i="26"/>
  <c r="AN11" i="26"/>
  <c r="AM11" i="26"/>
  <c r="AL11" i="26"/>
  <c r="AK11" i="26"/>
  <c r="AY55" i="19"/>
  <c r="F39" i="21" s="1"/>
  <c r="AX55" i="19"/>
  <c r="AU55" i="19"/>
  <c r="E39" i="21" s="1"/>
  <c r="AT55" i="19"/>
  <c r="AN55" i="19"/>
  <c r="AM55" i="19"/>
  <c r="AL55" i="19"/>
  <c r="AK55" i="19"/>
  <c r="AY54" i="19"/>
  <c r="N39" i="21" s="1"/>
  <c r="AX54" i="19"/>
  <c r="AU54" i="19"/>
  <c r="M39" i="21" s="1"/>
  <c r="AT54" i="19"/>
  <c r="AN54" i="19"/>
  <c r="AM54" i="19"/>
  <c r="AL54" i="19"/>
  <c r="AK54" i="19"/>
  <c r="AY53" i="19"/>
  <c r="AX53" i="19"/>
  <c r="AU53" i="19"/>
  <c r="AT53" i="19"/>
  <c r="AN53" i="19"/>
  <c r="AM53" i="19"/>
  <c r="AL53" i="19"/>
  <c r="AK53" i="19"/>
  <c r="AY52" i="19"/>
  <c r="AX52" i="19"/>
  <c r="AU52" i="19"/>
  <c r="AT52" i="19"/>
  <c r="AN52" i="19"/>
  <c r="AM52" i="19"/>
  <c r="AL52" i="19"/>
  <c r="AK52" i="19"/>
  <c r="AY51" i="19"/>
  <c r="AX51" i="19"/>
  <c r="AU51" i="19"/>
  <c r="AT51" i="19"/>
  <c r="AN51" i="19"/>
  <c r="AM51" i="19"/>
  <c r="AL51" i="19"/>
  <c r="AK51" i="19"/>
  <c r="AY50" i="19"/>
  <c r="AX50" i="19"/>
  <c r="AU50" i="19"/>
  <c r="AV50" i="19" s="1"/>
  <c r="AT50" i="19"/>
  <c r="AN50" i="19"/>
  <c r="AM50" i="19"/>
  <c r="AL50" i="19"/>
  <c r="AK50" i="19"/>
  <c r="AY49" i="19"/>
  <c r="AX49" i="19"/>
  <c r="AU49" i="19"/>
  <c r="AT49" i="19"/>
  <c r="AN49" i="19"/>
  <c r="AM49" i="19"/>
  <c r="AL49" i="19"/>
  <c r="AK49" i="19"/>
  <c r="AY48" i="19"/>
  <c r="AX48" i="19"/>
  <c r="AU48" i="19"/>
  <c r="AT48" i="19"/>
  <c r="AN48" i="19"/>
  <c r="AM48" i="19"/>
  <c r="AL48" i="19"/>
  <c r="AK48" i="19"/>
  <c r="AY47" i="19"/>
  <c r="AX47" i="19"/>
  <c r="AU47" i="19"/>
  <c r="AT47" i="19"/>
  <c r="AN47" i="19"/>
  <c r="AM47" i="19"/>
  <c r="AL47" i="19"/>
  <c r="AK47" i="19"/>
  <c r="AY46" i="19"/>
  <c r="AX46" i="19"/>
  <c r="AU46" i="19"/>
  <c r="AT46" i="19"/>
  <c r="AN46" i="19"/>
  <c r="AM46" i="19"/>
  <c r="AL46" i="19"/>
  <c r="AK46" i="19"/>
  <c r="AY45" i="19"/>
  <c r="F49" i="33" s="1"/>
  <c r="AX45" i="19"/>
  <c r="AU45" i="19"/>
  <c r="AT45" i="19"/>
  <c r="AN45" i="19"/>
  <c r="AM45" i="19"/>
  <c r="AL45" i="19"/>
  <c r="AK45" i="19"/>
  <c r="AY44" i="19"/>
  <c r="F48" i="33" s="1"/>
  <c r="AX44" i="19"/>
  <c r="AU44" i="19"/>
  <c r="AT44" i="19"/>
  <c r="AN44" i="19"/>
  <c r="AM44" i="19"/>
  <c r="AL44" i="19"/>
  <c r="AK44" i="19"/>
  <c r="AY43" i="19"/>
  <c r="F47" i="33" s="1"/>
  <c r="AX43" i="19"/>
  <c r="AU43" i="19"/>
  <c r="AT43" i="19"/>
  <c r="AN43" i="19"/>
  <c r="AM43" i="19"/>
  <c r="AL43" i="19"/>
  <c r="AK43" i="19"/>
  <c r="AY42" i="19"/>
  <c r="F46" i="33" s="1"/>
  <c r="AX42" i="19"/>
  <c r="AU42" i="19"/>
  <c r="AT42" i="19"/>
  <c r="AN42" i="19"/>
  <c r="AM42" i="19"/>
  <c r="AL42" i="19"/>
  <c r="AK42" i="19"/>
  <c r="AY41" i="19"/>
  <c r="F45" i="33" s="1"/>
  <c r="AX41" i="19"/>
  <c r="AU41" i="19"/>
  <c r="AT41" i="19"/>
  <c r="AN41" i="19"/>
  <c r="AM41" i="19"/>
  <c r="AL41" i="19"/>
  <c r="AK41" i="19"/>
  <c r="AY40" i="19"/>
  <c r="F44" i="33" s="1"/>
  <c r="AX40" i="19"/>
  <c r="AU40" i="19"/>
  <c r="AT40" i="19"/>
  <c r="AN40" i="19"/>
  <c r="AM40" i="19"/>
  <c r="AL40" i="19"/>
  <c r="AK40" i="19"/>
  <c r="AY39" i="19"/>
  <c r="F43" i="33" s="1"/>
  <c r="AX39" i="19"/>
  <c r="AU39" i="19"/>
  <c r="AT39" i="19"/>
  <c r="AN39" i="19"/>
  <c r="AM39" i="19"/>
  <c r="AL39" i="19"/>
  <c r="AK39" i="19"/>
  <c r="AY38" i="19"/>
  <c r="F38" i="33" s="1"/>
  <c r="AX38" i="19"/>
  <c r="AU38" i="19"/>
  <c r="AT38" i="19"/>
  <c r="AN38" i="19"/>
  <c r="AM38" i="19"/>
  <c r="AL38" i="19"/>
  <c r="AK38" i="19"/>
  <c r="AY37" i="19"/>
  <c r="F37" i="33" s="1"/>
  <c r="AX37" i="19"/>
  <c r="AU37" i="19"/>
  <c r="AT37" i="19"/>
  <c r="AN37" i="19"/>
  <c r="AM37" i="19"/>
  <c r="AL37" i="19"/>
  <c r="AK37" i="19"/>
  <c r="AY36" i="19"/>
  <c r="F36" i="33" s="1"/>
  <c r="AX36" i="19"/>
  <c r="AU36" i="19"/>
  <c r="AT36" i="19"/>
  <c r="AN36" i="19"/>
  <c r="AM36" i="19"/>
  <c r="AL36" i="19"/>
  <c r="AK36" i="19"/>
  <c r="AY35" i="19"/>
  <c r="F35" i="33" s="1"/>
  <c r="AX35" i="19"/>
  <c r="AU35" i="19"/>
  <c r="AT35" i="19"/>
  <c r="AN35" i="19"/>
  <c r="AM35" i="19"/>
  <c r="AL35" i="19"/>
  <c r="AK35" i="19"/>
  <c r="AY34" i="19"/>
  <c r="F34" i="33" s="1"/>
  <c r="AX34" i="19"/>
  <c r="AU34" i="19"/>
  <c r="AT34" i="19"/>
  <c r="AN34" i="19"/>
  <c r="AM34" i="19"/>
  <c r="AL34" i="19"/>
  <c r="AK34" i="19"/>
  <c r="AY33" i="19"/>
  <c r="F33" i="33" s="1"/>
  <c r="AX33" i="19"/>
  <c r="AU33" i="19"/>
  <c r="AT33" i="19"/>
  <c r="AN33" i="19"/>
  <c r="AM33" i="19"/>
  <c r="AL33" i="19"/>
  <c r="AK33" i="19"/>
  <c r="AY32" i="19"/>
  <c r="F32" i="33" s="1"/>
  <c r="AX32" i="19"/>
  <c r="AU32" i="19"/>
  <c r="AT32" i="19"/>
  <c r="AN32" i="19"/>
  <c r="AM32" i="19"/>
  <c r="AL32" i="19"/>
  <c r="AK32" i="19"/>
  <c r="AY31" i="19"/>
  <c r="F31" i="33" s="1"/>
  <c r="AX31" i="19"/>
  <c r="AU31" i="19"/>
  <c r="AT31" i="19"/>
  <c r="AN31" i="19"/>
  <c r="AM31" i="19"/>
  <c r="AL31" i="19"/>
  <c r="AK31" i="19"/>
  <c r="AY30" i="19"/>
  <c r="F30" i="33" s="1"/>
  <c r="AX30" i="19"/>
  <c r="AU30" i="19"/>
  <c r="AT30" i="19"/>
  <c r="AN30" i="19"/>
  <c r="AM30" i="19"/>
  <c r="AL30" i="19"/>
  <c r="AK30" i="19"/>
  <c r="AY29" i="19"/>
  <c r="F29" i="33" s="1"/>
  <c r="AX29" i="19"/>
  <c r="AU29" i="19"/>
  <c r="AT29" i="19"/>
  <c r="AN29" i="19"/>
  <c r="AM29" i="19"/>
  <c r="AL29" i="19"/>
  <c r="AK29" i="19"/>
  <c r="AY28" i="19"/>
  <c r="F28" i="33" s="1"/>
  <c r="AX28" i="19"/>
  <c r="AU28" i="19"/>
  <c r="AT28" i="19"/>
  <c r="AN28" i="19"/>
  <c r="AM28" i="19"/>
  <c r="AL28" i="19"/>
  <c r="AK28" i="19"/>
  <c r="AY27" i="19"/>
  <c r="F27" i="33" s="1"/>
  <c r="AX27" i="19"/>
  <c r="AU27" i="19"/>
  <c r="AT27" i="19"/>
  <c r="AN27" i="19"/>
  <c r="AM27" i="19"/>
  <c r="AL27" i="19"/>
  <c r="AK27" i="19"/>
  <c r="AY26" i="19"/>
  <c r="F26" i="33" s="1"/>
  <c r="AX26" i="19"/>
  <c r="AU26" i="19"/>
  <c r="AT26" i="19"/>
  <c r="AN26" i="19"/>
  <c r="AM26" i="19"/>
  <c r="AL26" i="19"/>
  <c r="AK26" i="19"/>
  <c r="AY25" i="19"/>
  <c r="F25" i="33" s="1"/>
  <c r="AX25" i="19"/>
  <c r="AU25" i="19"/>
  <c r="AT25" i="19"/>
  <c r="AN25" i="19"/>
  <c r="AM25" i="19"/>
  <c r="AL25" i="19"/>
  <c r="AK25" i="19"/>
  <c r="AY24" i="19"/>
  <c r="F24" i="33" s="1"/>
  <c r="AX24" i="19"/>
  <c r="AU24" i="19"/>
  <c r="AT24" i="19"/>
  <c r="AN24" i="19"/>
  <c r="AM24" i="19"/>
  <c r="AL24" i="19"/>
  <c r="AK24" i="19"/>
  <c r="AY23" i="19"/>
  <c r="F23" i="33" s="1"/>
  <c r="AX23" i="19"/>
  <c r="AU23" i="19"/>
  <c r="AT23" i="19"/>
  <c r="AN23" i="19"/>
  <c r="AM23" i="19"/>
  <c r="AL23" i="19"/>
  <c r="AK23" i="19"/>
  <c r="AY22" i="19"/>
  <c r="F22" i="33" s="1"/>
  <c r="AX22" i="19"/>
  <c r="AU22" i="19"/>
  <c r="AT22" i="19"/>
  <c r="AN22" i="19"/>
  <c r="AM22" i="19"/>
  <c r="AL22" i="19"/>
  <c r="AK22" i="19"/>
  <c r="AY21" i="19"/>
  <c r="F21" i="33" s="1"/>
  <c r="AX21" i="19"/>
  <c r="AU21" i="19"/>
  <c r="AT21" i="19"/>
  <c r="AN21" i="19"/>
  <c r="AM21" i="19"/>
  <c r="AL21" i="19"/>
  <c r="AK21" i="19"/>
  <c r="AY20" i="19"/>
  <c r="F20" i="33" s="1"/>
  <c r="AX20" i="19"/>
  <c r="AU20" i="19"/>
  <c r="AT20" i="19"/>
  <c r="AN20" i="19"/>
  <c r="AM20" i="19"/>
  <c r="AL20" i="19"/>
  <c r="AK20" i="19"/>
  <c r="AY19" i="19"/>
  <c r="F19" i="33" s="1"/>
  <c r="AX19" i="19"/>
  <c r="AU19" i="19"/>
  <c r="AT19" i="19"/>
  <c r="AN19" i="19"/>
  <c r="AM19" i="19"/>
  <c r="AL19" i="19"/>
  <c r="AK19" i="19"/>
  <c r="AY18" i="19"/>
  <c r="F18" i="33" s="1"/>
  <c r="AX18" i="19"/>
  <c r="AU18" i="19"/>
  <c r="AT18" i="19"/>
  <c r="AN18" i="19"/>
  <c r="AM18" i="19"/>
  <c r="AL18" i="19"/>
  <c r="AK18" i="19"/>
  <c r="AY17" i="19"/>
  <c r="F17" i="33" s="1"/>
  <c r="AX17" i="19"/>
  <c r="AU17" i="19"/>
  <c r="AT17" i="19"/>
  <c r="AN17" i="19"/>
  <c r="AM17" i="19"/>
  <c r="AL17" i="19"/>
  <c r="AK17" i="19"/>
  <c r="AY16" i="19"/>
  <c r="AX16" i="19"/>
  <c r="AF14" i="24" s="1"/>
  <c r="AU16" i="19"/>
  <c r="AT16" i="19"/>
  <c r="AB14" i="24" s="1"/>
  <c r="AN16" i="19"/>
  <c r="W14" i="24" s="1"/>
  <c r="AM16" i="19"/>
  <c r="V14" i="24" s="1"/>
  <c r="AL16" i="19"/>
  <c r="U14" i="24" s="1"/>
  <c r="AK16" i="19"/>
  <c r="AY15" i="19"/>
  <c r="F15" i="33" s="1"/>
  <c r="AX15" i="19"/>
  <c r="AU15" i="19"/>
  <c r="AT15" i="19"/>
  <c r="AN15" i="19"/>
  <c r="AM15" i="19"/>
  <c r="AL15" i="19"/>
  <c r="AK15" i="19"/>
  <c r="AY14" i="19"/>
  <c r="F14" i="33" s="1"/>
  <c r="AX14" i="19"/>
  <c r="AU14" i="19"/>
  <c r="AT14" i="19"/>
  <c r="AN14" i="19"/>
  <c r="AM14" i="19"/>
  <c r="AL14" i="19"/>
  <c r="AK14" i="19"/>
  <c r="AY13" i="19"/>
  <c r="AX13" i="19"/>
  <c r="AU13" i="19"/>
  <c r="AT13" i="19"/>
  <c r="AN13" i="19"/>
  <c r="AM13" i="19"/>
  <c r="AL13" i="19"/>
  <c r="AK13" i="19"/>
  <c r="AY12" i="19"/>
  <c r="F12" i="33" s="1"/>
  <c r="AX12" i="19"/>
  <c r="AU12" i="19"/>
  <c r="AT12" i="19"/>
  <c r="AN12" i="19"/>
  <c r="AM12" i="19"/>
  <c r="AL12" i="19"/>
  <c r="AK12" i="19"/>
  <c r="AY11" i="19"/>
  <c r="AX11" i="19"/>
  <c r="AU11" i="19"/>
  <c r="AT11" i="19"/>
  <c r="AN11" i="19"/>
  <c r="AM11" i="19"/>
  <c r="AL11" i="19"/>
  <c r="AK11" i="19"/>
  <c r="BI23" i="19" l="1"/>
  <c r="BI47" i="31"/>
  <c r="BI38" i="29"/>
  <c r="BI29" i="27"/>
  <c r="BI50" i="30"/>
  <c r="BI39" i="26"/>
  <c r="AO21" i="30"/>
  <c r="BI40" i="32"/>
  <c r="BI14" i="32"/>
  <c r="BI52" i="32"/>
  <c r="BI53" i="32"/>
  <c r="BI21" i="31"/>
  <c r="BI18" i="27"/>
  <c r="BI44" i="28"/>
  <c r="BI22" i="26"/>
  <c r="BI48" i="32"/>
  <c r="BI37" i="31"/>
  <c r="BI14" i="29"/>
  <c r="BI35" i="26"/>
  <c r="BI48" i="30"/>
  <c r="BI53" i="30"/>
  <c r="BI33" i="28"/>
  <c r="BI13" i="26"/>
  <c r="AO44" i="30"/>
  <c r="AO30" i="29"/>
  <c r="BI11" i="29"/>
  <c r="BI24" i="27"/>
  <c r="BI11" i="31"/>
  <c r="BI23" i="27"/>
  <c r="AO31" i="30"/>
  <c r="AO25" i="30"/>
  <c r="BI12" i="29"/>
  <c r="BI55" i="26"/>
  <c r="BI19" i="19"/>
  <c r="BI54" i="26"/>
  <c r="BI55" i="28"/>
  <c r="BI14" i="30"/>
  <c r="BI18" i="29"/>
  <c r="BI32" i="19"/>
  <c r="AO38" i="29"/>
  <c r="AO44" i="29"/>
  <c r="BI25" i="27"/>
  <c r="BI40" i="19"/>
  <c r="AO30" i="26"/>
  <c r="BI29" i="26"/>
  <c r="AO43" i="29"/>
  <c r="AO37" i="29"/>
  <c r="AO51" i="30"/>
  <c r="AO24" i="30"/>
  <c r="AO50" i="32"/>
  <c r="AO48" i="28"/>
  <c r="AO47" i="29"/>
  <c r="AO20" i="30"/>
  <c r="AO51" i="31"/>
  <c r="AO46" i="32"/>
  <c r="AO48" i="32"/>
  <c r="AO47" i="32"/>
  <c r="AO51" i="29"/>
  <c r="AO22" i="30"/>
  <c r="AO54" i="29"/>
  <c r="L43" i="21" s="1"/>
  <c r="AO53" i="30"/>
  <c r="AO52" i="30"/>
  <c r="AR52" i="30" s="1"/>
  <c r="AO32" i="30"/>
  <c r="AO45" i="28"/>
  <c r="AO43" i="30"/>
  <c r="AO41" i="27"/>
  <c r="AO23" i="30"/>
  <c r="AO40" i="31"/>
  <c r="AO32" i="29"/>
  <c r="AO55" i="31"/>
  <c r="D45" i="21" s="1"/>
  <c r="AO42" i="26"/>
  <c r="AO42" i="32"/>
  <c r="AO49" i="32"/>
  <c r="AO50" i="31"/>
  <c r="AO29" i="29"/>
  <c r="AO28" i="29"/>
  <c r="AO53" i="27"/>
  <c r="AO44" i="27"/>
  <c r="AO17" i="27"/>
  <c r="AO45" i="31"/>
  <c r="AO19" i="30"/>
  <c r="AO12" i="30"/>
  <c r="AO53" i="26"/>
  <c r="AO20" i="29"/>
  <c r="AO36" i="26"/>
  <c r="AO33" i="26"/>
  <c r="AO30" i="19"/>
  <c r="AO28" i="30"/>
  <c r="AO26" i="30"/>
  <c r="AO40" i="29"/>
  <c r="AO34" i="29"/>
  <c r="AO33" i="29"/>
  <c r="AO17" i="29"/>
  <c r="AO51" i="28"/>
  <c r="AO29" i="30"/>
  <c r="AO39" i="29"/>
  <c r="AO27" i="29"/>
  <c r="AO26" i="29"/>
  <c r="AO21" i="29"/>
  <c r="AO46" i="28"/>
  <c r="AO39" i="26"/>
  <c r="AO40" i="19"/>
  <c r="AO34" i="19"/>
  <c r="AO30" i="30"/>
  <c r="AO27" i="30"/>
  <c r="AO42" i="29"/>
  <c r="AO41" i="29"/>
  <c r="AO36" i="29"/>
  <c r="AO35" i="29"/>
  <c r="AO31" i="29"/>
  <c r="AO43" i="32"/>
  <c r="AO35" i="32"/>
  <c r="AO37" i="30"/>
  <c r="AO12" i="28"/>
  <c r="AO48" i="27"/>
  <c r="AO36" i="27"/>
  <c r="AO35" i="19"/>
  <c r="AO45" i="32"/>
  <c r="AO44" i="32"/>
  <c r="AO48" i="29"/>
  <c r="AO20" i="28"/>
  <c r="AO26" i="19"/>
  <c r="AO50" i="28"/>
  <c r="AO12" i="27"/>
  <c r="AO31" i="26"/>
  <c r="AO53" i="19"/>
  <c r="AO32" i="19"/>
  <c r="AO14" i="32"/>
  <c r="AO47" i="30"/>
  <c r="AO46" i="30"/>
  <c r="AO40" i="30"/>
  <c r="AO33" i="28"/>
  <c r="AO40" i="28"/>
  <c r="AO31" i="28"/>
  <c r="AO21" i="28"/>
  <c r="AO54" i="27"/>
  <c r="L41" i="21" s="1"/>
  <c r="AO27" i="27"/>
  <c r="AO23" i="27"/>
  <c r="AO15" i="27"/>
  <c r="AO11" i="27"/>
  <c r="AO37" i="28"/>
  <c r="AO28" i="28"/>
  <c r="AO19" i="28"/>
  <c r="AO45" i="27"/>
  <c r="AO39" i="27"/>
  <c r="AO35" i="27"/>
  <c r="AO30" i="27"/>
  <c r="AO12" i="26"/>
  <c r="AO41" i="19"/>
  <c r="AO37" i="19"/>
  <c r="AO27" i="19"/>
  <c r="AO22" i="19"/>
  <c r="AO24" i="19"/>
  <c r="AO40" i="32"/>
  <c r="AO32" i="32"/>
  <c r="AO30" i="32"/>
  <c r="AO27" i="32"/>
  <c r="AO23" i="32"/>
  <c r="AO18" i="32"/>
  <c r="AO32" i="31"/>
  <c r="AO49" i="27"/>
  <c r="AO46" i="27"/>
  <c r="AO19" i="27"/>
  <c r="AO14" i="27"/>
  <c r="AO24" i="29"/>
  <c r="AO22" i="29"/>
  <c r="AO37" i="27"/>
  <c r="AO25" i="26"/>
  <c r="AO28" i="19"/>
  <c r="AO25" i="29"/>
  <c r="AO23" i="29"/>
  <c r="AO18" i="29"/>
  <c r="AO13" i="29"/>
  <c r="AO33" i="27"/>
  <c r="AO24" i="27"/>
  <c r="AO31" i="19"/>
  <c r="AO43" i="27"/>
  <c r="AO19" i="26"/>
  <c r="AO46" i="19"/>
  <c r="AO25" i="19"/>
  <c r="AO42" i="28"/>
  <c r="AO39" i="32"/>
  <c r="AO22" i="26"/>
  <c r="AO52" i="32"/>
  <c r="AO41" i="30"/>
  <c r="AO32" i="27"/>
  <c r="AO25" i="27"/>
  <c r="AO18" i="27"/>
  <c r="AO29" i="27"/>
  <c r="AO40" i="27"/>
  <c r="AO31" i="27"/>
  <c r="AO20" i="27"/>
  <c r="AO21" i="27"/>
  <c r="AO43" i="19"/>
  <c r="AO38" i="27"/>
  <c r="AO34" i="27"/>
  <c r="AO26" i="27"/>
  <c r="AO22" i="27"/>
  <c r="AO13" i="27"/>
  <c r="AO55" i="32"/>
  <c r="D46" i="21" s="1"/>
  <c r="AO38" i="30"/>
  <c r="AO34" i="31"/>
  <c r="AO33" i="30"/>
  <c r="AO21" i="32"/>
  <c r="AO29" i="32"/>
  <c r="AO11" i="32"/>
  <c r="AO54" i="32"/>
  <c r="L46" i="21" s="1"/>
  <c r="AO38" i="32"/>
  <c r="AO37" i="32"/>
  <c r="AO36" i="32"/>
  <c r="AO34" i="32"/>
  <c r="AO33" i="32"/>
  <c r="AO31" i="32"/>
  <c r="AO28" i="32"/>
  <c r="AO26" i="32"/>
  <c r="AO22" i="32"/>
  <c r="AO20" i="32"/>
  <c r="AO19" i="32"/>
  <c r="AO15" i="32"/>
  <c r="AO13" i="32"/>
  <c r="AO12" i="32"/>
  <c r="AO43" i="31"/>
  <c r="AO45" i="30"/>
  <c r="AO36" i="30"/>
  <c r="AO35" i="30"/>
  <c r="AO53" i="29"/>
  <c r="AO48" i="26"/>
  <c r="AO51" i="32"/>
  <c r="AO34" i="28"/>
  <c r="AO26" i="28"/>
  <c r="AO18" i="28"/>
  <c r="AO54" i="26"/>
  <c r="L40" i="21" s="1"/>
  <c r="AO50" i="26"/>
  <c r="AO47" i="26"/>
  <c r="AO44" i="26"/>
  <c r="AO41" i="26"/>
  <c r="AO38" i="26"/>
  <c r="AO35" i="26"/>
  <c r="AO32" i="26"/>
  <c r="AO29" i="19"/>
  <c r="AO55" i="26"/>
  <c r="D40" i="21" s="1"/>
  <c r="AO52" i="26"/>
  <c r="AO49" i="26"/>
  <c r="AO14" i="26"/>
  <c r="AO11" i="26"/>
  <c r="AO39" i="19"/>
  <c r="AO38" i="19"/>
  <c r="AO33" i="19"/>
  <c r="AO21" i="19"/>
  <c r="AO20" i="19"/>
  <c r="AO28" i="31"/>
  <c r="AO39" i="30"/>
  <c r="AO41" i="28"/>
  <c r="AO38" i="28"/>
  <c r="AO35" i="28"/>
  <c r="AO29" i="28"/>
  <c r="AO27" i="28"/>
  <c r="AO25" i="28"/>
  <c r="AO44" i="31"/>
  <c r="AO34" i="30"/>
  <c r="AO50" i="27"/>
  <c r="AO47" i="27"/>
  <c r="AO49" i="31"/>
  <c r="AO39" i="31"/>
  <c r="AO33" i="31"/>
  <c r="AO45" i="29"/>
  <c r="AO36" i="28"/>
  <c r="AO32" i="28"/>
  <c r="AO51" i="27"/>
  <c r="AO46" i="26"/>
  <c r="AO50" i="29"/>
  <c r="AO52" i="28"/>
  <c r="AO47" i="28"/>
  <c r="AO24" i="28"/>
  <c r="AO15" i="28"/>
  <c r="AO17" i="26"/>
  <c r="AO39" i="28"/>
  <c r="AO30" i="28"/>
  <c r="AO23" i="28"/>
  <c r="AO42" i="27"/>
  <c r="AO28" i="27"/>
  <c r="AO41" i="32"/>
  <c r="AO42" i="30"/>
  <c r="AO15" i="19"/>
  <c r="AO12" i="19"/>
  <c r="AO24" i="32"/>
  <c r="AO23" i="19"/>
  <c r="AO25" i="32"/>
  <c r="AO22" i="28"/>
  <c r="AO54" i="31"/>
  <c r="L45" i="21" s="1"/>
  <c r="AO53" i="31"/>
  <c r="AO47" i="31"/>
  <c r="AO41" i="31"/>
  <c r="AO38" i="31"/>
  <c r="AO36" i="31"/>
  <c r="AO31" i="31"/>
  <c r="AO25" i="31"/>
  <c r="AO20" i="31"/>
  <c r="AO14" i="31"/>
  <c r="AO19" i="19"/>
  <c r="AO52" i="31"/>
  <c r="AO48" i="31"/>
  <c r="AO46" i="31"/>
  <c r="AO42" i="31"/>
  <c r="AO37" i="31"/>
  <c r="AO35" i="31"/>
  <c r="AO30" i="31"/>
  <c r="AO26" i="31"/>
  <c r="AO21" i="31"/>
  <c r="AO19" i="31"/>
  <c r="AO15" i="31"/>
  <c r="AO11" i="30"/>
  <c r="AO17" i="32"/>
  <c r="AO14" i="30"/>
  <c r="AO29" i="26"/>
  <c r="AO28" i="26"/>
  <c r="AO24" i="26"/>
  <c r="AO23" i="26"/>
  <c r="AO18" i="26"/>
  <c r="AO13" i="26"/>
  <c r="AO55" i="19"/>
  <c r="D39" i="21" s="1"/>
  <c r="AO50" i="19"/>
  <c r="AO49" i="19"/>
  <c r="AO45" i="19"/>
  <c r="AO45" i="26"/>
  <c r="AO43" i="26"/>
  <c r="AO40" i="26"/>
  <c r="AO37" i="26"/>
  <c r="AR37" i="26" s="1"/>
  <c r="AO34" i="26"/>
  <c r="AO27" i="26"/>
  <c r="AO26" i="26"/>
  <c r="AO21" i="26"/>
  <c r="AO20" i="26"/>
  <c r="AO15" i="26"/>
  <c r="AO52" i="19"/>
  <c r="AO48" i="19"/>
  <c r="AO13" i="19"/>
  <c r="AO18" i="19"/>
  <c r="AO17" i="19"/>
  <c r="AO14" i="19"/>
  <c r="AO11" i="19"/>
  <c r="AO13" i="28"/>
  <c r="AO55" i="28"/>
  <c r="D42" i="21" s="1"/>
  <c r="AO54" i="19"/>
  <c r="L39" i="21" s="1"/>
  <c r="AO51" i="19"/>
  <c r="AR51" i="19" s="1"/>
  <c r="AO47" i="19"/>
  <c r="AO44" i="19"/>
  <c r="AO19" i="29"/>
  <c r="AO15" i="29"/>
  <c r="AO14" i="29"/>
  <c r="AO17" i="28"/>
  <c r="AO14" i="28"/>
  <c r="AO11" i="28"/>
  <c r="BB11" i="28" s="1"/>
  <c r="AO42" i="19"/>
  <c r="AO27" i="31"/>
  <c r="AO24" i="31"/>
  <c r="AO22" i="31"/>
  <c r="AO17" i="31"/>
  <c r="AO12" i="31"/>
  <c r="AR12" i="31" s="1"/>
  <c r="AO55" i="30"/>
  <c r="D44" i="21" s="1"/>
  <c r="AO50" i="30"/>
  <c r="AO17" i="30"/>
  <c r="AO15" i="30"/>
  <c r="AO49" i="29"/>
  <c r="AO46" i="29"/>
  <c r="AO11" i="29"/>
  <c r="AO54" i="28"/>
  <c r="L42" i="21" s="1"/>
  <c r="AO53" i="28"/>
  <c r="AO44" i="28"/>
  <c r="AO55" i="27"/>
  <c r="D41" i="21" s="1"/>
  <c r="AO53" i="32"/>
  <c r="AO29" i="31"/>
  <c r="AO23" i="31"/>
  <c r="AO18" i="31"/>
  <c r="AO13" i="31"/>
  <c r="AO11" i="31"/>
  <c r="AO54" i="30"/>
  <c r="L44" i="21" s="1"/>
  <c r="AO49" i="30"/>
  <c r="AO18" i="30"/>
  <c r="AO13" i="30"/>
  <c r="AO55" i="29"/>
  <c r="D43" i="21" s="1"/>
  <c r="AO52" i="29"/>
  <c r="AO12" i="29"/>
  <c r="AO49" i="28"/>
  <c r="AO48" i="30"/>
  <c r="AO52" i="27"/>
  <c r="AO51" i="26"/>
  <c r="AO43" i="28"/>
  <c r="AZ50" i="19"/>
  <c r="AO36" i="19"/>
  <c r="AG13" i="33"/>
  <c r="M21" i="21"/>
  <c r="AV13" i="32"/>
  <c r="AH11" i="33"/>
  <c r="F21" i="21"/>
  <c r="AG11" i="33"/>
  <c r="E21" i="21"/>
  <c r="AV55" i="32"/>
  <c r="AZ55" i="32"/>
  <c r="AZ54" i="32"/>
  <c r="AV54" i="32"/>
  <c r="AV53" i="32"/>
  <c r="AZ53" i="32"/>
  <c r="AV52" i="32"/>
  <c r="AZ52" i="32"/>
  <c r="AZ51" i="32"/>
  <c r="AV51" i="32"/>
  <c r="AZ50" i="32"/>
  <c r="AV50" i="32"/>
  <c r="AZ49" i="32"/>
  <c r="AV49" i="32"/>
  <c r="AZ48" i="32"/>
  <c r="AV48" i="32"/>
  <c r="AV47" i="32"/>
  <c r="AZ47" i="32"/>
  <c r="AV46" i="32"/>
  <c r="AZ46" i="32"/>
  <c r="AZ45" i="32"/>
  <c r="AG49" i="33"/>
  <c r="AV45" i="32"/>
  <c r="AG48" i="33"/>
  <c r="AZ44" i="32"/>
  <c r="AV44" i="32"/>
  <c r="AG47" i="33"/>
  <c r="AV43" i="32"/>
  <c r="AZ43" i="32"/>
  <c r="AG46" i="33"/>
  <c r="AV42" i="32"/>
  <c r="AZ42" i="32"/>
  <c r="AG45" i="33"/>
  <c r="AZ41" i="32"/>
  <c r="AV41" i="32"/>
  <c r="AZ40" i="32"/>
  <c r="AG44" i="33"/>
  <c r="AV40" i="32"/>
  <c r="AZ39" i="32"/>
  <c r="AV39" i="32"/>
  <c r="AG43" i="33"/>
  <c r="AZ38" i="32"/>
  <c r="AV38" i="32"/>
  <c r="AG38" i="33"/>
  <c r="AZ37" i="32"/>
  <c r="AV37" i="32"/>
  <c r="AG37" i="33"/>
  <c r="AG36" i="33"/>
  <c r="AZ36" i="32"/>
  <c r="AV36" i="32"/>
  <c r="AG35" i="33"/>
  <c r="AV35" i="32"/>
  <c r="AZ35" i="32"/>
  <c r="AV34" i="32"/>
  <c r="AZ34" i="32"/>
  <c r="AG34" i="33"/>
  <c r="AZ33" i="32"/>
  <c r="AV33" i="32"/>
  <c r="AG33" i="33"/>
  <c r="AG32" i="33"/>
  <c r="AZ32" i="32"/>
  <c r="AV32" i="32"/>
  <c r="AG31" i="33"/>
  <c r="AZ31" i="32"/>
  <c r="AV31" i="32"/>
  <c r="AV30" i="32"/>
  <c r="AG30" i="33"/>
  <c r="AZ30" i="32"/>
  <c r="AZ29" i="32"/>
  <c r="AV29" i="32"/>
  <c r="AG29" i="33"/>
  <c r="AV28" i="32"/>
  <c r="AG28" i="33"/>
  <c r="AZ28" i="32"/>
  <c r="AG27" i="33"/>
  <c r="AZ27" i="32"/>
  <c r="AV27" i="32"/>
  <c r="AZ26" i="32"/>
  <c r="AV26" i="32"/>
  <c r="AG26" i="33"/>
  <c r="AZ25" i="32"/>
  <c r="AG25" i="33"/>
  <c r="AV25" i="32"/>
  <c r="AG24" i="33"/>
  <c r="AV24" i="32"/>
  <c r="AZ24" i="32"/>
  <c r="AZ23" i="32"/>
  <c r="AG23" i="33"/>
  <c r="AV23" i="32"/>
  <c r="AV22" i="32"/>
  <c r="AZ22" i="32"/>
  <c r="AG22" i="33"/>
  <c r="AZ21" i="32"/>
  <c r="AV21" i="32"/>
  <c r="AG21" i="33"/>
  <c r="AZ20" i="32"/>
  <c r="AV20" i="32"/>
  <c r="AG20" i="33"/>
  <c r="AZ19" i="32"/>
  <c r="AG19" i="33"/>
  <c r="AV19" i="32"/>
  <c r="AZ18" i="32"/>
  <c r="AV18" i="32"/>
  <c r="AG18" i="33"/>
  <c r="AG17" i="33"/>
  <c r="AZ17" i="32"/>
  <c r="AV17" i="32"/>
  <c r="AH16" i="33"/>
  <c r="AG28" i="24"/>
  <c r="AC28" i="24"/>
  <c r="AV16" i="32"/>
  <c r="AD28" i="24" s="1"/>
  <c r="AG16" i="33"/>
  <c r="AZ16" i="32"/>
  <c r="AO16" i="32"/>
  <c r="T28" i="24"/>
  <c r="AZ15" i="32"/>
  <c r="AG15" i="33"/>
  <c r="AV15" i="32"/>
  <c r="AZ14" i="32"/>
  <c r="AV14" i="32"/>
  <c r="AG14" i="33"/>
  <c r="AZ13" i="32"/>
  <c r="AH13" i="33"/>
  <c r="N21" i="21"/>
  <c r="AZ12" i="32"/>
  <c r="AV12" i="32"/>
  <c r="AZ11" i="32"/>
  <c r="AV11" i="32"/>
  <c r="AV55" i="31"/>
  <c r="AZ55" i="31"/>
  <c r="AZ54" i="31"/>
  <c r="AV54" i="31"/>
  <c r="AZ53" i="31"/>
  <c r="AV53" i="31"/>
  <c r="AZ52" i="31"/>
  <c r="AV52" i="31"/>
  <c r="AV51" i="31"/>
  <c r="AZ51" i="31"/>
  <c r="AZ50" i="31"/>
  <c r="AV50" i="31"/>
  <c r="AZ49" i="31"/>
  <c r="AV49" i="31"/>
  <c r="AZ48" i="31"/>
  <c r="AV48" i="31"/>
  <c r="AZ47" i="31"/>
  <c r="AV47" i="31"/>
  <c r="AV46" i="31"/>
  <c r="AZ46" i="31"/>
  <c r="AZ45" i="31"/>
  <c r="AV45" i="31"/>
  <c r="AC49" i="33"/>
  <c r="AZ44" i="31"/>
  <c r="AV44" i="31"/>
  <c r="AC48" i="33"/>
  <c r="AC47" i="33"/>
  <c r="AV43" i="31"/>
  <c r="AZ43" i="31"/>
  <c r="AZ42" i="31"/>
  <c r="AV42" i="31"/>
  <c r="AC46" i="33"/>
  <c r="AC45" i="33"/>
  <c r="AZ41" i="31"/>
  <c r="AV41" i="31"/>
  <c r="AV40" i="31"/>
  <c r="AZ40" i="31"/>
  <c r="AC44" i="33"/>
  <c r="AZ39" i="31"/>
  <c r="AV39" i="31"/>
  <c r="AC43" i="33"/>
  <c r="AC38" i="33"/>
  <c r="AV38" i="31"/>
  <c r="AZ38" i="31"/>
  <c r="AC37" i="33"/>
  <c r="AZ37" i="31"/>
  <c r="AV37" i="31"/>
  <c r="AV36" i="31"/>
  <c r="AC36" i="33"/>
  <c r="AZ36" i="31"/>
  <c r="AC35" i="33"/>
  <c r="AV35" i="31"/>
  <c r="AZ35" i="31"/>
  <c r="AV34" i="31"/>
  <c r="AC34" i="33"/>
  <c r="AZ34" i="31"/>
  <c r="AZ33" i="31"/>
  <c r="AC33" i="33"/>
  <c r="AV33" i="31"/>
  <c r="AV32" i="31"/>
  <c r="AC32" i="33"/>
  <c r="AZ32" i="31"/>
  <c r="AC31" i="33"/>
  <c r="AV31" i="31"/>
  <c r="AZ31" i="31"/>
  <c r="AC30" i="33"/>
  <c r="AV30" i="31"/>
  <c r="AZ30" i="31"/>
  <c r="AZ29" i="31"/>
  <c r="AV29" i="31"/>
  <c r="AC29" i="33"/>
  <c r="AC28" i="33"/>
  <c r="AV28" i="31"/>
  <c r="AZ28" i="31"/>
  <c r="AZ27" i="31"/>
  <c r="AV27" i="31"/>
  <c r="AC27" i="33"/>
  <c r="AC26" i="33"/>
  <c r="AZ26" i="31"/>
  <c r="AV26" i="31"/>
  <c r="AZ25" i="31"/>
  <c r="AC25" i="33"/>
  <c r="AV25" i="31"/>
  <c r="AZ24" i="31"/>
  <c r="AV24" i="31"/>
  <c r="AC24" i="33"/>
  <c r="AC23" i="33"/>
  <c r="AV23" i="31"/>
  <c r="AZ23" i="31"/>
  <c r="AC22" i="33"/>
  <c r="AZ22" i="31"/>
  <c r="AV22" i="31"/>
  <c r="AZ21" i="31"/>
  <c r="AC21" i="33"/>
  <c r="AV21" i="31"/>
  <c r="AV20" i="31"/>
  <c r="AZ20" i="31"/>
  <c r="AC20" i="33"/>
  <c r="AZ19" i="31"/>
  <c r="AV19" i="31"/>
  <c r="AC19" i="33"/>
  <c r="AZ18" i="31"/>
  <c r="AC18" i="33"/>
  <c r="AV18" i="31"/>
  <c r="AC17" i="33"/>
  <c r="AZ17" i="31"/>
  <c r="AV17" i="31"/>
  <c r="AD16" i="33"/>
  <c r="AG26" i="24"/>
  <c r="AC16" i="33"/>
  <c r="AZ16" i="31"/>
  <c r="AC26" i="24"/>
  <c r="AV16" i="31"/>
  <c r="AD26" i="24" s="1"/>
  <c r="T26" i="24"/>
  <c r="AO16" i="31"/>
  <c r="AC15" i="33"/>
  <c r="AV15" i="31"/>
  <c r="AZ15" i="31"/>
  <c r="AZ14" i="31"/>
  <c r="AC14" i="33"/>
  <c r="AV14" i="31"/>
  <c r="AD13" i="33"/>
  <c r="N20" i="21"/>
  <c r="AV13" i="31"/>
  <c r="M20" i="21"/>
  <c r="AZ13" i="31"/>
  <c r="AC13" i="33"/>
  <c r="AZ12" i="31"/>
  <c r="AV12" i="31"/>
  <c r="AC12" i="33"/>
  <c r="F20" i="21"/>
  <c r="AD11" i="33"/>
  <c r="AC11" i="33"/>
  <c r="AZ11" i="31"/>
  <c r="E20" i="21"/>
  <c r="AV11" i="31"/>
  <c r="AZ55" i="30"/>
  <c r="AV55" i="30"/>
  <c r="AZ54" i="30"/>
  <c r="AV54" i="30"/>
  <c r="AZ53" i="30"/>
  <c r="AV53" i="30"/>
  <c r="AV52" i="30"/>
  <c r="AZ52" i="30"/>
  <c r="AV51" i="30"/>
  <c r="AZ51" i="30"/>
  <c r="AV50" i="30"/>
  <c r="AZ50" i="30"/>
  <c r="AZ49" i="30"/>
  <c r="AV49" i="30"/>
  <c r="AV48" i="30"/>
  <c r="AZ48" i="30"/>
  <c r="AV47" i="30"/>
  <c r="AZ47" i="30"/>
  <c r="AZ46" i="30"/>
  <c r="AV46" i="30"/>
  <c r="Y49" i="33"/>
  <c r="AZ45" i="30"/>
  <c r="AV45" i="30"/>
  <c r="AV44" i="30"/>
  <c r="Y48" i="33"/>
  <c r="AZ44" i="30"/>
  <c r="AZ43" i="30"/>
  <c r="AV43" i="30"/>
  <c r="Y47" i="33"/>
  <c r="AV42" i="30"/>
  <c r="AZ42" i="30"/>
  <c r="Y46" i="33"/>
  <c r="AV41" i="30"/>
  <c r="AZ41" i="30"/>
  <c r="Y45" i="33"/>
  <c r="Y44" i="33"/>
  <c r="AV40" i="30"/>
  <c r="AZ40" i="30"/>
  <c r="AZ39" i="30"/>
  <c r="AV39" i="30"/>
  <c r="Y43" i="33"/>
  <c r="AV38" i="30"/>
  <c r="Y38" i="33"/>
  <c r="AZ38" i="30"/>
  <c r="Y37" i="33"/>
  <c r="AZ37" i="30"/>
  <c r="AV37" i="30"/>
  <c r="Y36" i="33"/>
  <c r="AV36" i="30"/>
  <c r="AZ36" i="30"/>
  <c r="AV35" i="30"/>
  <c r="Y35" i="33"/>
  <c r="AZ35" i="30"/>
  <c r="AZ34" i="30"/>
  <c r="AV34" i="30"/>
  <c r="Y34" i="33"/>
  <c r="Y33" i="33"/>
  <c r="AZ33" i="30"/>
  <c r="AV33" i="30"/>
  <c r="Y32" i="33"/>
  <c r="AV32" i="30"/>
  <c r="AZ32" i="30"/>
  <c r="AV31" i="30"/>
  <c r="Y31" i="33"/>
  <c r="AZ31" i="30"/>
  <c r="Y30" i="33"/>
  <c r="AZ30" i="30"/>
  <c r="AV30" i="30"/>
  <c r="Y29" i="33"/>
  <c r="AZ29" i="30"/>
  <c r="AV29" i="30"/>
  <c r="AZ28" i="30"/>
  <c r="Y28" i="33"/>
  <c r="AV28" i="30"/>
  <c r="AV27" i="30"/>
  <c r="Y27" i="33"/>
  <c r="AZ27" i="30"/>
  <c r="AV26" i="30"/>
  <c r="Y26" i="33"/>
  <c r="AZ26" i="30"/>
  <c r="AV25" i="30"/>
  <c r="AZ25" i="30"/>
  <c r="Y25" i="33"/>
  <c r="AV24" i="30"/>
  <c r="Y24" i="33"/>
  <c r="AZ24" i="30"/>
  <c r="Y23" i="33"/>
  <c r="AZ23" i="30"/>
  <c r="AV23" i="30"/>
  <c r="AZ22" i="30"/>
  <c r="Y22" i="33"/>
  <c r="AV22" i="30"/>
  <c r="Y21" i="33"/>
  <c r="AZ21" i="30"/>
  <c r="AV21" i="30"/>
  <c r="AV20" i="30"/>
  <c r="Y20" i="33"/>
  <c r="AZ20" i="30"/>
  <c r="Y19" i="33"/>
  <c r="AV19" i="30"/>
  <c r="AZ19" i="30"/>
  <c r="Y18" i="33"/>
  <c r="AV18" i="30"/>
  <c r="AZ18" i="30"/>
  <c r="AV17" i="30"/>
  <c r="Y17" i="33"/>
  <c r="AZ17" i="30"/>
  <c r="Z16" i="33"/>
  <c r="AG24" i="24"/>
  <c r="AV16" i="30"/>
  <c r="AD24" i="24" s="1"/>
  <c r="AC24" i="24"/>
  <c r="Y16" i="33"/>
  <c r="AZ16" i="30"/>
  <c r="AO16" i="30"/>
  <c r="T24" i="24"/>
  <c r="Y15" i="33"/>
  <c r="AZ15" i="30"/>
  <c r="AV15" i="30"/>
  <c r="AV14" i="30"/>
  <c r="Y14" i="33"/>
  <c r="AZ14" i="30"/>
  <c r="N19" i="21"/>
  <c r="Z13" i="33"/>
  <c r="M19" i="21"/>
  <c r="AZ13" i="30"/>
  <c r="Y13" i="33"/>
  <c r="AV13" i="30"/>
  <c r="AV12" i="30"/>
  <c r="Y12" i="33"/>
  <c r="AZ12" i="30"/>
  <c r="F19" i="21"/>
  <c r="Z11" i="33"/>
  <c r="AZ11" i="30"/>
  <c r="E19" i="21"/>
  <c r="AV11" i="30"/>
  <c r="Y11" i="33"/>
  <c r="AZ55" i="29"/>
  <c r="AV55" i="29"/>
  <c r="AZ54" i="29"/>
  <c r="AV54" i="29"/>
  <c r="AV53" i="29"/>
  <c r="AZ53" i="29"/>
  <c r="AV52" i="29"/>
  <c r="AZ52" i="29"/>
  <c r="AV51" i="29"/>
  <c r="AZ51" i="29"/>
  <c r="AV50" i="29"/>
  <c r="AZ50" i="29"/>
  <c r="AV49" i="29"/>
  <c r="AZ49" i="29"/>
  <c r="AZ48" i="29"/>
  <c r="AV48" i="29"/>
  <c r="AZ47" i="29"/>
  <c r="AV47" i="29"/>
  <c r="AV46" i="29"/>
  <c r="AZ46" i="29"/>
  <c r="AV45" i="29"/>
  <c r="AZ45" i="29"/>
  <c r="U49" i="33"/>
  <c r="U48" i="33"/>
  <c r="AZ44" i="29"/>
  <c r="AV44" i="29"/>
  <c r="AZ43" i="29"/>
  <c r="AV43" i="29"/>
  <c r="U47" i="33"/>
  <c r="U46" i="33"/>
  <c r="AV42" i="29"/>
  <c r="AZ42" i="29"/>
  <c r="U45" i="33"/>
  <c r="AV41" i="29"/>
  <c r="AZ41" i="29"/>
  <c r="AV40" i="29"/>
  <c r="AZ40" i="29"/>
  <c r="U44" i="33"/>
  <c r="AV39" i="29"/>
  <c r="AZ39" i="29"/>
  <c r="U43" i="33"/>
  <c r="AZ38" i="29"/>
  <c r="U38" i="33"/>
  <c r="AV38" i="29"/>
  <c r="AZ37" i="29"/>
  <c r="AV37" i="29"/>
  <c r="U37" i="33"/>
  <c r="AV36" i="29"/>
  <c r="AZ36" i="29"/>
  <c r="U36" i="33"/>
  <c r="U35" i="33"/>
  <c r="AZ35" i="29"/>
  <c r="AV35" i="29"/>
  <c r="AV34" i="29"/>
  <c r="U34" i="33"/>
  <c r="AZ34" i="29"/>
  <c r="AZ33" i="29"/>
  <c r="U33" i="33"/>
  <c r="AV33" i="29"/>
  <c r="AV32" i="29"/>
  <c r="U32" i="33"/>
  <c r="AZ32" i="29"/>
  <c r="AZ31" i="29"/>
  <c r="AV31" i="29"/>
  <c r="U31" i="33"/>
  <c r="U30" i="33"/>
  <c r="AV30" i="29"/>
  <c r="AZ30" i="29"/>
  <c r="AV29" i="29"/>
  <c r="AZ29" i="29"/>
  <c r="U29" i="33"/>
  <c r="U28" i="33"/>
  <c r="AZ28" i="29"/>
  <c r="AV28" i="29"/>
  <c r="AV27" i="29"/>
  <c r="U27" i="33"/>
  <c r="AZ27" i="29"/>
  <c r="AZ26" i="29"/>
  <c r="U26" i="33"/>
  <c r="AV26" i="29"/>
  <c r="U25" i="33"/>
  <c r="AZ25" i="29"/>
  <c r="AV25" i="29"/>
  <c r="AZ24" i="29"/>
  <c r="U24" i="33"/>
  <c r="AV24" i="29"/>
  <c r="AZ23" i="29"/>
  <c r="AV23" i="29"/>
  <c r="U23" i="33"/>
  <c r="U22" i="33"/>
  <c r="AV22" i="29"/>
  <c r="AZ22" i="29"/>
  <c r="AZ21" i="29"/>
  <c r="AV21" i="29"/>
  <c r="U21" i="33"/>
  <c r="U20" i="33"/>
  <c r="AZ20" i="29"/>
  <c r="AV20" i="29"/>
  <c r="U19" i="33"/>
  <c r="AZ19" i="29"/>
  <c r="AV19" i="29"/>
  <c r="AZ18" i="29"/>
  <c r="U18" i="33"/>
  <c r="AV18" i="29"/>
  <c r="AZ17" i="29"/>
  <c r="AV17" i="29"/>
  <c r="U17" i="33"/>
  <c r="V16" i="33"/>
  <c r="AG22" i="24"/>
  <c r="U16" i="33"/>
  <c r="AZ16" i="29"/>
  <c r="AV16" i="29"/>
  <c r="AD22" i="24" s="1"/>
  <c r="AC22" i="24"/>
  <c r="AO16" i="29"/>
  <c r="T22" i="24"/>
  <c r="AZ15" i="29"/>
  <c r="AV15" i="29"/>
  <c r="U15" i="33"/>
  <c r="AZ14" i="29"/>
  <c r="AV14" i="29"/>
  <c r="U14" i="33"/>
  <c r="N18" i="21"/>
  <c r="V13" i="33"/>
  <c r="M18" i="21"/>
  <c r="U13" i="33"/>
  <c r="AZ13" i="29"/>
  <c r="AV13" i="29"/>
  <c r="U12" i="33"/>
  <c r="AZ12" i="29"/>
  <c r="AV12" i="29"/>
  <c r="F18" i="21"/>
  <c r="V11" i="33"/>
  <c r="AZ11" i="29"/>
  <c r="E18" i="21"/>
  <c r="U11" i="33"/>
  <c r="AV11" i="29"/>
  <c r="AZ55" i="28"/>
  <c r="AV55" i="28"/>
  <c r="AZ54" i="28"/>
  <c r="AV54" i="28"/>
  <c r="AV53" i="28"/>
  <c r="AZ53" i="28"/>
  <c r="AV52" i="28"/>
  <c r="AZ52" i="28"/>
  <c r="AV51" i="28"/>
  <c r="AZ51" i="28"/>
  <c r="AV50" i="28"/>
  <c r="AZ50" i="28"/>
  <c r="AV49" i="28"/>
  <c r="AZ49" i="28"/>
  <c r="AV48" i="28"/>
  <c r="AZ48" i="28"/>
  <c r="AZ47" i="28"/>
  <c r="AV47" i="28"/>
  <c r="AZ46" i="28"/>
  <c r="AV46" i="28"/>
  <c r="Q49" i="33"/>
  <c r="AV45" i="28"/>
  <c r="AZ45" i="28"/>
  <c r="Q48" i="33"/>
  <c r="AV44" i="28"/>
  <c r="AZ44" i="28"/>
  <c r="Q47" i="33"/>
  <c r="AV43" i="28"/>
  <c r="AZ43" i="28"/>
  <c r="AZ42" i="28"/>
  <c r="AV42" i="28"/>
  <c r="Q46" i="33"/>
  <c r="Q45" i="33"/>
  <c r="AZ41" i="28"/>
  <c r="AV41" i="28"/>
  <c r="Q44" i="33"/>
  <c r="AZ40" i="28"/>
  <c r="AV40" i="28"/>
  <c r="Q43" i="33"/>
  <c r="AZ39" i="28"/>
  <c r="AV39" i="28"/>
  <c r="Q38" i="33"/>
  <c r="AZ38" i="28"/>
  <c r="AV38" i="28"/>
  <c r="AZ37" i="28"/>
  <c r="AV37" i="28"/>
  <c r="Q37" i="33"/>
  <c r="Q36" i="33"/>
  <c r="AZ36" i="28"/>
  <c r="AV36" i="28"/>
  <c r="Q35" i="33"/>
  <c r="AV35" i="28"/>
  <c r="AZ35" i="28"/>
  <c r="Q34" i="33"/>
  <c r="AZ34" i="28"/>
  <c r="AV34" i="28"/>
  <c r="Q33" i="33"/>
  <c r="AZ33" i="28"/>
  <c r="AV33" i="28"/>
  <c r="AZ32" i="28"/>
  <c r="AV32" i="28"/>
  <c r="Q32" i="33"/>
  <c r="Q31" i="33"/>
  <c r="AZ31" i="28"/>
  <c r="AV31" i="28"/>
  <c r="Q30" i="33"/>
  <c r="AZ30" i="28"/>
  <c r="AV30" i="28"/>
  <c r="Q29" i="33"/>
  <c r="AZ29" i="28"/>
  <c r="AV29" i="28"/>
  <c r="AZ28" i="28"/>
  <c r="Q28" i="33"/>
  <c r="AV28" i="28"/>
  <c r="AZ27" i="28"/>
  <c r="Q27" i="33"/>
  <c r="AV27" i="28"/>
  <c r="AZ26" i="28"/>
  <c r="AV26" i="28"/>
  <c r="Q26" i="33"/>
  <c r="AZ25" i="28"/>
  <c r="AV25" i="28"/>
  <c r="Q25" i="33"/>
  <c r="Q24" i="33"/>
  <c r="AV24" i="28"/>
  <c r="AZ24" i="28"/>
  <c r="AV23" i="28"/>
  <c r="AZ23" i="28"/>
  <c r="Q23" i="33"/>
  <c r="AZ22" i="28"/>
  <c r="Q22" i="33"/>
  <c r="AV22" i="28"/>
  <c r="Q21" i="33"/>
  <c r="AZ21" i="28"/>
  <c r="AV21" i="28"/>
  <c r="Q20" i="33"/>
  <c r="AZ20" i="28"/>
  <c r="AV20" i="28"/>
  <c r="Q19" i="33"/>
  <c r="AZ19" i="28"/>
  <c r="AV19" i="28"/>
  <c r="AV18" i="28"/>
  <c r="AZ18" i="28"/>
  <c r="Q18" i="33"/>
  <c r="AV17" i="28"/>
  <c r="AZ17" i="28"/>
  <c r="Q17" i="33"/>
  <c r="R16" i="33"/>
  <c r="AG20" i="24"/>
  <c r="AZ16" i="28"/>
  <c r="AV16" i="28"/>
  <c r="AD20" i="24" s="1"/>
  <c r="AC20" i="24"/>
  <c r="Q16" i="33"/>
  <c r="T20" i="24"/>
  <c r="AO16" i="28"/>
  <c r="Q15" i="33"/>
  <c r="AZ15" i="28"/>
  <c r="AV15" i="28"/>
  <c r="AV14" i="28"/>
  <c r="Q14" i="33"/>
  <c r="AZ14" i="28"/>
  <c r="R13" i="33"/>
  <c r="N17" i="21"/>
  <c r="AV13" i="28"/>
  <c r="Q13" i="33"/>
  <c r="M17" i="21"/>
  <c r="AZ13" i="28"/>
  <c r="Q12" i="33"/>
  <c r="AZ12" i="28"/>
  <c r="AV12" i="28"/>
  <c r="R11" i="33"/>
  <c r="F17" i="21"/>
  <c r="AV11" i="28"/>
  <c r="AZ11" i="28"/>
  <c r="Q11" i="33"/>
  <c r="E17" i="21"/>
  <c r="AV55" i="27"/>
  <c r="AZ55" i="27"/>
  <c r="AV54" i="27"/>
  <c r="AZ54" i="27"/>
  <c r="AV53" i="27"/>
  <c r="AZ53" i="27"/>
  <c r="AZ52" i="27"/>
  <c r="AV52" i="27"/>
  <c r="AZ51" i="27"/>
  <c r="AV51" i="27"/>
  <c r="AV50" i="27"/>
  <c r="AZ50" i="27"/>
  <c r="AV49" i="27"/>
  <c r="AZ49" i="27"/>
  <c r="AV48" i="27"/>
  <c r="AZ48" i="27"/>
  <c r="AV47" i="27"/>
  <c r="AZ47" i="27"/>
  <c r="AZ46" i="27"/>
  <c r="AV46" i="27"/>
  <c r="M49" i="33"/>
  <c r="AV45" i="27"/>
  <c r="AZ45" i="27"/>
  <c r="AV44" i="27"/>
  <c r="AZ44" i="27"/>
  <c r="M48" i="33"/>
  <c r="AV43" i="27"/>
  <c r="M47" i="33"/>
  <c r="AZ43" i="27"/>
  <c r="AZ42" i="27"/>
  <c r="AV42" i="27"/>
  <c r="M46" i="33"/>
  <c r="AV41" i="27"/>
  <c r="AZ41" i="27"/>
  <c r="M45" i="33"/>
  <c r="AZ40" i="27"/>
  <c r="AV40" i="27"/>
  <c r="M44" i="33"/>
  <c r="AZ39" i="27"/>
  <c r="M43" i="33"/>
  <c r="AV39" i="27"/>
  <c r="AZ38" i="27"/>
  <c r="AV38" i="27"/>
  <c r="M38" i="33"/>
  <c r="M37" i="33"/>
  <c r="AV37" i="27"/>
  <c r="AZ37" i="27"/>
  <c r="AZ36" i="27"/>
  <c r="AV36" i="27"/>
  <c r="M36" i="33"/>
  <c r="AZ35" i="27"/>
  <c r="AV35" i="27"/>
  <c r="M35" i="33"/>
  <c r="M34" i="33"/>
  <c r="AZ34" i="27"/>
  <c r="AV34" i="27"/>
  <c r="AV33" i="27"/>
  <c r="AZ33" i="27"/>
  <c r="M33" i="33"/>
  <c r="M32" i="33"/>
  <c r="AV32" i="27"/>
  <c r="AZ32" i="27"/>
  <c r="AZ31" i="27"/>
  <c r="AV31" i="27"/>
  <c r="M31" i="33"/>
  <c r="M30" i="33"/>
  <c r="AZ30" i="27"/>
  <c r="AV30" i="27"/>
  <c r="AV29" i="27"/>
  <c r="M29" i="33"/>
  <c r="AZ29" i="27"/>
  <c r="AV28" i="27"/>
  <c r="AZ28" i="27"/>
  <c r="M28" i="33"/>
  <c r="AV27" i="27"/>
  <c r="AZ27" i="27"/>
  <c r="M27" i="33"/>
  <c r="AV26" i="27"/>
  <c r="AZ26" i="27"/>
  <c r="M26" i="33"/>
  <c r="AZ25" i="27"/>
  <c r="AV25" i="27"/>
  <c r="M25" i="33"/>
  <c r="AZ24" i="27"/>
  <c r="AV24" i="27"/>
  <c r="M24" i="33"/>
  <c r="AV23" i="27"/>
  <c r="M23" i="33"/>
  <c r="AZ23" i="27"/>
  <c r="M22" i="33"/>
  <c r="AV22" i="27"/>
  <c r="AZ22" i="27"/>
  <c r="AZ21" i="27"/>
  <c r="AV21" i="27"/>
  <c r="M21" i="33"/>
  <c r="M20" i="33"/>
  <c r="AV20" i="27"/>
  <c r="AZ20" i="27"/>
  <c r="AV19" i="27"/>
  <c r="M19" i="33"/>
  <c r="AZ19" i="27"/>
  <c r="M18" i="33"/>
  <c r="AZ18" i="27"/>
  <c r="AV18" i="27"/>
  <c r="AZ17" i="27"/>
  <c r="M17" i="33"/>
  <c r="AV17" i="27"/>
  <c r="N16" i="33"/>
  <c r="AG18" i="24"/>
  <c r="M16" i="33"/>
  <c r="AC18" i="24"/>
  <c r="AV16" i="27"/>
  <c r="AD18" i="24" s="1"/>
  <c r="AZ16" i="27"/>
  <c r="T18" i="24"/>
  <c r="AO16" i="27"/>
  <c r="AV15" i="27"/>
  <c r="AZ15" i="27"/>
  <c r="M15" i="33"/>
  <c r="AV14" i="27"/>
  <c r="AZ14" i="27"/>
  <c r="M14" i="33"/>
  <c r="N13" i="33"/>
  <c r="N16" i="21"/>
  <c r="AV13" i="27"/>
  <c r="M13" i="33"/>
  <c r="M16" i="21"/>
  <c r="AZ13" i="27"/>
  <c r="AV12" i="27"/>
  <c r="M12" i="33"/>
  <c r="AZ12" i="27"/>
  <c r="F16" i="21"/>
  <c r="N11" i="33"/>
  <c r="AV11" i="27"/>
  <c r="AZ11" i="27"/>
  <c r="E16" i="21"/>
  <c r="M11" i="33"/>
  <c r="AZ55" i="26"/>
  <c r="AV55" i="26"/>
  <c r="AV54" i="26"/>
  <c r="AZ54" i="26"/>
  <c r="AV53" i="26"/>
  <c r="AZ53" i="26"/>
  <c r="AV52" i="26"/>
  <c r="AZ52" i="26"/>
  <c r="AV51" i="26"/>
  <c r="AZ51" i="26"/>
  <c r="AZ50" i="26"/>
  <c r="AV50" i="26"/>
  <c r="AZ49" i="26"/>
  <c r="AV49" i="26"/>
  <c r="AV48" i="26"/>
  <c r="AZ48" i="26"/>
  <c r="AZ47" i="26"/>
  <c r="AV47" i="26"/>
  <c r="AZ46" i="26"/>
  <c r="AV46" i="26"/>
  <c r="I49" i="33"/>
  <c r="AZ45" i="26"/>
  <c r="AV45" i="26"/>
  <c r="AV44" i="26"/>
  <c r="AZ44" i="26"/>
  <c r="I48" i="33"/>
  <c r="AZ43" i="26"/>
  <c r="AV43" i="26"/>
  <c r="I47" i="33"/>
  <c r="AZ42" i="26"/>
  <c r="AV42" i="26"/>
  <c r="I46" i="33"/>
  <c r="AV41" i="26"/>
  <c r="AZ41" i="26"/>
  <c r="I45" i="33"/>
  <c r="I44" i="33"/>
  <c r="AZ40" i="26"/>
  <c r="AV40" i="26"/>
  <c r="AZ39" i="26"/>
  <c r="AV39" i="26"/>
  <c r="I43" i="33"/>
  <c r="I38" i="33"/>
  <c r="AV38" i="26"/>
  <c r="AZ38" i="26"/>
  <c r="I37" i="33"/>
  <c r="AV37" i="26"/>
  <c r="AZ37" i="26"/>
  <c r="AV36" i="26"/>
  <c r="AZ36" i="26"/>
  <c r="I36" i="33"/>
  <c r="AZ35" i="26"/>
  <c r="AV35" i="26"/>
  <c r="I35" i="33"/>
  <c r="I34" i="33"/>
  <c r="AZ34" i="26"/>
  <c r="AV34" i="26"/>
  <c r="AZ33" i="26"/>
  <c r="I33" i="33"/>
  <c r="AV33" i="26"/>
  <c r="AV32" i="26"/>
  <c r="I32" i="33"/>
  <c r="AZ32" i="26"/>
  <c r="AV31" i="26"/>
  <c r="I31" i="33"/>
  <c r="AZ31" i="26"/>
  <c r="AV30" i="26"/>
  <c r="I30" i="33"/>
  <c r="AZ30" i="26"/>
  <c r="I29" i="33"/>
  <c r="AV29" i="26"/>
  <c r="AZ29" i="26"/>
  <c r="AV28" i="26"/>
  <c r="I28" i="33"/>
  <c r="AZ28" i="26"/>
  <c r="I27" i="33"/>
  <c r="AV27" i="26"/>
  <c r="AZ27" i="26"/>
  <c r="AZ26" i="26"/>
  <c r="AV26" i="26"/>
  <c r="I26" i="33"/>
  <c r="I25" i="33"/>
  <c r="AZ25" i="26"/>
  <c r="AV25" i="26"/>
  <c r="I24" i="33"/>
  <c r="AV24" i="26"/>
  <c r="AZ24" i="26"/>
  <c r="AZ23" i="26"/>
  <c r="I23" i="33"/>
  <c r="AV23" i="26"/>
  <c r="AV22" i="26"/>
  <c r="AZ22" i="26"/>
  <c r="I22" i="33"/>
  <c r="AZ21" i="26"/>
  <c r="AV21" i="26"/>
  <c r="I21" i="33"/>
  <c r="AZ20" i="26"/>
  <c r="AV20" i="26"/>
  <c r="I20" i="33"/>
  <c r="AV19" i="26"/>
  <c r="I19" i="33"/>
  <c r="AZ19" i="26"/>
  <c r="I18" i="33"/>
  <c r="AZ18" i="26"/>
  <c r="AV18" i="26"/>
  <c r="AV17" i="26"/>
  <c r="AZ17" i="26"/>
  <c r="I17" i="33"/>
  <c r="AG16" i="24"/>
  <c r="J16" i="33"/>
  <c r="I16" i="33"/>
  <c r="AV16" i="26"/>
  <c r="AD16" i="24" s="1"/>
  <c r="AZ16" i="26"/>
  <c r="AC16" i="24"/>
  <c r="AO16" i="26"/>
  <c r="T16" i="24"/>
  <c r="AZ15" i="26"/>
  <c r="AV15" i="26"/>
  <c r="I15" i="33"/>
  <c r="AZ14" i="26"/>
  <c r="I14" i="33"/>
  <c r="AV14" i="26"/>
  <c r="J13" i="33"/>
  <c r="N15" i="21"/>
  <c r="I13" i="33"/>
  <c r="AV13" i="26"/>
  <c r="AZ13" i="26"/>
  <c r="M15" i="21"/>
  <c r="I12" i="33"/>
  <c r="AV12" i="26"/>
  <c r="AZ12" i="26"/>
  <c r="F15" i="21"/>
  <c r="J11" i="33"/>
  <c r="E15" i="21"/>
  <c r="AZ11" i="26"/>
  <c r="AV11" i="26"/>
  <c r="I11" i="33"/>
  <c r="AZ55" i="19"/>
  <c r="AV55" i="19"/>
  <c r="AV54" i="19"/>
  <c r="AZ54" i="19"/>
  <c r="AZ53" i="19"/>
  <c r="AV53" i="19"/>
  <c r="AV52" i="19"/>
  <c r="AZ52" i="19"/>
  <c r="AZ51" i="19"/>
  <c r="AV51" i="19"/>
  <c r="AZ49" i="19"/>
  <c r="AV49" i="19"/>
  <c r="AZ48" i="19"/>
  <c r="AV48" i="19"/>
  <c r="AV47" i="19"/>
  <c r="AZ47" i="19"/>
  <c r="AZ46" i="19"/>
  <c r="AV46" i="19"/>
  <c r="E49" i="33"/>
  <c r="AV45" i="19"/>
  <c r="AZ45" i="19"/>
  <c r="AZ44" i="19"/>
  <c r="E48" i="33"/>
  <c r="AV44" i="19"/>
  <c r="E47" i="33"/>
  <c r="AZ43" i="19"/>
  <c r="AV43" i="19"/>
  <c r="AV42" i="19"/>
  <c r="E46" i="33"/>
  <c r="AZ42" i="19"/>
  <c r="AZ41" i="19"/>
  <c r="AV41" i="19"/>
  <c r="E45" i="33"/>
  <c r="AZ40" i="19"/>
  <c r="AV40" i="19"/>
  <c r="E44" i="33"/>
  <c r="E43" i="33"/>
  <c r="AV39" i="19"/>
  <c r="AZ39" i="19"/>
  <c r="AV38" i="19"/>
  <c r="E38" i="33"/>
  <c r="AZ38" i="19"/>
  <c r="E37" i="33"/>
  <c r="AV37" i="19"/>
  <c r="AZ37" i="19"/>
  <c r="AV36" i="19"/>
  <c r="AZ36" i="19"/>
  <c r="E36" i="33"/>
  <c r="AZ35" i="19"/>
  <c r="AV35" i="19"/>
  <c r="E35" i="33"/>
  <c r="AV34" i="19"/>
  <c r="AZ34" i="19"/>
  <c r="E34" i="33"/>
  <c r="AZ33" i="19"/>
  <c r="E33" i="33"/>
  <c r="AV33" i="19"/>
  <c r="E32" i="33"/>
  <c r="AZ32" i="19"/>
  <c r="AV32" i="19"/>
  <c r="AV31" i="19"/>
  <c r="AZ31" i="19"/>
  <c r="E31" i="33"/>
  <c r="AV30" i="19"/>
  <c r="AZ30" i="19"/>
  <c r="E30" i="33"/>
  <c r="AV29" i="19"/>
  <c r="AZ29" i="19"/>
  <c r="E29" i="33"/>
  <c r="AV28" i="19"/>
  <c r="AZ28" i="19"/>
  <c r="E28" i="33"/>
  <c r="E27" i="33"/>
  <c r="AV27" i="19"/>
  <c r="AZ27" i="19"/>
  <c r="E26" i="33"/>
  <c r="AV26" i="19"/>
  <c r="AZ26" i="19"/>
  <c r="E25" i="33"/>
  <c r="AV25" i="19"/>
  <c r="AZ25" i="19"/>
  <c r="AZ24" i="19"/>
  <c r="AV24" i="19"/>
  <c r="E24" i="33"/>
  <c r="AZ23" i="19"/>
  <c r="E23" i="33"/>
  <c r="AV23" i="19"/>
  <c r="AV22" i="19"/>
  <c r="AZ22" i="19"/>
  <c r="E22" i="33"/>
  <c r="E21" i="33"/>
  <c r="AZ21" i="19"/>
  <c r="AV21" i="19"/>
  <c r="AZ20" i="19"/>
  <c r="AV20" i="19"/>
  <c r="E20" i="33"/>
  <c r="AV19" i="19"/>
  <c r="AZ19" i="19"/>
  <c r="E19" i="33"/>
  <c r="AZ18" i="19"/>
  <c r="E18" i="33"/>
  <c r="AV18" i="19"/>
  <c r="AZ17" i="19"/>
  <c r="AV17" i="19"/>
  <c r="E17" i="33"/>
  <c r="F16" i="33"/>
  <c r="AG14" i="24"/>
  <c r="E16" i="33"/>
  <c r="AC14" i="24"/>
  <c r="AZ16" i="19"/>
  <c r="AV16" i="19"/>
  <c r="AD14" i="24" s="1"/>
  <c r="T14" i="24"/>
  <c r="AO16" i="19"/>
  <c r="E15" i="33"/>
  <c r="AV15" i="19"/>
  <c r="AZ15" i="19"/>
  <c r="AV14" i="19"/>
  <c r="E14" i="33"/>
  <c r="AZ14" i="19"/>
  <c r="F13" i="33"/>
  <c r="N14" i="21"/>
  <c r="E13" i="33"/>
  <c r="M14" i="21"/>
  <c r="AZ13" i="19"/>
  <c r="AV13" i="19"/>
  <c r="AV12" i="19"/>
  <c r="E12" i="33"/>
  <c r="AZ12" i="19"/>
  <c r="F14" i="21"/>
  <c r="F11" i="33"/>
  <c r="E14" i="21"/>
  <c r="E11" i="33"/>
  <c r="AZ11" i="19"/>
  <c r="AV11" i="19"/>
  <c r="AR21" i="30" l="1"/>
  <c r="BB21" i="30"/>
  <c r="BC21" i="30"/>
  <c r="X21" i="33"/>
  <c r="AR30" i="29"/>
  <c r="BB30" i="29"/>
  <c r="BC30" i="29"/>
  <c r="T30" i="33"/>
  <c r="AR44" i="30"/>
  <c r="BB44" i="30"/>
  <c r="BC44" i="30"/>
  <c r="X48" i="33"/>
  <c r="AR31" i="30"/>
  <c r="BB31" i="30"/>
  <c r="BC31" i="30"/>
  <c r="X31" i="33"/>
  <c r="BB25" i="30"/>
  <c r="AR25" i="30"/>
  <c r="BC25" i="30"/>
  <c r="X25" i="33"/>
  <c r="AR38" i="29"/>
  <c r="BB38" i="29"/>
  <c r="BC38" i="29"/>
  <c r="T38" i="33"/>
  <c r="AR44" i="29"/>
  <c r="BB44" i="29"/>
  <c r="BC44" i="29"/>
  <c r="T48" i="33"/>
  <c r="AR30" i="26"/>
  <c r="BB30" i="26"/>
  <c r="BC30" i="26"/>
  <c r="H30" i="33"/>
  <c r="AR43" i="29"/>
  <c r="BB43" i="29"/>
  <c r="BC43" i="29"/>
  <c r="T47" i="33"/>
  <c r="AR37" i="29"/>
  <c r="BB37" i="29"/>
  <c r="BC37" i="29"/>
  <c r="T37" i="33"/>
  <c r="X24" i="33"/>
  <c r="AR24" i="30"/>
  <c r="BB24" i="30"/>
  <c r="BC24" i="30"/>
  <c r="AR51" i="30"/>
  <c r="BB51" i="30"/>
  <c r="BC51" i="30"/>
  <c r="AR50" i="32"/>
  <c r="BB50" i="32"/>
  <c r="BC50" i="32"/>
  <c r="AR48" i="28"/>
  <c r="BB48" i="28"/>
  <c r="BC48" i="28"/>
  <c r="AR47" i="29"/>
  <c r="BB47" i="29"/>
  <c r="BC47" i="29"/>
  <c r="AR20" i="30"/>
  <c r="BB20" i="30"/>
  <c r="BC20" i="30"/>
  <c r="X20" i="33"/>
  <c r="AR46" i="32"/>
  <c r="BB46" i="32"/>
  <c r="BC46" i="32"/>
  <c r="AR48" i="32"/>
  <c r="BB48" i="32"/>
  <c r="BC48" i="32"/>
  <c r="AR47" i="32"/>
  <c r="BB47" i="32"/>
  <c r="BC47" i="32"/>
  <c r="AR53" i="30"/>
  <c r="BB53" i="30"/>
  <c r="BC53" i="30"/>
  <c r="AR51" i="31"/>
  <c r="BB51" i="31"/>
  <c r="BC51" i="31"/>
  <c r="AR51" i="29"/>
  <c r="BB51" i="29"/>
  <c r="BC51" i="29"/>
  <c r="AR22" i="30"/>
  <c r="BB22" i="30"/>
  <c r="BC22" i="30"/>
  <c r="X22" i="33"/>
  <c r="AR32" i="30"/>
  <c r="BB32" i="30"/>
  <c r="BC32" i="30"/>
  <c r="X32" i="33"/>
  <c r="P49" i="33"/>
  <c r="AR45" i="28"/>
  <c r="BC45" i="28"/>
  <c r="BB45" i="28"/>
  <c r="AR32" i="29"/>
  <c r="BB32" i="29"/>
  <c r="BC52" i="30"/>
  <c r="BB52" i="30"/>
  <c r="T32" i="33"/>
  <c r="BC32" i="29"/>
  <c r="AR54" i="29"/>
  <c r="BB54" i="29"/>
  <c r="BC54" i="29"/>
  <c r="AR41" i="27"/>
  <c r="BB41" i="27"/>
  <c r="BC41" i="27"/>
  <c r="L45" i="33"/>
  <c r="AR40" i="31"/>
  <c r="BB40" i="31"/>
  <c r="BC40" i="31"/>
  <c r="AB44" i="33"/>
  <c r="AR43" i="30"/>
  <c r="BB43" i="30"/>
  <c r="BC43" i="30"/>
  <c r="X47" i="33"/>
  <c r="BB23" i="30"/>
  <c r="BC23" i="30"/>
  <c r="AR23" i="30"/>
  <c r="X23" i="33"/>
  <c r="AR40" i="29"/>
  <c r="BB40" i="29"/>
  <c r="BC40" i="29"/>
  <c r="T44" i="33"/>
  <c r="AR39" i="29"/>
  <c r="BB39" i="29"/>
  <c r="BC39" i="29"/>
  <c r="T43" i="33"/>
  <c r="AR55" i="31"/>
  <c r="BB55" i="31"/>
  <c r="BC55" i="31"/>
  <c r="AR42" i="26"/>
  <c r="H46" i="33"/>
  <c r="BC42" i="26"/>
  <c r="BB42" i="26"/>
  <c r="BC42" i="32"/>
  <c r="BB42" i="32"/>
  <c r="AR42" i="32"/>
  <c r="AF46" i="33"/>
  <c r="BB49" i="32"/>
  <c r="BC49" i="32"/>
  <c r="AR49" i="32"/>
  <c r="BB50" i="31"/>
  <c r="AR50" i="31"/>
  <c r="BC50" i="31"/>
  <c r="AR53" i="27"/>
  <c r="BB53" i="27"/>
  <c r="BC53" i="27"/>
  <c r="L17" i="33"/>
  <c r="AR17" i="27"/>
  <c r="BB17" i="27"/>
  <c r="BC17" i="27"/>
  <c r="BC19" i="30"/>
  <c r="X19" i="33"/>
  <c r="AR19" i="30"/>
  <c r="BB19" i="30"/>
  <c r="BC53" i="26"/>
  <c r="AR53" i="26"/>
  <c r="BB53" i="26"/>
  <c r="T20" i="33"/>
  <c r="AR20" i="29"/>
  <c r="BC20" i="29"/>
  <c r="BB20" i="29"/>
  <c r="AR36" i="26"/>
  <c r="BB36" i="26"/>
  <c r="BC36" i="26"/>
  <c r="H36" i="33"/>
  <c r="BB33" i="26"/>
  <c r="BC33" i="26"/>
  <c r="H33" i="33"/>
  <c r="AR33" i="26"/>
  <c r="D30" i="33"/>
  <c r="AR30" i="19"/>
  <c r="BB30" i="19"/>
  <c r="BC30" i="19"/>
  <c r="AR28" i="30"/>
  <c r="BB28" i="30"/>
  <c r="BC28" i="30"/>
  <c r="X28" i="33"/>
  <c r="X26" i="33"/>
  <c r="AR26" i="30"/>
  <c r="BC26" i="30"/>
  <c r="BB26" i="30"/>
  <c r="BB17" i="29"/>
  <c r="BC17" i="29"/>
  <c r="AR17" i="29"/>
  <c r="T17" i="33"/>
  <c r="AR51" i="28"/>
  <c r="BB51" i="28"/>
  <c r="BC51" i="28"/>
  <c r="X29" i="33"/>
  <c r="AR29" i="30"/>
  <c r="BB29" i="30"/>
  <c r="BC29" i="30"/>
  <c r="BB21" i="29"/>
  <c r="T21" i="33"/>
  <c r="BC21" i="29"/>
  <c r="AR21" i="29"/>
  <c r="H43" i="33"/>
  <c r="BC39" i="26"/>
  <c r="BB39" i="26"/>
  <c r="AR39" i="26"/>
  <c r="D34" i="33"/>
  <c r="AR34" i="19"/>
  <c r="BB34" i="19"/>
  <c r="BC34" i="19"/>
  <c r="X30" i="33"/>
  <c r="BC30" i="30"/>
  <c r="BB30" i="30"/>
  <c r="AR30" i="30"/>
  <c r="BC27" i="30"/>
  <c r="X27" i="33"/>
  <c r="AR27" i="30"/>
  <c r="BB27" i="30"/>
  <c r="AF35" i="33"/>
  <c r="AR35" i="32"/>
  <c r="BC35" i="32"/>
  <c r="BB35" i="32"/>
  <c r="AR12" i="28"/>
  <c r="BC12" i="28"/>
  <c r="BB12" i="28"/>
  <c r="P12" i="33"/>
  <c r="AR35" i="19"/>
  <c r="BC35" i="19"/>
  <c r="D35" i="33"/>
  <c r="BB35" i="19"/>
  <c r="BC20" i="28"/>
  <c r="P20" i="33"/>
  <c r="BB20" i="28"/>
  <c r="AR20" i="28"/>
  <c r="AR26" i="19"/>
  <c r="BB26" i="19"/>
  <c r="BC26" i="19"/>
  <c r="D26" i="33"/>
  <c r="BC50" i="28"/>
  <c r="BB50" i="28"/>
  <c r="AR50" i="28"/>
  <c r="L12" i="33"/>
  <c r="BC12" i="27"/>
  <c r="BB12" i="27"/>
  <c r="AR12" i="27"/>
  <c r="BC31" i="26"/>
  <c r="H31" i="33"/>
  <c r="BB31" i="26"/>
  <c r="AR31" i="26"/>
  <c r="AR32" i="19"/>
  <c r="BB32" i="19"/>
  <c r="BC32" i="19"/>
  <c r="D32" i="33"/>
  <c r="AR45" i="31"/>
  <c r="BB45" i="31"/>
  <c r="BC45" i="31"/>
  <c r="AB49" i="33"/>
  <c r="AR36" i="29"/>
  <c r="BB36" i="29"/>
  <c r="BC36" i="29"/>
  <c r="T36" i="33"/>
  <c r="AR35" i="29"/>
  <c r="BB35" i="29"/>
  <c r="BC35" i="29"/>
  <c r="T35" i="33"/>
  <c r="AR34" i="29"/>
  <c r="BB34" i="29"/>
  <c r="BC34" i="29"/>
  <c r="T34" i="33"/>
  <c r="AR33" i="29"/>
  <c r="BB33" i="29"/>
  <c r="BC33" i="29"/>
  <c r="T33" i="33"/>
  <c r="AR40" i="19"/>
  <c r="BB40" i="19"/>
  <c r="BC40" i="19"/>
  <c r="D44" i="33"/>
  <c r="AR37" i="30"/>
  <c r="BB37" i="30"/>
  <c r="BC37" i="30"/>
  <c r="X37" i="33"/>
  <c r="AR12" i="30"/>
  <c r="BB12" i="30"/>
  <c r="BC12" i="30"/>
  <c r="X12" i="33"/>
  <c r="AR46" i="28"/>
  <c r="BB46" i="28"/>
  <c r="BC46" i="28"/>
  <c r="AR29" i="29"/>
  <c r="BB29" i="29"/>
  <c r="BC29" i="29"/>
  <c r="T29" i="33"/>
  <c r="AR28" i="29"/>
  <c r="BB28" i="29"/>
  <c r="BC28" i="29"/>
  <c r="T28" i="33"/>
  <c r="AR44" i="27"/>
  <c r="L48" i="33"/>
  <c r="BC44" i="27"/>
  <c r="BB44" i="27"/>
  <c r="AR27" i="29"/>
  <c r="BB27" i="29"/>
  <c r="BC27" i="29"/>
  <c r="T27" i="33"/>
  <c r="AR26" i="29"/>
  <c r="BB26" i="29"/>
  <c r="BC26" i="29"/>
  <c r="T26" i="33"/>
  <c r="AR31" i="29"/>
  <c r="BB31" i="29"/>
  <c r="BC48" i="27"/>
  <c r="BB48" i="27"/>
  <c r="AR48" i="27"/>
  <c r="AR36" i="27"/>
  <c r="BB36" i="27"/>
  <c r="BC36" i="27"/>
  <c r="L36" i="33"/>
  <c r="AR42" i="29"/>
  <c r="BB42" i="29"/>
  <c r="BC42" i="29"/>
  <c r="T46" i="33"/>
  <c r="AR41" i="29"/>
  <c r="BB41" i="29"/>
  <c r="BC41" i="29"/>
  <c r="T45" i="33"/>
  <c r="BC31" i="29"/>
  <c r="T31" i="33"/>
  <c r="AR48" i="29"/>
  <c r="BB48" i="29"/>
  <c r="BC48" i="29"/>
  <c r="AR31" i="28"/>
  <c r="BB31" i="28"/>
  <c r="BC31" i="28"/>
  <c r="P31" i="33"/>
  <c r="BC28" i="28"/>
  <c r="P28" i="33"/>
  <c r="BB53" i="19"/>
  <c r="BC53" i="19"/>
  <c r="AR53" i="19"/>
  <c r="AR43" i="32"/>
  <c r="BB43" i="32"/>
  <c r="BC43" i="32"/>
  <c r="AF47" i="33"/>
  <c r="BB45" i="32"/>
  <c r="BC45" i="32"/>
  <c r="AR45" i="32"/>
  <c r="AF49" i="33"/>
  <c r="AR44" i="32"/>
  <c r="BB44" i="32"/>
  <c r="BC44" i="32"/>
  <c r="AF48" i="33"/>
  <c r="BB14" i="32"/>
  <c r="BC14" i="32"/>
  <c r="AF14" i="33"/>
  <c r="AR14" i="32"/>
  <c r="AR47" i="30"/>
  <c r="BB47" i="30"/>
  <c r="BC47" i="30"/>
  <c r="AR46" i="30"/>
  <c r="BC46" i="30"/>
  <c r="BB46" i="30"/>
  <c r="X44" i="33"/>
  <c r="BC40" i="30"/>
  <c r="BB40" i="30"/>
  <c r="AR40" i="30"/>
  <c r="BC33" i="28"/>
  <c r="BB33" i="28"/>
  <c r="AR33" i="28"/>
  <c r="P33" i="33"/>
  <c r="BC40" i="28"/>
  <c r="BB40" i="28"/>
  <c r="AR40" i="28"/>
  <c r="P44" i="33"/>
  <c r="AR21" i="28"/>
  <c r="BB21" i="28"/>
  <c r="BC21" i="28"/>
  <c r="P21" i="33"/>
  <c r="BC54" i="27"/>
  <c r="BB54" i="27"/>
  <c r="AR54" i="27"/>
  <c r="AR27" i="27"/>
  <c r="L27" i="33"/>
  <c r="BC27" i="27"/>
  <c r="BB27" i="27"/>
  <c r="L23" i="33"/>
  <c r="BC23" i="27"/>
  <c r="BB23" i="27"/>
  <c r="AR23" i="27"/>
  <c r="BB15" i="27"/>
  <c r="AR15" i="27"/>
  <c r="BC15" i="27"/>
  <c r="L15" i="33"/>
  <c r="AR11" i="27"/>
  <c r="BB11" i="27"/>
  <c r="L11" i="33"/>
  <c r="D16" i="21"/>
  <c r="BC11" i="27"/>
  <c r="BB37" i="28"/>
  <c r="BC37" i="28"/>
  <c r="AR37" i="28"/>
  <c r="P37" i="33"/>
  <c r="BB28" i="28"/>
  <c r="AR28" i="28"/>
  <c r="AR19" i="28"/>
  <c r="BC19" i="28"/>
  <c r="P19" i="33"/>
  <c r="BB19" i="28"/>
  <c r="BB45" i="27"/>
  <c r="AR45" i="27"/>
  <c r="L49" i="33"/>
  <c r="BC45" i="27"/>
  <c r="L43" i="33"/>
  <c r="AR39" i="27"/>
  <c r="BB39" i="27"/>
  <c r="BC39" i="27"/>
  <c r="L35" i="33"/>
  <c r="BC35" i="27"/>
  <c r="BB35" i="27"/>
  <c r="AR35" i="27"/>
  <c r="L30" i="33"/>
  <c r="BC30" i="27"/>
  <c r="BB30" i="27"/>
  <c r="AR30" i="27"/>
  <c r="AR12" i="26"/>
  <c r="H12" i="33"/>
  <c r="BC12" i="26"/>
  <c r="BB12" i="26"/>
  <c r="D45" i="33"/>
  <c r="AR41" i="19"/>
  <c r="BB41" i="19"/>
  <c r="BC41" i="19"/>
  <c r="BB37" i="19"/>
  <c r="D37" i="33"/>
  <c r="AR37" i="19"/>
  <c r="BC37" i="19"/>
  <c r="D27" i="33"/>
  <c r="BB27" i="19"/>
  <c r="AR27" i="19"/>
  <c r="BC27" i="19"/>
  <c r="AR22" i="19"/>
  <c r="BB22" i="19"/>
  <c r="BC22" i="19"/>
  <c r="D22" i="33"/>
  <c r="D24" i="33"/>
  <c r="BB24" i="19"/>
  <c r="AR24" i="19"/>
  <c r="BC24" i="19"/>
  <c r="AR40" i="32"/>
  <c r="BB40" i="32"/>
  <c r="BC40" i="32"/>
  <c r="AF44" i="33"/>
  <c r="AR32" i="32"/>
  <c r="BB32" i="32"/>
  <c r="BC32" i="32"/>
  <c r="AF32" i="33"/>
  <c r="AF30" i="33"/>
  <c r="AR30" i="32"/>
  <c r="BB30" i="32"/>
  <c r="BC30" i="32"/>
  <c r="AF27" i="33"/>
  <c r="BC27" i="32"/>
  <c r="BB27" i="32"/>
  <c r="AR27" i="32"/>
  <c r="AR23" i="32"/>
  <c r="BB23" i="32"/>
  <c r="BC23" i="32"/>
  <c r="AF23" i="33"/>
  <c r="AR18" i="32"/>
  <c r="BB18" i="32"/>
  <c r="BC18" i="32"/>
  <c r="AF18" i="33"/>
  <c r="AR32" i="31"/>
  <c r="BB32" i="31"/>
  <c r="AB32" i="33"/>
  <c r="BC32" i="31"/>
  <c r="AR49" i="27"/>
  <c r="BB49" i="27"/>
  <c r="BC49" i="27"/>
  <c r="BB46" i="27"/>
  <c r="AR46" i="27"/>
  <c r="BC46" i="27"/>
  <c r="BC19" i="27"/>
  <c r="AR19" i="27"/>
  <c r="BB19" i="27"/>
  <c r="L19" i="33"/>
  <c r="L14" i="33"/>
  <c r="BC14" i="27"/>
  <c r="BB14" i="27"/>
  <c r="AR14" i="27"/>
  <c r="T24" i="33"/>
  <c r="BC24" i="29"/>
  <c r="BB24" i="29"/>
  <c r="AR24" i="29"/>
  <c r="AR22" i="29"/>
  <c r="BB22" i="29"/>
  <c r="T22" i="33"/>
  <c r="BC22" i="29"/>
  <c r="L37" i="33"/>
  <c r="BB37" i="27"/>
  <c r="BC37" i="27"/>
  <c r="AR37" i="27"/>
  <c r="H25" i="33"/>
  <c r="BC25" i="26"/>
  <c r="AR25" i="26"/>
  <c r="BB25" i="26"/>
  <c r="AR28" i="19"/>
  <c r="BB28" i="19"/>
  <c r="BC28" i="19"/>
  <c r="D28" i="33"/>
  <c r="T25" i="33"/>
  <c r="AR25" i="29"/>
  <c r="BB25" i="29"/>
  <c r="BC25" i="29"/>
  <c r="BC23" i="29"/>
  <c r="BB23" i="29"/>
  <c r="T23" i="33"/>
  <c r="AR23" i="29"/>
  <c r="T18" i="33"/>
  <c r="BC18" i="29"/>
  <c r="BB18" i="29"/>
  <c r="AR18" i="29"/>
  <c r="T13" i="33"/>
  <c r="AR13" i="29"/>
  <c r="L18" i="21"/>
  <c r="BC13" i="29"/>
  <c r="BB13" i="29"/>
  <c r="BC33" i="27"/>
  <c r="L33" i="33"/>
  <c r="AR33" i="27"/>
  <c r="BB33" i="27"/>
  <c r="L24" i="33"/>
  <c r="AR24" i="27"/>
  <c r="BB24" i="27"/>
  <c r="BC24" i="27"/>
  <c r="AR31" i="19"/>
  <c r="D31" i="33"/>
  <c r="BB31" i="19"/>
  <c r="BC31" i="19"/>
  <c r="BC43" i="27"/>
  <c r="BB43" i="27"/>
  <c r="AR43" i="27"/>
  <c r="L47" i="33"/>
  <c r="H19" i="33"/>
  <c r="BB19" i="26"/>
  <c r="AR19" i="26"/>
  <c r="BC19" i="26"/>
  <c r="AR46" i="19"/>
  <c r="BB46" i="19"/>
  <c r="BC46" i="19"/>
  <c r="BC25" i="19"/>
  <c r="AR25" i="19"/>
  <c r="BB25" i="19"/>
  <c r="D25" i="33"/>
  <c r="BB39" i="32"/>
  <c r="BC39" i="32"/>
  <c r="AF43" i="33"/>
  <c r="AR39" i="32"/>
  <c r="BC22" i="26"/>
  <c r="AR22" i="26"/>
  <c r="BB22" i="26"/>
  <c r="H22" i="33"/>
  <c r="AR42" i="28"/>
  <c r="BB42" i="28"/>
  <c r="BC42" i="28"/>
  <c r="P46" i="33"/>
  <c r="AR52" i="32"/>
  <c r="BB52" i="32"/>
  <c r="BC52" i="32"/>
  <c r="AR41" i="30"/>
  <c r="X45" i="33"/>
  <c r="BC41" i="30"/>
  <c r="BB41" i="30"/>
  <c r="BC32" i="27"/>
  <c r="BB32" i="27"/>
  <c r="AR32" i="27"/>
  <c r="L32" i="33"/>
  <c r="AR25" i="27"/>
  <c r="BB25" i="27"/>
  <c r="L25" i="33"/>
  <c r="BC25" i="27"/>
  <c r="BB18" i="27"/>
  <c r="L18" i="33"/>
  <c r="BC18" i="27"/>
  <c r="AR18" i="27"/>
  <c r="L29" i="33"/>
  <c r="BB29" i="27"/>
  <c r="BC29" i="27"/>
  <c r="AR29" i="27"/>
  <c r="L44" i="33"/>
  <c r="BC40" i="27"/>
  <c r="BB40" i="27"/>
  <c r="AR40" i="27"/>
  <c r="BC31" i="27"/>
  <c r="L31" i="33"/>
  <c r="BB31" i="27"/>
  <c r="AR31" i="27"/>
  <c r="BC20" i="27"/>
  <c r="L20" i="33"/>
  <c r="BB20" i="27"/>
  <c r="AR20" i="27"/>
  <c r="BB21" i="27"/>
  <c r="L21" i="33"/>
  <c r="AR21" i="27"/>
  <c r="BC21" i="27"/>
  <c r="D47" i="33"/>
  <c r="AR43" i="19"/>
  <c r="BB43" i="19"/>
  <c r="BC43" i="19"/>
  <c r="AR38" i="27"/>
  <c r="BB38" i="27"/>
  <c r="BC38" i="27"/>
  <c r="L38" i="33"/>
  <c r="AR34" i="27"/>
  <c r="BB34" i="27"/>
  <c r="BC34" i="27"/>
  <c r="L34" i="33"/>
  <c r="BC26" i="27"/>
  <c r="AR26" i="27"/>
  <c r="BB26" i="27"/>
  <c r="L26" i="33"/>
  <c r="BC22" i="27"/>
  <c r="AR22" i="27"/>
  <c r="BB22" i="27"/>
  <c r="L22" i="33"/>
  <c r="L13" i="33"/>
  <c r="L16" i="21"/>
  <c r="BB13" i="27"/>
  <c r="AR13" i="27"/>
  <c r="BC13" i="27"/>
  <c r="BC55" i="32"/>
  <c r="BB55" i="32"/>
  <c r="AR55" i="32"/>
  <c r="BC34" i="31"/>
  <c r="BB34" i="31"/>
  <c r="AR34" i="31"/>
  <c r="AB34" i="33"/>
  <c r="AR38" i="30"/>
  <c r="BB38" i="30"/>
  <c r="BC38" i="30"/>
  <c r="X38" i="33"/>
  <c r="AR33" i="30"/>
  <c r="BB33" i="30"/>
  <c r="BC33" i="30"/>
  <c r="X33" i="33"/>
  <c r="AF21" i="33"/>
  <c r="AR21" i="32"/>
  <c r="BB21" i="32"/>
  <c r="BC21" i="32"/>
  <c r="AF29" i="33"/>
  <c r="BC29" i="32"/>
  <c r="BB29" i="32"/>
  <c r="AR29" i="32"/>
  <c r="AF11" i="33"/>
  <c r="BC11" i="32"/>
  <c r="D21" i="21"/>
  <c r="AR11" i="32"/>
  <c r="BB11" i="32"/>
  <c r="BC54" i="32"/>
  <c r="BB54" i="32"/>
  <c r="AR54" i="32"/>
  <c r="AR38" i="32"/>
  <c r="BB38" i="32"/>
  <c r="BC38" i="32"/>
  <c r="AF38" i="33"/>
  <c r="AR37" i="32"/>
  <c r="BB37" i="32"/>
  <c r="BC37" i="32"/>
  <c r="AF37" i="33"/>
  <c r="BC36" i="32"/>
  <c r="AF36" i="33"/>
  <c r="AR36" i="32"/>
  <c r="BB36" i="32"/>
  <c r="AF34" i="33"/>
  <c r="AR34" i="32"/>
  <c r="BC34" i="32"/>
  <c r="BB34" i="32"/>
  <c r="BC33" i="32"/>
  <c r="AR33" i="32"/>
  <c r="AF33" i="33"/>
  <c r="BB33" i="32"/>
  <c r="AR31" i="32"/>
  <c r="BB31" i="32"/>
  <c r="BC31" i="32"/>
  <c r="AF31" i="33"/>
  <c r="BB28" i="32"/>
  <c r="AR28" i="32"/>
  <c r="BC28" i="32"/>
  <c r="AF28" i="33"/>
  <c r="AF26" i="33"/>
  <c r="BC26" i="32"/>
  <c r="BB26" i="32"/>
  <c r="AR26" i="32"/>
  <c r="BC22" i="32"/>
  <c r="BB22" i="32"/>
  <c r="AR22" i="32"/>
  <c r="AF22" i="33"/>
  <c r="BB20" i="32"/>
  <c r="BC20" i="32"/>
  <c r="AF20" i="33"/>
  <c r="AR20" i="32"/>
  <c r="BB19" i="32"/>
  <c r="AR19" i="32"/>
  <c r="BC19" i="32"/>
  <c r="AF19" i="33"/>
  <c r="AF15" i="33"/>
  <c r="AR15" i="32"/>
  <c r="BB15" i="32"/>
  <c r="BC15" i="32"/>
  <c r="BC13" i="32"/>
  <c r="BB13" i="32"/>
  <c r="AF13" i="33"/>
  <c r="L21" i="21"/>
  <c r="AR13" i="32"/>
  <c r="AF12" i="33"/>
  <c r="BC12" i="32"/>
  <c r="BB12" i="32"/>
  <c r="AR12" i="32"/>
  <c r="AR43" i="31"/>
  <c r="AB47" i="33"/>
  <c r="BC43" i="31"/>
  <c r="BB43" i="31"/>
  <c r="BB45" i="30"/>
  <c r="AR45" i="30"/>
  <c r="X49" i="33"/>
  <c r="BC45" i="30"/>
  <c r="AR36" i="30"/>
  <c r="BB36" i="30"/>
  <c r="BC36" i="30"/>
  <c r="X36" i="33"/>
  <c r="AR35" i="30"/>
  <c r="BB35" i="30"/>
  <c r="BC35" i="30"/>
  <c r="X35" i="33"/>
  <c r="AR53" i="29"/>
  <c r="BC53" i="29"/>
  <c r="BB53" i="29"/>
  <c r="AR48" i="26"/>
  <c r="BB48" i="26"/>
  <c r="BC48" i="26"/>
  <c r="AR51" i="32"/>
  <c r="BB51" i="32"/>
  <c r="BC51" i="32"/>
  <c r="P34" i="33"/>
  <c r="BC34" i="28"/>
  <c r="BB34" i="28"/>
  <c r="AR34" i="28"/>
  <c r="AR26" i="28"/>
  <c r="BB26" i="28"/>
  <c r="BC26" i="28"/>
  <c r="P26" i="33"/>
  <c r="BB18" i="28"/>
  <c r="BC18" i="28"/>
  <c r="AR18" i="28"/>
  <c r="P18" i="33"/>
  <c r="AR54" i="26"/>
  <c r="BB54" i="26"/>
  <c r="BC54" i="26"/>
  <c r="AR50" i="26"/>
  <c r="BB50" i="26"/>
  <c r="BC50" i="26"/>
  <c r="BC47" i="26"/>
  <c r="AR47" i="26"/>
  <c r="BB47" i="26"/>
  <c r="AR44" i="26"/>
  <c r="BC44" i="26"/>
  <c r="BB44" i="26"/>
  <c r="H48" i="33"/>
  <c r="BC41" i="26"/>
  <c r="BB41" i="26"/>
  <c r="AR41" i="26"/>
  <c r="H45" i="33"/>
  <c r="BC38" i="26"/>
  <c r="BB38" i="26"/>
  <c r="H38" i="33"/>
  <c r="AR38" i="26"/>
  <c r="BC35" i="26"/>
  <c r="AR35" i="26"/>
  <c r="BB35" i="26"/>
  <c r="H35" i="33"/>
  <c r="BB32" i="26"/>
  <c r="AR32" i="26"/>
  <c r="H32" i="33"/>
  <c r="BC32" i="26"/>
  <c r="BC29" i="19"/>
  <c r="D29" i="33"/>
  <c r="BC55" i="26"/>
  <c r="BB55" i="26"/>
  <c r="AR55" i="26"/>
  <c r="BC52" i="26"/>
  <c r="AR52" i="26"/>
  <c r="BB52" i="26"/>
  <c r="AR49" i="26"/>
  <c r="BC49" i="26"/>
  <c r="BB49" i="26"/>
  <c r="H14" i="33"/>
  <c r="AR14" i="26"/>
  <c r="BB14" i="26"/>
  <c r="BC14" i="26"/>
  <c r="H11" i="33"/>
  <c r="D15" i="21"/>
  <c r="AR11" i="26"/>
  <c r="BC11" i="26"/>
  <c r="BB11" i="26"/>
  <c r="BC21" i="19"/>
  <c r="BB21" i="19"/>
  <c r="AR21" i="19"/>
  <c r="D21" i="33"/>
  <c r="BC20" i="19"/>
  <c r="BB20" i="19"/>
  <c r="AR20" i="19"/>
  <c r="D20" i="33"/>
  <c r="BB28" i="31"/>
  <c r="BC28" i="31"/>
  <c r="AR28" i="31"/>
  <c r="AB28" i="33"/>
  <c r="BC39" i="30"/>
  <c r="AR39" i="30"/>
  <c r="BB39" i="30"/>
  <c r="X43" i="33"/>
  <c r="BC41" i="28"/>
  <c r="BB41" i="28"/>
  <c r="P45" i="33"/>
  <c r="AR41" i="28"/>
  <c r="BC38" i="28"/>
  <c r="BB38" i="28"/>
  <c r="P38" i="33"/>
  <c r="AR38" i="28"/>
  <c r="P35" i="33"/>
  <c r="BC35" i="28"/>
  <c r="AR35" i="28"/>
  <c r="BB35" i="28"/>
  <c r="P29" i="33"/>
  <c r="AR29" i="28"/>
  <c r="BB29" i="28"/>
  <c r="BC29" i="28"/>
  <c r="AR27" i="28"/>
  <c r="BC27" i="28"/>
  <c r="P27" i="33"/>
  <c r="BB27" i="28"/>
  <c r="P25" i="33"/>
  <c r="AR25" i="28"/>
  <c r="BB25" i="28"/>
  <c r="BC25" i="28"/>
  <c r="BB44" i="31"/>
  <c r="AR44" i="31"/>
  <c r="AB48" i="33"/>
  <c r="BC44" i="31"/>
  <c r="BC34" i="30"/>
  <c r="X34" i="33"/>
  <c r="AR34" i="30"/>
  <c r="BB34" i="30"/>
  <c r="BC50" i="27"/>
  <c r="AR50" i="27"/>
  <c r="BB50" i="27"/>
  <c r="AR47" i="27"/>
  <c r="BB47" i="27"/>
  <c r="BC47" i="27"/>
  <c r="BC49" i="31"/>
  <c r="AR49" i="31"/>
  <c r="BB49" i="31"/>
  <c r="BC39" i="31"/>
  <c r="BB39" i="31"/>
  <c r="AR39" i="31"/>
  <c r="AB43" i="33"/>
  <c r="BB33" i="31"/>
  <c r="AR33" i="31"/>
  <c r="BC33" i="31"/>
  <c r="AB33" i="33"/>
  <c r="BB45" i="29"/>
  <c r="BC45" i="29"/>
  <c r="AR45" i="29"/>
  <c r="T49" i="33"/>
  <c r="P36" i="33"/>
  <c r="BC36" i="28"/>
  <c r="BB36" i="28"/>
  <c r="AR36" i="28"/>
  <c r="BC32" i="28"/>
  <c r="BB32" i="28"/>
  <c r="AR32" i="28"/>
  <c r="P32" i="33"/>
  <c r="AR51" i="27"/>
  <c r="BB51" i="27"/>
  <c r="BC51" i="27"/>
  <c r="AR46" i="26"/>
  <c r="BB46" i="26"/>
  <c r="BC46" i="26"/>
  <c r="AR50" i="29"/>
  <c r="BB50" i="29"/>
  <c r="BC50" i="29"/>
  <c r="AR52" i="28"/>
  <c r="BC52" i="28"/>
  <c r="BB52" i="28"/>
  <c r="BC47" i="28"/>
  <c r="BB47" i="28"/>
  <c r="AR47" i="28"/>
  <c r="P24" i="33"/>
  <c r="BB24" i="28"/>
  <c r="AR24" i="28"/>
  <c r="BC24" i="28"/>
  <c r="P15" i="33"/>
  <c r="BC15" i="28"/>
  <c r="BB15" i="28"/>
  <c r="AR15" i="28"/>
  <c r="AR17" i="26"/>
  <c r="BC17" i="26"/>
  <c r="BB17" i="26"/>
  <c r="H17" i="33"/>
  <c r="BB39" i="28"/>
  <c r="BC39" i="28"/>
  <c r="AR39" i="28"/>
  <c r="P43" i="33"/>
  <c r="AR30" i="28"/>
  <c r="P30" i="33"/>
  <c r="BB30" i="28"/>
  <c r="BC30" i="28"/>
  <c r="AR23" i="28"/>
  <c r="P23" i="33"/>
  <c r="BC23" i="28"/>
  <c r="BB23" i="28"/>
  <c r="L46" i="33"/>
  <c r="BC42" i="27"/>
  <c r="BB42" i="27"/>
  <c r="AR42" i="27"/>
  <c r="BB28" i="27"/>
  <c r="AR28" i="27"/>
  <c r="L28" i="33"/>
  <c r="BC28" i="27"/>
  <c r="AR41" i="32"/>
  <c r="AF45" i="33"/>
  <c r="BC41" i="32"/>
  <c r="BB41" i="32"/>
  <c r="BB42" i="30"/>
  <c r="AR42" i="30"/>
  <c r="BC42" i="30"/>
  <c r="X46" i="33"/>
  <c r="BC15" i="19"/>
  <c r="AR15" i="19"/>
  <c r="D15" i="33"/>
  <c r="BB15" i="19"/>
  <c r="D12" i="33"/>
  <c r="AR12" i="19"/>
  <c r="BC12" i="19"/>
  <c r="BB12" i="19"/>
  <c r="AF24" i="33"/>
  <c r="BC24" i="32"/>
  <c r="AR24" i="32"/>
  <c r="BB24" i="32"/>
  <c r="AR54" i="31"/>
  <c r="BB54" i="31"/>
  <c r="BC54" i="31"/>
  <c r="BB53" i="31"/>
  <c r="AR53" i="31"/>
  <c r="BC53" i="31"/>
  <c r="BC47" i="31"/>
  <c r="BB47" i="31"/>
  <c r="AR47" i="31"/>
  <c r="BB41" i="31"/>
  <c r="AR41" i="31"/>
  <c r="BC41" i="31"/>
  <c r="AB45" i="33"/>
  <c r="BB38" i="31"/>
  <c r="AR38" i="31"/>
  <c r="BC38" i="31"/>
  <c r="AB38" i="33"/>
  <c r="AB36" i="33"/>
  <c r="AR36" i="31"/>
  <c r="BC36" i="31"/>
  <c r="BB36" i="31"/>
  <c r="BB31" i="31"/>
  <c r="AB31" i="33"/>
  <c r="BC31" i="31"/>
  <c r="AR31" i="31"/>
  <c r="AR14" i="31"/>
  <c r="BB14" i="31"/>
  <c r="AB14" i="33"/>
  <c r="BC14" i="31"/>
  <c r="D19" i="33"/>
  <c r="BC19" i="19"/>
  <c r="BB19" i="19"/>
  <c r="AR19" i="19"/>
  <c r="AR52" i="31"/>
  <c r="BB52" i="31"/>
  <c r="BC52" i="31"/>
  <c r="BB48" i="31"/>
  <c r="BC48" i="31"/>
  <c r="AR48" i="31"/>
  <c r="AR46" i="31"/>
  <c r="BB46" i="31"/>
  <c r="BC46" i="31"/>
  <c r="AB46" i="33"/>
  <c r="AR42" i="31"/>
  <c r="BB42" i="31"/>
  <c r="BC42" i="31"/>
  <c r="AB37" i="33"/>
  <c r="BC37" i="31"/>
  <c r="AR37" i="31"/>
  <c r="BB37" i="31"/>
  <c r="BB35" i="31"/>
  <c r="BC35" i="31"/>
  <c r="AB35" i="33"/>
  <c r="AR35" i="31"/>
  <c r="BC30" i="31"/>
  <c r="BB30" i="31"/>
  <c r="AR30" i="31"/>
  <c r="AB30" i="33"/>
  <c r="BB15" i="31"/>
  <c r="AB15" i="33"/>
  <c r="BC15" i="31"/>
  <c r="AR15" i="31"/>
  <c r="AF17" i="33"/>
  <c r="AR17" i="32"/>
  <c r="BB17" i="32"/>
  <c r="BC17" i="32"/>
  <c r="AR14" i="30"/>
  <c r="BB14" i="30"/>
  <c r="BC14" i="30"/>
  <c r="X14" i="33"/>
  <c r="AR29" i="26"/>
  <c r="BB29" i="26"/>
  <c r="H29" i="33"/>
  <c r="BC29" i="26"/>
  <c r="AR28" i="26"/>
  <c r="BB28" i="26"/>
  <c r="BC28" i="26"/>
  <c r="H28" i="33"/>
  <c r="AR24" i="26"/>
  <c r="BB24" i="26"/>
  <c r="BC24" i="26"/>
  <c r="H24" i="33"/>
  <c r="BC23" i="26"/>
  <c r="BB23" i="26"/>
  <c r="AR23" i="26"/>
  <c r="H23" i="33"/>
  <c r="AR18" i="26"/>
  <c r="BB18" i="26"/>
  <c r="BC18" i="26"/>
  <c r="H18" i="33"/>
  <c r="BC13" i="26"/>
  <c r="BB13" i="26"/>
  <c r="H13" i="33"/>
  <c r="L15" i="21"/>
  <c r="AR13" i="26"/>
  <c r="AR55" i="19"/>
  <c r="BC55" i="19"/>
  <c r="BB55" i="19"/>
  <c r="AR45" i="26"/>
  <c r="BC45" i="26"/>
  <c r="H49" i="33"/>
  <c r="BB45" i="26"/>
  <c r="BC43" i="26"/>
  <c r="BB43" i="26"/>
  <c r="AR43" i="26"/>
  <c r="H47" i="33"/>
  <c r="AR40" i="26"/>
  <c r="BC40" i="26"/>
  <c r="H44" i="33"/>
  <c r="BB40" i="26"/>
  <c r="H34" i="33"/>
  <c r="AR34" i="26"/>
  <c r="BB34" i="26"/>
  <c r="BC34" i="26"/>
  <c r="AR27" i="26"/>
  <c r="BB27" i="26"/>
  <c r="BC27" i="26"/>
  <c r="H27" i="33"/>
  <c r="BB26" i="26"/>
  <c r="H26" i="33"/>
  <c r="BC26" i="26"/>
  <c r="AR26" i="26"/>
  <c r="AR21" i="26"/>
  <c r="BB21" i="26"/>
  <c r="BC21" i="26"/>
  <c r="H21" i="33"/>
  <c r="H20" i="33"/>
  <c r="AR20" i="26"/>
  <c r="BB20" i="26"/>
  <c r="BC20" i="26"/>
  <c r="H15" i="33"/>
  <c r="BC15" i="26"/>
  <c r="BB15" i="26"/>
  <c r="AR15" i="26"/>
  <c r="BC52" i="19"/>
  <c r="BB52" i="19"/>
  <c r="AR52" i="19"/>
  <c r="AR13" i="19"/>
  <c r="L14" i="21"/>
  <c r="BC13" i="19"/>
  <c r="BB13" i="19"/>
  <c r="D13" i="33"/>
  <c r="BC14" i="19"/>
  <c r="D14" i="33"/>
  <c r="AR14" i="19"/>
  <c r="BB14" i="19"/>
  <c r="BB11" i="19"/>
  <c r="D11" i="33"/>
  <c r="AR11" i="19"/>
  <c r="BC11" i="19"/>
  <c r="D14" i="21"/>
  <c r="BC55" i="28"/>
  <c r="BB55" i="28"/>
  <c r="AR55" i="28"/>
  <c r="BB54" i="19"/>
  <c r="BC54" i="19"/>
  <c r="AR54" i="19"/>
  <c r="AR46" i="29"/>
  <c r="BB46" i="29"/>
  <c r="BC46" i="29"/>
  <c r="BB53" i="32"/>
  <c r="BC53" i="32"/>
  <c r="AR53" i="32"/>
  <c r="BB29" i="19"/>
  <c r="AR29" i="19"/>
  <c r="D43" i="33"/>
  <c r="BC39" i="19"/>
  <c r="BB39" i="19"/>
  <c r="AR39" i="19"/>
  <c r="D38" i="33"/>
  <c r="BC38" i="19"/>
  <c r="BB38" i="19"/>
  <c r="AR38" i="19"/>
  <c r="D33" i="33"/>
  <c r="BC33" i="19"/>
  <c r="BB33" i="19"/>
  <c r="AR33" i="19"/>
  <c r="D23" i="33"/>
  <c r="BC23" i="19"/>
  <c r="BB23" i="19"/>
  <c r="AR23" i="19"/>
  <c r="AR25" i="32"/>
  <c r="BB25" i="32"/>
  <c r="BC25" i="32"/>
  <c r="AF25" i="33"/>
  <c r="D19" i="21"/>
  <c r="AR11" i="30"/>
  <c r="BB11" i="30"/>
  <c r="BC11" i="30"/>
  <c r="X11" i="33"/>
  <c r="D49" i="33"/>
  <c r="AR45" i="19"/>
  <c r="BB45" i="19"/>
  <c r="BC45" i="19"/>
  <c r="AR18" i="19"/>
  <c r="BB18" i="19"/>
  <c r="D18" i="33"/>
  <c r="BC18" i="19"/>
  <c r="BB17" i="19"/>
  <c r="BC17" i="19"/>
  <c r="D17" i="33"/>
  <c r="AR17" i="19"/>
  <c r="AR49" i="29"/>
  <c r="BB49" i="29"/>
  <c r="BC49" i="29"/>
  <c r="AR52" i="29"/>
  <c r="BB52" i="29"/>
  <c r="BC52" i="29"/>
  <c r="P22" i="33"/>
  <c r="BC22" i="28"/>
  <c r="BB22" i="28"/>
  <c r="AR22" i="28"/>
  <c r="AR20" i="31"/>
  <c r="BB20" i="31"/>
  <c r="AB20" i="33"/>
  <c r="BC20" i="31"/>
  <c r="BC21" i="31"/>
  <c r="AB21" i="33"/>
  <c r="BB21" i="31"/>
  <c r="AR21" i="31"/>
  <c r="AB19" i="33"/>
  <c r="BC19" i="31"/>
  <c r="AR19" i="31"/>
  <c r="BB19" i="31"/>
  <c r="L17" i="21"/>
  <c r="P13" i="33"/>
  <c r="BC13" i="28"/>
  <c r="AR13" i="28"/>
  <c r="BB13" i="28"/>
  <c r="T19" i="33"/>
  <c r="BC19" i="29"/>
  <c r="AR19" i="29"/>
  <c r="BB19" i="29"/>
  <c r="BC15" i="29"/>
  <c r="T15" i="33"/>
  <c r="BB15" i="29"/>
  <c r="AR15" i="29"/>
  <c r="BB14" i="29"/>
  <c r="BC14" i="29"/>
  <c r="T14" i="33"/>
  <c r="AR14" i="29"/>
  <c r="P17" i="33"/>
  <c r="AR17" i="28"/>
  <c r="BB17" i="28"/>
  <c r="BC17" i="28"/>
  <c r="AR14" i="28"/>
  <c r="BC14" i="28"/>
  <c r="BB14" i="28"/>
  <c r="P14" i="33"/>
  <c r="X17" i="33"/>
  <c r="BC17" i="30"/>
  <c r="BB17" i="30"/>
  <c r="AR17" i="30"/>
  <c r="X15" i="33"/>
  <c r="BC15" i="30"/>
  <c r="BB15" i="30"/>
  <c r="AR15" i="30"/>
  <c r="AR29" i="31"/>
  <c r="BB29" i="31"/>
  <c r="AB29" i="33"/>
  <c r="BC29" i="31"/>
  <c r="X13" i="33"/>
  <c r="L19" i="21"/>
  <c r="BC13" i="30"/>
  <c r="BB13" i="30"/>
  <c r="AR13" i="30"/>
  <c r="AR25" i="31"/>
  <c r="BC25" i="31"/>
  <c r="AB25" i="33"/>
  <c r="BB25" i="31"/>
  <c r="BB26" i="31"/>
  <c r="AB26" i="33"/>
  <c r="AR26" i="31"/>
  <c r="BC26" i="31"/>
  <c r="BB27" i="31"/>
  <c r="BC27" i="31"/>
  <c r="AB27" i="33"/>
  <c r="AR27" i="31"/>
  <c r="BC24" i="31"/>
  <c r="AB24" i="33"/>
  <c r="AR24" i="31"/>
  <c r="BB24" i="31"/>
  <c r="AR22" i="31"/>
  <c r="BC22" i="31"/>
  <c r="AB22" i="33"/>
  <c r="BB22" i="31"/>
  <c r="BC23" i="31"/>
  <c r="AB23" i="33"/>
  <c r="BB23" i="31"/>
  <c r="AR23" i="31"/>
  <c r="AR55" i="29"/>
  <c r="BB55" i="29"/>
  <c r="BC55" i="29"/>
  <c r="BC50" i="19"/>
  <c r="AR50" i="19"/>
  <c r="BB50" i="19"/>
  <c r="BC49" i="19"/>
  <c r="BB49" i="19"/>
  <c r="AR49" i="19"/>
  <c r="BB37" i="26"/>
  <c r="BC37" i="26"/>
  <c r="H37" i="33"/>
  <c r="BC48" i="19"/>
  <c r="BB48" i="19"/>
  <c r="AR48" i="19"/>
  <c r="BB51" i="19"/>
  <c r="BC51" i="19"/>
  <c r="BC47" i="19"/>
  <c r="BB47" i="19"/>
  <c r="AR47" i="19"/>
  <c r="D48" i="33"/>
  <c r="BC44" i="19"/>
  <c r="BB44" i="19"/>
  <c r="AR44" i="19"/>
  <c r="D46" i="33"/>
  <c r="AR42" i="19"/>
  <c r="BB42" i="19"/>
  <c r="BC42" i="19"/>
  <c r="AB17" i="33"/>
  <c r="BC17" i="31"/>
  <c r="BB17" i="31"/>
  <c r="AR17" i="31"/>
  <c r="AB18" i="33"/>
  <c r="BB18" i="31"/>
  <c r="BC18" i="31"/>
  <c r="AR18" i="31"/>
  <c r="L20" i="21"/>
  <c r="AR13" i="31"/>
  <c r="BB13" i="31"/>
  <c r="BC13" i="31"/>
  <c r="AB13" i="33"/>
  <c r="D17" i="21"/>
  <c r="BC11" i="28"/>
  <c r="AR11" i="28"/>
  <c r="P11" i="33"/>
  <c r="BB12" i="31"/>
  <c r="AB12" i="33"/>
  <c r="BC12" i="31"/>
  <c r="AR44" i="28"/>
  <c r="BB44" i="28"/>
  <c r="BC44" i="28"/>
  <c r="P48" i="33"/>
  <c r="AR11" i="31"/>
  <c r="BB11" i="31"/>
  <c r="AB11" i="33"/>
  <c r="D20" i="21"/>
  <c r="BC11" i="31"/>
  <c r="AR18" i="30"/>
  <c r="BB18" i="30"/>
  <c r="X18" i="33"/>
  <c r="BC18" i="30"/>
  <c r="AR43" i="28"/>
  <c r="BB43" i="28"/>
  <c r="BC43" i="28"/>
  <c r="P47" i="33"/>
  <c r="AR55" i="30"/>
  <c r="BB55" i="30"/>
  <c r="BC55" i="30"/>
  <c r="AR50" i="30"/>
  <c r="BB50" i="30"/>
  <c r="BC50" i="30"/>
  <c r="BC11" i="29"/>
  <c r="BB11" i="29"/>
  <c r="AR11" i="29"/>
  <c r="T11" i="33"/>
  <c r="D18" i="21"/>
  <c r="BC54" i="28"/>
  <c r="BB54" i="28"/>
  <c r="AR54" i="28"/>
  <c r="BC53" i="28"/>
  <c r="BB53" i="28"/>
  <c r="AR53" i="28"/>
  <c r="AR55" i="27"/>
  <c r="BB55" i="27"/>
  <c r="BC55" i="27"/>
  <c r="BC54" i="30"/>
  <c r="BB54" i="30"/>
  <c r="AR54" i="30"/>
  <c r="AR49" i="30"/>
  <c r="BB49" i="30"/>
  <c r="BC49" i="30"/>
  <c r="T12" i="33"/>
  <c r="BC12" i="29"/>
  <c r="BB12" i="29"/>
  <c r="AR12" i="29"/>
  <c r="BC49" i="28"/>
  <c r="BB49" i="28"/>
  <c r="AR49" i="28"/>
  <c r="AR48" i="30"/>
  <c r="BC48" i="30"/>
  <c r="BB48" i="30"/>
  <c r="AR52" i="27"/>
  <c r="BB52" i="27"/>
  <c r="BC52" i="27"/>
  <c r="AR51" i="26"/>
  <c r="BB51" i="26"/>
  <c r="BC51" i="26"/>
  <c r="AR36" i="19"/>
  <c r="BB36" i="19"/>
  <c r="BC36" i="19"/>
  <c r="D36" i="33"/>
  <c r="AI49" i="33"/>
  <c r="AI48" i="33"/>
  <c r="AI47" i="33"/>
  <c r="AI46" i="33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AE46" i="33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BB16" i="31"/>
  <c r="AJ26" i="24" s="1"/>
  <c r="AR16" i="31"/>
  <c r="Z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AA46" i="33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BB16" i="30"/>
  <c r="AJ24" i="24" s="1"/>
  <c r="BC16" i="30"/>
  <c r="AK24" i="24" s="1"/>
  <c r="AR16" i="30"/>
  <c r="Z24" i="24" s="1"/>
  <c r="X24" i="24"/>
  <c r="X16" i="33"/>
  <c r="AA15" i="33"/>
  <c r="AA14" i="33"/>
  <c r="AA13" i="33"/>
  <c r="AA12" i="33"/>
  <c r="AA11" i="33"/>
  <c r="W49" i="33"/>
  <c r="W48" i="33"/>
  <c r="W47" i="33"/>
  <c r="W46" i="33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BC16" i="29"/>
  <c r="AK22" i="24" s="1"/>
  <c r="X22" i="24"/>
  <c r="T16" i="33"/>
  <c r="AR16" i="29"/>
  <c r="Z22" i="24" s="1"/>
  <c r="BB16" i="29"/>
  <c r="AJ22" i="24" s="1"/>
  <c r="W15" i="33"/>
  <c r="W14" i="33"/>
  <c r="W13" i="33"/>
  <c r="W12" i="33"/>
  <c r="W11" i="33"/>
  <c r="S49" i="33"/>
  <c r="S48" i="33"/>
  <c r="S47" i="33"/>
  <c r="S46" i="33"/>
  <c r="S45" i="33"/>
  <c r="S44" i="33"/>
  <c r="S43" i="33"/>
  <c r="S38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AH20" i="24"/>
  <c r="S16" i="33"/>
  <c r="AR16" i="28"/>
  <c r="Z20" i="24" s="1"/>
  <c r="BC16" i="28"/>
  <c r="AK20" i="24" s="1"/>
  <c r="BB16" i="28"/>
  <c r="AJ20" i="24" s="1"/>
  <c r="X20" i="24"/>
  <c r="P16" i="33"/>
  <c r="S15" i="33"/>
  <c r="S14" i="33"/>
  <c r="S13" i="33"/>
  <c r="S12" i="33"/>
  <c r="S11" i="33"/>
  <c r="O49" i="33"/>
  <c r="O48" i="33"/>
  <c r="O47" i="33"/>
  <c r="O46" i="33"/>
  <c r="O45" i="33"/>
  <c r="O44" i="33"/>
  <c r="O43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AH18" i="24"/>
  <c r="O16" i="33"/>
  <c r="AR16" i="27"/>
  <c r="Z18" i="24" s="1"/>
  <c r="BB16" i="27"/>
  <c r="AJ18" i="24" s="1"/>
  <c r="BC16" i="27"/>
  <c r="AK18" i="24" s="1"/>
  <c r="X18" i="24"/>
  <c r="L16" i="33"/>
  <c r="O15" i="33"/>
  <c r="O14" i="33"/>
  <c r="O13" i="33"/>
  <c r="O12" i="33"/>
  <c r="O11" i="33"/>
  <c r="K49" i="33"/>
  <c r="K48" i="33"/>
  <c r="K47" i="33"/>
  <c r="K46" i="33"/>
  <c r="K45" i="33"/>
  <c r="K44" i="33"/>
  <c r="K43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AH16" i="24"/>
  <c r="K16" i="33"/>
  <c r="X16" i="24"/>
  <c r="H16" i="33"/>
  <c r="AR16" i="26"/>
  <c r="Z16" i="24" s="1"/>
  <c r="BB16" i="26"/>
  <c r="AJ16" i="24" s="1"/>
  <c r="BC16" i="26"/>
  <c r="AK16" i="24" s="1"/>
  <c r="K15" i="33"/>
  <c r="K14" i="33"/>
  <c r="K13" i="33"/>
  <c r="K12" i="33"/>
  <c r="K11" i="33"/>
  <c r="G49" i="33"/>
  <c r="G48" i="33"/>
  <c r="G47" i="33"/>
  <c r="G46" i="33"/>
  <c r="G45" i="33"/>
  <c r="G44" i="33"/>
  <c r="G43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AH14" i="24"/>
  <c r="G16" i="33"/>
  <c r="BB16" i="19"/>
  <c r="AJ14" i="24" s="1"/>
  <c r="AR16" i="19"/>
  <c r="Z14" i="24" s="1"/>
  <c r="BC16" i="19"/>
  <c r="AK14" i="24" s="1"/>
  <c r="X14" i="24"/>
  <c r="D16" i="33"/>
  <c r="G15" i="33"/>
  <c r="G14" i="33"/>
  <c r="G13" i="33"/>
  <c r="G12" i="33"/>
  <c r="G11" i="33"/>
  <c r="AJ16" i="33" l="1"/>
  <c r="AJ48" i="33"/>
  <c r="AJ38" i="33"/>
  <c r="AJ31" i="33"/>
  <c r="AJ29" i="33"/>
  <c r="AJ28" i="33"/>
  <c r="AJ26" i="33"/>
  <c r="AJ24" i="33"/>
  <c r="AJ23" i="33"/>
  <c r="AJ21" i="33"/>
  <c r="AJ19" i="33"/>
  <c r="AJ37" i="33"/>
  <c r="AJ36" i="33"/>
  <c r="AJ35" i="33"/>
  <c r="AJ34" i="33"/>
  <c r="AJ33" i="33"/>
  <c r="AJ32" i="33"/>
  <c r="AJ30" i="33"/>
  <c r="AJ27" i="33"/>
  <c r="AJ25" i="33"/>
  <c r="AJ22" i="33"/>
  <c r="AJ20" i="33"/>
  <c r="AJ18" i="33"/>
  <c r="AJ43" i="33"/>
  <c r="AJ49" i="33"/>
  <c r="AJ17" i="33"/>
  <c r="AJ15" i="33"/>
  <c r="AJ47" i="33"/>
  <c r="AJ14" i="33"/>
  <c r="AJ46" i="33"/>
  <c r="AJ13" i="33"/>
  <c r="AJ45" i="33"/>
  <c r="AJ12" i="33"/>
  <c r="AJ44" i="33"/>
</calcChain>
</file>

<file path=xl/sharedStrings.xml><?xml version="1.0" encoding="utf-8"?>
<sst xmlns="http://schemas.openxmlformats.org/spreadsheetml/2006/main" count="1991" uniqueCount="277">
  <si>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</si>
  <si>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</si>
  <si>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</si>
  <si>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</si>
  <si>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</si>
  <si>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</si>
  <si>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</si>
  <si>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</si>
  <si>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</si>
  <si>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</si>
  <si>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</si>
  <si>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</si>
  <si>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</si>
  <si>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</si>
  <si>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</si>
  <si>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</si>
  <si>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</si>
  <si>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</si>
  <si>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</si>
  <si>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</si>
  <si>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</si>
  <si>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</si>
  <si>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</si>
  <si>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</si>
  <si>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</si>
  <si>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</si>
  <si>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</si>
  <si>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</si>
  <si>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</si>
  <si>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</si>
  <si>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</si>
  <si>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</si>
  <si>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</si>
  <si>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</si>
  <si>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</si>
  <si>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</si>
  <si>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</si>
  <si>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</si>
  <si>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</si>
  <si>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</si>
  <si>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</si>
  <si>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</si>
  <si>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</si>
  <si>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</si>
  <si>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</si>
  <si>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</si>
  <si>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</si>
  <si>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</si>
  <si>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</si>
  <si>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</si>
  <si>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</si>
  <si>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</si>
  <si>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</si>
  <si>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</si>
  <si>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</si>
  <si>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</si>
  <si>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</si>
  <si>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</si>
  <si>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</si>
  <si>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</si>
  <si>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</si>
  <si>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</si>
  <si>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</si>
  <si>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</si>
  <si>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</si>
  <si>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</si>
  <si>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</si>
  <si>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</si>
  <si>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</si>
  <si>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</si>
  <si>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</si>
  <si>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</si>
  <si>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</si>
  <si>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</si>
  <si>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</si>
  <si>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</si>
  <si>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</si>
  <si>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</si>
  <si>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</si>
  <si>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</si>
  <si>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</si>
  <si>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</si>
  <si>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</si>
  <si>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</si>
  <si>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</si>
  <si>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</si>
  <si>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</si>
  <si>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</si>
  <si>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</si>
  <si>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</si>
  <si>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</si>
  <si>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</si>
  <si>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</si>
  <si>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</si>
  <si>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</si>
  <si>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</si>
  <si>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</si>
  <si>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</si>
  <si>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</si>
  <si>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</si>
  <si>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</si>
  <si>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</si>
  <si>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</si>
  <si>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</si>
  <si>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</si>
  <si>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</si>
  <si>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</si>
  <si>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</si>
  <si>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</si>
  <si>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</si>
  <si>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</si>
  <si>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</si>
  <si>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</si>
  <si>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</si>
  <si>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</si>
  <si>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</si>
  <si>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</si>
  <si>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</si>
  <si>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</si>
  <si>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</si>
  <si>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</si>
  <si>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</si>
  <si>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</si>
  <si>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</si>
  <si>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</si>
  <si>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</si>
  <si>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</si>
  <si>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</si>
  <si>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</si>
  <si>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</si>
  <si>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</si>
  <si>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</si>
  <si>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</si>
  <si>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</si>
  <si>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</si>
  <si>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</si>
  <si>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</si>
  <si>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</si>
  <si>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</si>
  <si>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</si>
  <si>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</si>
  <si>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</si>
  <si>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</si>
  <si>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</si>
  <si>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</si>
  <si>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</si>
  <si>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JUAN MANUEL</t>
  </si>
  <si>
    <t>ANDY</t>
  </si>
  <si>
    <t>MIGUEL ANGEL</t>
  </si>
  <si>
    <t>LUIS ANDRES</t>
  </si>
  <si>
    <t>ANEURIS</t>
  </si>
  <si>
    <t>ANGEL ARIEL</t>
  </si>
  <si>
    <t>WISLINE</t>
  </si>
  <si>
    <t>LISAIRY</t>
  </si>
  <si>
    <t>RODENEL</t>
  </si>
  <si>
    <t>MARY LUZ</t>
  </si>
  <si>
    <t>ANA ROSA</t>
  </si>
  <si>
    <t>WILDIANA</t>
  </si>
  <si>
    <t>JERVIN</t>
  </si>
  <si>
    <t>SONDJY</t>
  </si>
  <si>
    <t>ANDERSON</t>
  </si>
  <si>
    <t>SALOMON MANUEL</t>
  </si>
  <si>
    <t>DARILEIDY</t>
  </si>
  <si>
    <t>MIGUEL ANTONIO</t>
  </si>
  <si>
    <t>HERIDANIA</t>
  </si>
  <si>
    <t>EMILEISY</t>
  </si>
  <si>
    <t>CRISTOPHER</t>
  </si>
  <si>
    <t>JOSE MIGUEL</t>
  </si>
  <si>
    <t>ROOSLEY</t>
  </si>
  <si>
    <t>MERLINA</t>
  </si>
  <si>
    <t>FELIX ANTONIO</t>
  </si>
  <si>
    <t>FRANDY</t>
  </si>
  <si>
    <t>BRYAN</t>
  </si>
  <si>
    <t>OLIVERO</t>
  </si>
  <si>
    <t>LUIS MANUEL</t>
  </si>
  <si>
    <t>MAILENIS</t>
  </si>
  <si>
    <t>DAANA</t>
  </si>
  <si>
    <t>MIKERLANGE</t>
  </si>
  <si>
    <t>DANILEIDY</t>
  </si>
  <si>
    <t>DENISE</t>
  </si>
  <si>
    <t>JOMAURI</t>
  </si>
  <si>
    <t>RAYNEL</t>
  </si>
  <si>
    <t>DARIANNY</t>
  </si>
  <si>
    <t>YASMERLIN CAMILE</t>
  </si>
  <si>
    <t>ANTHONY</t>
  </si>
  <si>
    <t>FENELUS</t>
  </si>
  <si>
    <t>ISAIAS</t>
  </si>
  <si>
    <t>RANYELINA</t>
  </si>
  <si>
    <t>ADAMES COLON</t>
  </si>
  <si>
    <t xml:space="preserve">ANDERSON </t>
  </si>
  <si>
    <t>AZCONA BALBUENA</t>
  </si>
  <si>
    <t xml:space="preserve">BERNADEAU </t>
  </si>
  <si>
    <t>BREA CONTRERA</t>
  </si>
  <si>
    <t>CACEUS DABOIS</t>
  </si>
  <si>
    <t>CAMILO ESPINAL</t>
  </si>
  <si>
    <t>CARRION VILORIO</t>
  </si>
  <si>
    <t xml:space="preserve">CASSEUS </t>
  </si>
  <si>
    <t>CASTRO ALMONTE</t>
  </si>
  <si>
    <t xml:space="preserve">CESAIRE </t>
  </si>
  <si>
    <t xml:space="preserve">CHARLES </t>
  </si>
  <si>
    <t>DE JESUS MANZUETA</t>
  </si>
  <si>
    <t>DE LOS SANTOS MARTINEZ</t>
  </si>
  <si>
    <t xml:space="preserve">DE MORA </t>
  </si>
  <si>
    <t>DE OLEO DE JESUS</t>
  </si>
  <si>
    <t>DE PAULA CHARLES</t>
  </si>
  <si>
    <t>DEL JESUS MATOS</t>
  </si>
  <si>
    <t xml:space="preserve">DEROMME </t>
  </si>
  <si>
    <t xml:space="preserve">DESILIS </t>
  </si>
  <si>
    <t xml:space="preserve">ENCARNACION </t>
  </si>
  <si>
    <t>ENCARNACION ROSARIO</t>
  </si>
  <si>
    <t>FERRAND PINALES</t>
  </si>
  <si>
    <t xml:space="preserve">GABRIEL </t>
  </si>
  <si>
    <t>HENRIQUEZ GARCIA</t>
  </si>
  <si>
    <t>HERNANDEZ GARCIA</t>
  </si>
  <si>
    <t>JEAN LOUIS</t>
  </si>
  <si>
    <t xml:space="preserve">JOSEPH </t>
  </si>
  <si>
    <t>LANTIGUA SIRENA</t>
  </si>
  <si>
    <t xml:space="preserve">LOUICERONT </t>
  </si>
  <si>
    <t xml:space="preserve">LOUIS </t>
  </si>
  <si>
    <t xml:space="preserve">LUMA </t>
  </si>
  <si>
    <t>MARTE SANTANA</t>
  </si>
  <si>
    <t>MARTINEZ ROSARIO</t>
  </si>
  <si>
    <t>MARTINEZ CABRERA</t>
  </si>
  <si>
    <t>MEJIA MARTINEZ</t>
  </si>
  <si>
    <t>MINIEL SANCHEZ</t>
  </si>
  <si>
    <t>MOSQUEA GARCIAS</t>
  </si>
  <si>
    <t>PAREDES DIAZ</t>
  </si>
  <si>
    <t xml:space="preserve">PEÑA </t>
  </si>
  <si>
    <t>PIERRE RENE</t>
  </si>
  <si>
    <t>ROSARIO PRENZA</t>
  </si>
  <si>
    <t xml:space="preserve">SINE </t>
  </si>
  <si>
    <t>ID</t>
  </si>
  <si>
    <t>1A-A-01</t>
  </si>
  <si>
    <t>1A-A-02</t>
  </si>
  <si>
    <t>1A-A-03</t>
  </si>
  <si>
    <t>1A-A-04</t>
  </si>
  <si>
    <t>1A-A-05</t>
  </si>
  <si>
    <t>1A-A-06</t>
  </si>
  <si>
    <t>1A-A-07</t>
  </si>
  <si>
    <t>1A-A-08</t>
  </si>
  <si>
    <t>1A-A-09</t>
  </si>
  <si>
    <t>1A-A-10</t>
  </si>
  <si>
    <t>1A-A-11</t>
  </si>
  <si>
    <t>1A-A-12</t>
  </si>
  <si>
    <t>1A-A-13</t>
  </si>
  <si>
    <t>1A-A-14</t>
  </si>
  <si>
    <t>1A-A-15</t>
  </si>
  <si>
    <t>1A-A-16</t>
  </si>
  <si>
    <t>1A-A-17</t>
  </si>
  <si>
    <t>1A-A-18</t>
  </si>
  <si>
    <t>1A-A-19</t>
  </si>
  <si>
    <t>1A-A-20</t>
  </si>
  <si>
    <t>1A-A-21</t>
  </si>
  <si>
    <t>1A-A-22</t>
  </si>
  <si>
    <t>1A-A-23</t>
  </si>
  <si>
    <t>1A-A-24</t>
  </si>
  <si>
    <t>1A-A-25</t>
  </si>
  <si>
    <t>1A-A-26</t>
  </si>
  <si>
    <t>1A-A-27</t>
  </si>
  <si>
    <t>1A-A-28</t>
  </si>
  <si>
    <t>1A-A-29</t>
  </si>
  <si>
    <t>1A-A-30</t>
  </si>
  <si>
    <t>1A-A-31</t>
  </si>
  <si>
    <t>1A-A-32</t>
  </si>
  <si>
    <t>1A-A-33</t>
  </si>
  <si>
    <t>1A-A-34</t>
  </si>
  <si>
    <t>1A-A-35</t>
  </si>
  <si>
    <t>1A-A-36</t>
  </si>
  <si>
    <t>1A-A-37</t>
  </si>
  <si>
    <t>1A-A-38</t>
  </si>
  <si>
    <t>1A-A-39</t>
  </si>
  <si>
    <t>1A-A-40</t>
  </si>
  <si>
    <t>1A-A-41</t>
  </si>
  <si>
    <t>1A-A-42</t>
  </si>
  <si>
    <t>1A-A-43</t>
  </si>
  <si>
    <t>1A-A-44</t>
  </si>
  <si>
    <t>1A-A-45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</si>
</sst>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0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0" fillId="6" borderId="26" xfId="0" applyFill="1" applyBorder="1" applyAlignment="1">
      <alignment horizontal="center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textRotation="90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13" xfId="0" applyFont="1" applyBorder="1" applyAlignment="1">
      <alignment horizontal="left"/>
    </xf>
    <xf numFmtId="0" fontId="0" fillId="6" borderId="1" xfId="0" applyFill="1" applyBorder="1" applyAlignment="1">
      <alignment horizontal="left"/>
    </xf>
  </cellXfs>
  <cellStyles count="1">
    <cellStyle name="Normal" xfId="0" builtinId="0"/>
  </cellStyles>
  <dxfs count="157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1590055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497461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3795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466981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026175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413641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820435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390781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231915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444121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452895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512701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696735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451741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666255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527941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3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D5" zoomScale="85" zoomScaleNormal="85" workbookViewId="0">
      <selection activeCell="BE5" sqref="BE1:BI1048576"/>
    </sheetView>
  </sheetViews>
  <sheetFormatPr baseColWidth="10" defaultColWidth="11.5" defaultRowHeight="15" x14ac:dyDescent="0.2"/>
  <cols>
    <col min="1" max="1" width="4" style="21" customWidth="1"/>
    <col min="2" max="2" width="10" style="146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47" t="s">
        <v>232</v>
      </c>
      <c r="C11" s="118" t="s">
        <v>149</v>
      </c>
      <c r="D11" s="118" t="s">
        <v>188</v>
      </c>
      <c r="E11" s="29">
        <v>75</v>
      </c>
      <c r="F11" s="30"/>
      <c r="G11" s="30">
        <v>78</v>
      </c>
      <c r="H11" s="30"/>
      <c r="I11" s="30">
        <v>77</v>
      </c>
      <c r="J11" s="30"/>
      <c r="K11" s="30">
        <v>74</v>
      </c>
      <c r="L11" s="31"/>
      <c r="M11" s="29">
        <v>77</v>
      </c>
      <c r="N11" s="30"/>
      <c r="O11" s="30">
        <v>82</v>
      </c>
      <c r="P11" s="30"/>
      <c r="Q11" s="30">
        <v>83</v>
      </c>
      <c r="R11" s="30"/>
      <c r="S11" s="30">
        <v>78</v>
      </c>
      <c r="T11" s="31"/>
      <c r="U11" s="29">
        <v>84</v>
      </c>
      <c r="V11" s="30"/>
      <c r="W11" s="30">
        <v>79</v>
      </c>
      <c r="X11" s="30"/>
      <c r="Y11" s="30">
        <v>82</v>
      </c>
      <c r="Z11" s="30"/>
      <c r="AA11" s="30">
        <v>87</v>
      </c>
      <c r="AB11" s="31"/>
      <c r="AC11" s="29">
        <v>78</v>
      </c>
      <c r="AD11" s="30"/>
      <c r="AE11" s="30">
        <v>81</v>
      </c>
      <c r="AF11" s="30"/>
      <c r="AG11" s="30">
        <v>84</v>
      </c>
      <c r="AH11" s="30"/>
      <c r="AI11" s="30">
        <v>81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76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80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</v>
      </c>
      <c r="AO11" s="50">
        <f t="shared" ref="AO11:AO42" si="3">AVERAGE(AK11:AN11)</f>
        <v>80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80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78.5</v>
      </c>
      <c r="BF11" s="30">
        <f t="shared" ref="BF11:BF12" si="13">SUM(G11+O11+W11+AE11)/4</f>
        <v>80</v>
      </c>
      <c r="BG11" s="145">
        <f t="shared" ref="BG11:BG12" si="14">SUM(I11+Q11+Y11+AG11)/4</f>
        <v>81.5</v>
      </c>
      <c r="BH11" s="30">
        <f t="shared" ref="BH11:BH12" si="15">SUM(K11+S11+AA11+AI11)/4</f>
        <v>80</v>
      </c>
      <c r="BI11" s="30">
        <f>AVERAGE(BE11:BH11)</f>
        <v>80</v>
      </c>
    </row>
    <row r="12" spans="1:61" x14ac:dyDescent="0.2">
      <c r="A12" s="39">
        <v>2</v>
      </c>
      <c r="B12" s="148" t="s">
        <v>233</v>
      </c>
      <c r="C12" s="119" t="s">
        <v>150</v>
      </c>
      <c r="D12" s="119" t="s">
        <v>189</v>
      </c>
      <c r="E12" s="29">
        <v>83</v>
      </c>
      <c r="F12" s="30"/>
      <c r="G12" s="30">
        <v>85</v>
      </c>
      <c r="H12" s="30"/>
      <c r="I12" s="30">
        <v>80</v>
      </c>
      <c r="J12" s="30"/>
      <c r="K12" s="30">
        <v>88</v>
      </c>
      <c r="L12" s="31"/>
      <c r="M12" s="29">
        <v>85</v>
      </c>
      <c r="N12" s="30"/>
      <c r="O12" s="30">
        <v>87</v>
      </c>
      <c r="P12" s="30"/>
      <c r="Q12" s="30">
        <v>84</v>
      </c>
      <c r="R12" s="30"/>
      <c r="S12" s="30">
        <v>88</v>
      </c>
      <c r="T12" s="31"/>
      <c r="U12" s="29">
        <v>82</v>
      </c>
      <c r="V12" s="30"/>
      <c r="W12" s="30">
        <v>84</v>
      </c>
      <c r="X12" s="30"/>
      <c r="Y12" s="30">
        <v>80</v>
      </c>
      <c r="Z12" s="30"/>
      <c r="AA12" s="30">
        <v>86</v>
      </c>
      <c r="AB12" s="31"/>
      <c r="AC12" s="29">
        <v>86</v>
      </c>
      <c r="AD12" s="30"/>
      <c r="AE12" s="30">
        <v>88</v>
      </c>
      <c r="AF12" s="30"/>
      <c r="AG12" s="30">
        <v>85</v>
      </c>
      <c r="AH12" s="30"/>
      <c r="AI12" s="30">
        <v>87</v>
      </c>
      <c r="AJ12" s="13"/>
      <c r="AK12" s="51">
        <f t="shared" si="0"/>
        <v>84</v>
      </c>
      <c r="AL12" s="52">
        <f t="shared" si="1"/>
        <v>86</v>
      </c>
      <c r="AM12" s="53">
        <f t="shared" si="2"/>
        <v>83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55">
        <f t="shared" si="3"/>
        <v>84.875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84.875</v>
      </c>
      <c r="BC12" s="62" t="str">
        <f t="shared" si="11"/>
        <v/>
      </c>
      <c r="BE12" s="30">
        <f t="shared" si="12"/>
        <v>84</v>
      </c>
      <c r="BF12" s="30">
        <f t="shared" si="13"/>
        <v>86</v>
      </c>
      <c r="BG12" s="145">
        <f t="shared" si="14"/>
        <v>82.25</v>
      </c>
      <c r="BH12" s="30">
        <f t="shared" si="15"/>
        <v>87.25</v>
      </c>
      <c r="BI12" s="30">
        <f>AVERAGE(BE12:BH12)</f>
        <v>84.875</v>
      </c>
    </row>
    <row r="13" spans="1:61" x14ac:dyDescent="0.2">
      <c r="A13" s="39">
        <v>3</v>
      </c>
      <c r="B13" s="147" t="s">
        <v>234</v>
      </c>
      <c r="C13" s="118" t="s">
        <v>151</v>
      </c>
      <c r="D13" s="118" t="s">
        <v>190</v>
      </c>
      <c r="E13" s="29">
        <v>82</v>
      </c>
      <c r="F13" s="30"/>
      <c r="G13" s="30">
        <v>84</v>
      </c>
      <c r="H13" s="30"/>
      <c r="I13" s="30">
        <v>86</v>
      </c>
      <c r="J13" s="30"/>
      <c r="K13" s="30">
        <v>80</v>
      </c>
      <c r="L13" s="31"/>
      <c r="M13" s="29">
        <v>84</v>
      </c>
      <c r="N13" s="30"/>
      <c r="O13" s="30">
        <v>86</v>
      </c>
      <c r="P13" s="30"/>
      <c r="Q13" s="30">
        <v>88</v>
      </c>
      <c r="R13" s="30"/>
      <c r="S13" s="30">
        <v>82</v>
      </c>
      <c r="T13" s="31"/>
      <c r="U13" s="29">
        <v>90</v>
      </c>
      <c r="V13" s="30"/>
      <c r="W13" s="30">
        <v>93</v>
      </c>
      <c r="X13" s="30"/>
      <c r="Y13" s="30">
        <v>94</v>
      </c>
      <c r="Z13" s="30"/>
      <c r="AA13" s="30">
        <v>91</v>
      </c>
      <c r="AB13" s="31"/>
      <c r="AC13" s="29">
        <v>96</v>
      </c>
      <c r="AD13" s="30"/>
      <c r="AE13" s="30">
        <v>97</v>
      </c>
      <c r="AF13" s="30"/>
      <c r="AG13" s="30">
        <v>92</v>
      </c>
      <c r="AH13" s="30"/>
      <c r="AI13" s="30">
        <v>91</v>
      </c>
      <c r="AJ13" s="13"/>
      <c r="AK13" s="51">
        <f t="shared" si="0"/>
        <v>83</v>
      </c>
      <c r="AL13" s="52">
        <f t="shared" si="1"/>
        <v>85</v>
      </c>
      <c r="AM13" s="53">
        <f t="shared" si="2"/>
        <v>92</v>
      </c>
      <c r="AN13" s="54">
        <f t="shared" si="16"/>
        <v>94</v>
      </c>
      <c r="AO13" s="55">
        <f t="shared" si="3"/>
        <v>88.5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88.5</v>
      </c>
      <c r="BC13" s="62" t="str">
        <f t="shared" si="11"/>
        <v/>
      </c>
      <c r="BE13" s="30">
        <f>SUM(E13+M13+U13+AC13)/4</f>
        <v>88</v>
      </c>
      <c r="BF13" s="30">
        <f>SUM(G13+O13+W13+AE13)/4</f>
        <v>90</v>
      </c>
      <c r="BG13" s="145">
        <f>SUM(I13+Q13+Y13+AG13)/4</f>
        <v>90</v>
      </c>
      <c r="BH13" s="30">
        <f>SUM(K13+S13+AA13+AI13)/4</f>
        <v>86</v>
      </c>
      <c r="BI13" s="30">
        <f>AVERAGE(BE13:BH13)</f>
        <v>88.5</v>
      </c>
    </row>
    <row r="14" spans="1:61" x14ac:dyDescent="0.2">
      <c r="A14" s="39">
        <v>4</v>
      </c>
      <c r="B14" s="148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85</v>
      </c>
      <c r="H14" s="30"/>
      <c r="I14" s="30">
        <v>81</v>
      </c>
      <c r="J14" s="30"/>
      <c r="K14" s="30">
        <v>82</v>
      </c>
      <c r="L14" s="31"/>
      <c r="M14" s="29">
        <v>84</v>
      </c>
      <c r="N14" s="30"/>
      <c r="O14" s="30">
        <v>87</v>
      </c>
      <c r="P14" s="30"/>
      <c r="Q14" s="30">
        <v>85</v>
      </c>
      <c r="R14" s="30"/>
      <c r="S14" s="30">
        <v>88</v>
      </c>
      <c r="T14" s="31"/>
      <c r="U14" s="29">
        <v>81</v>
      </c>
      <c r="V14" s="30"/>
      <c r="W14" s="30">
        <v>84</v>
      </c>
      <c r="X14" s="30"/>
      <c r="Y14" s="30">
        <v>82</v>
      </c>
      <c r="Z14" s="30"/>
      <c r="AA14" s="30">
        <v>85</v>
      </c>
      <c r="AB14" s="31"/>
      <c r="AC14" s="29">
        <v>83</v>
      </c>
      <c r="AD14" s="30"/>
      <c r="AE14" s="30">
        <v>88</v>
      </c>
      <c r="AF14" s="30"/>
      <c r="AG14" s="30">
        <v>82</v>
      </c>
      <c r="AH14" s="30"/>
      <c r="AI14" s="30">
        <v>87</v>
      </c>
      <c r="AJ14" s="13"/>
      <c r="AK14" s="51">
        <f t="shared" si="0"/>
        <v>82</v>
      </c>
      <c r="AL14" s="52">
        <f t="shared" si="1"/>
        <v>86</v>
      </c>
      <c r="AM14" s="53">
        <f t="shared" si="2"/>
        <v>83</v>
      </c>
      <c r="AN14" s="54">
        <f t="shared" si="16"/>
        <v>85</v>
      </c>
      <c r="AO14" s="55">
        <f t="shared" si="3"/>
        <v>84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84</v>
      </c>
      <c r="BC14" s="62" t="str">
        <f t="shared" si="11"/>
        <v/>
      </c>
      <c r="BE14" s="30">
        <f t="shared" ref="BE14:BE55" si="18">SUM(E14+M14+U14+AC14)/4</f>
        <v>82</v>
      </c>
      <c r="BF14" s="30">
        <f t="shared" ref="BF14:BF55" si="19">SUM(G14+O14+W14+AE14)/4</f>
        <v>86</v>
      </c>
      <c r="BG14" s="145">
        <f t="shared" ref="BG14:BG55" si="20">SUM(I14+Q14+Y14+AG14)/4</f>
        <v>82.5</v>
      </c>
      <c r="BH14" s="30">
        <f t="shared" ref="BH14:BH55" si="21">SUM(K14+S14+AA14+AI14)/4</f>
        <v>85.5</v>
      </c>
      <c r="BI14" s="30">
        <f t="shared" ref="BI14:BI55" si="22">AVERAGE(BE14:BH14)</f>
        <v>84</v>
      </c>
    </row>
    <row r="15" spans="1:61" x14ac:dyDescent="0.2">
      <c r="A15" s="39">
        <v>5</v>
      </c>
      <c r="B15" s="147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82</v>
      </c>
      <c r="H15" s="30"/>
      <c r="I15" s="30">
        <v>80</v>
      </c>
      <c r="J15" s="30"/>
      <c r="K15" s="30">
        <v>82</v>
      </c>
      <c r="L15" s="31"/>
      <c r="M15" s="29">
        <v>82</v>
      </c>
      <c r="N15" s="30"/>
      <c r="O15" s="30">
        <v>84</v>
      </c>
      <c r="P15" s="30"/>
      <c r="Q15" s="30">
        <v>80</v>
      </c>
      <c r="R15" s="30"/>
      <c r="S15" s="30">
        <v>86</v>
      </c>
      <c r="T15" s="31"/>
      <c r="U15" s="29">
        <v>82</v>
      </c>
      <c r="V15" s="30"/>
      <c r="W15" s="30">
        <v>81</v>
      </c>
      <c r="X15" s="30"/>
      <c r="Y15" s="30">
        <v>78</v>
      </c>
      <c r="Z15" s="30"/>
      <c r="AA15" s="30">
        <v>79</v>
      </c>
      <c r="AB15" s="31"/>
      <c r="AC15" s="29">
        <v>80</v>
      </c>
      <c r="AD15" s="30"/>
      <c r="AE15" s="30">
        <v>85</v>
      </c>
      <c r="AF15" s="30"/>
      <c r="AG15" s="30">
        <v>88</v>
      </c>
      <c r="AH15" s="30"/>
      <c r="AI15" s="30">
        <v>83</v>
      </c>
      <c r="AJ15" s="13"/>
      <c r="AK15" s="51">
        <f t="shared" si="0"/>
        <v>81</v>
      </c>
      <c r="AL15" s="52">
        <f t="shared" si="1"/>
        <v>83</v>
      </c>
      <c r="AM15" s="53">
        <f t="shared" si="2"/>
        <v>80</v>
      </c>
      <c r="AN15" s="54">
        <f t="shared" si="16"/>
        <v>84</v>
      </c>
      <c r="AO15" s="55">
        <f t="shared" si="3"/>
        <v>82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82</v>
      </c>
      <c r="BC15" s="62" t="str">
        <f t="shared" si="11"/>
        <v/>
      </c>
      <c r="BE15" s="30">
        <f t="shared" si="18"/>
        <v>81</v>
      </c>
      <c r="BF15" s="30">
        <f t="shared" si="19"/>
        <v>83</v>
      </c>
      <c r="BG15" s="145">
        <f t="shared" si="20"/>
        <v>81.5</v>
      </c>
      <c r="BH15" s="30">
        <f t="shared" si="21"/>
        <v>82.5</v>
      </c>
      <c r="BI15" s="30">
        <f t="shared" si="22"/>
        <v>82</v>
      </c>
    </row>
    <row r="16" spans="1:61" x14ac:dyDescent="0.2">
      <c r="A16" s="39">
        <v>6</v>
      </c>
      <c r="B16" s="148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6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8"/>
        <v>78.5</v>
      </c>
      <c r="BF16" s="30">
        <f t="shared" si="19"/>
        <v>80</v>
      </c>
      <c r="BG16" s="145">
        <f t="shared" si="20"/>
        <v>81.5</v>
      </c>
      <c r="BH16" s="30">
        <f t="shared" si="21"/>
        <v>80</v>
      </c>
      <c r="BI16" s="30">
        <f t="shared" si="22"/>
        <v>80</v>
      </c>
    </row>
    <row r="17" spans="1:61" x14ac:dyDescent="0.2">
      <c r="A17" s="39">
        <v>7</v>
      </c>
      <c r="B17" s="147" t="s">
        <v>238</v>
      </c>
      <c r="C17" s="118" t="s">
        <v>155</v>
      </c>
      <c r="D17" s="118" t="s">
        <v>194</v>
      </c>
      <c r="E17" s="29">
        <v>83</v>
      </c>
      <c r="F17" s="30"/>
      <c r="G17" s="30">
        <v>85</v>
      </c>
      <c r="H17" s="30"/>
      <c r="I17" s="30">
        <v>80</v>
      </c>
      <c r="J17" s="30"/>
      <c r="K17" s="30">
        <v>88</v>
      </c>
      <c r="L17" s="31"/>
      <c r="M17" s="29">
        <v>85</v>
      </c>
      <c r="N17" s="30"/>
      <c r="O17" s="30">
        <v>87</v>
      </c>
      <c r="P17" s="30"/>
      <c r="Q17" s="30">
        <v>84</v>
      </c>
      <c r="R17" s="30"/>
      <c r="S17" s="30">
        <v>88</v>
      </c>
      <c r="T17" s="31"/>
      <c r="U17" s="29">
        <v>82</v>
      </c>
      <c r="V17" s="30"/>
      <c r="W17" s="30">
        <v>84</v>
      </c>
      <c r="X17" s="30"/>
      <c r="Y17" s="30">
        <v>80</v>
      </c>
      <c r="Z17" s="30"/>
      <c r="AA17" s="30">
        <v>86</v>
      </c>
      <c r="AB17" s="31"/>
      <c r="AC17" s="29">
        <v>86</v>
      </c>
      <c r="AD17" s="30"/>
      <c r="AE17" s="30">
        <v>88</v>
      </c>
      <c r="AF17" s="30"/>
      <c r="AG17" s="30">
        <v>85</v>
      </c>
      <c r="AH17" s="30"/>
      <c r="AI17" s="30">
        <v>87</v>
      </c>
      <c r="AJ17" s="13"/>
      <c r="AK17" s="51">
        <f t="shared" si="0"/>
        <v>84</v>
      </c>
      <c r="AL17" s="52">
        <f t="shared" si="1"/>
        <v>86</v>
      </c>
      <c r="AM17" s="53">
        <f t="shared" si="2"/>
        <v>83</v>
      </c>
      <c r="AN17" s="54">
        <f t="shared" si="16"/>
        <v>86.5</v>
      </c>
      <c r="AO17" s="55">
        <f t="shared" si="3"/>
        <v>84.875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84.875</v>
      </c>
      <c r="BC17" s="62" t="str">
        <f t="shared" si="11"/>
        <v/>
      </c>
      <c r="BE17" s="30">
        <f t="shared" si="18"/>
        <v>84</v>
      </c>
      <c r="BF17" s="30">
        <f t="shared" si="19"/>
        <v>86</v>
      </c>
      <c r="BG17" s="145">
        <f t="shared" si="20"/>
        <v>82.25</v>
      </c>
      <c r="BH17" s="30">
        <f t="shared" si="21"/>
        <v>87.25</v>
      </c>
      <c r="BI17" s="30">
        <f t="shared" si="22"/>
        <v>84.875</v>
      </c>
    </row>
    <row r="18" spans="1:61" x14ac:dyDescent="0.2">
      <c r="A18" s="39">
        <v>8</v>
      </c>
      <c r="B18" s="148" t="s">
        <v>239</v>
      </c>
      <c r="C18" s="119" t="s">
        <v>156</v>
      </c>
      <c r="D18" s="119" t="s">
        <v>195</v>
      </c>
      <c r="E18" s="29">
        <v>82</v>
      </c>
      <c r="F18" s="30"/>
      <c r="G18" s="30">
        <v>84</v>
      </c>
      <c r="H18" s="30"/>
      <c r="I18" s="30">
        <v>86</v>
      </c>
      <c r="J18" s="30"/>
      <c r="K18" s="30">
        <v>80</v>
      </c>
      <c r="L18" s="31"/>
      <c r="M18" s="29">
        <v>84</v>
      </c>
      <c r="N18" s="30"/>
      <c r="O18" s="30">
        <v>86</v>
      </c>
      <c r="P18" s="30"/>
      <c r="Q18" s="30">
        <v>88</v>
      </c>
      <c r="R18" s="30"/>
      <c r="S18" s="30">
        <v>82</v>
      </c>
      <c r="T18" s="31"/>
      <c r="U18" s="29">
        <v>90</v>
      </c>
      <c r="V18" s="30"/>
      <c r="W18" s="30">
        <v>93</v>
      </c>
      <c r="X18" s="30"/>
      <c r="Y18" s="30">
        <v>94</v>
      </c>
      <c r="Z18" s="30"/>
      <c r="AA18" s="30">
        <v>91</v>
      </c>
      <c r="AB18" s="31"/>
      <c r="AC18" s="29">
        <v>96</v>
      </c>
      <c r="AD18" s="30"/>
      <c r="AE18" s="30">
        <v>97</v>
      </c>
      <c r="AF18" s="30"/>
      <c r="AG18" s="30">
        <v>92</v>
      </c>
      <c r="AH18" s="30"/>
      <c r="AI18" s="30">
        <v>91</v>
      </c>
      <c r="AJ18" s="13"/>
      <c r="AK18" s="51">
        <f t="shared" si="0"/>
        <v>83</v>
      </c>
      <c r="AL18" s="52">
        <f t="shared" si="1"/>
        <v>85</v>
      </c>
      <c r="AM18" s="53">
        <f t="shared" si="2"/>
        <v>92</v>
      </c>
      <c r="AN18" s="54">
        <f t="shared" si="16"/>
        <v>94</v>
      </c>
      <c r="AO18" s="55">
        <f t="shared" si="3"/>
        <v>88.5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88.5</v>
      </c>
      <c r="BC18" s="62" t="str">
        <f t="shared" si="11"/>
        <v/>
      </c>
      <c r="BE18" s="30">
        <f t="shared" si="18"/>
        <v>88</v>
      </c>
      <c r="BF18" s="30">
        <f t="shared" si="19"/>
        <v>90</v>
      </c>
      <c r="BG18" s="145">
        <f t="shared" si="20"/>
        <v>90</v>
      </c>
      <c r="BH18" s="30">
        <f t="shared" si="21"/>
        <v>86</v>
      </c>
      <c r="BI18" s="30">
        <f t="shared" si="22"/>
        <v>88.5</v>
      </c>
    </row>
    <row r="19" spans="1:61" x14ac:dyDescent="0.2">
      <c r="A19" s="39">
        <v>9</v>
      </c>
      <c r="B19" s="147" t="s">
        <v>240</v>
      </c>
      <c r="C19" s="118" t="s">
        <v>157</v>
      </c>
      <c r="D19" s="118" t="s">
        <v>196</v>
      </c>
      <c r="E19" s="29">
        <v>80</v>
      </c>
      <c r="F19" s="30"/>
      <c r="G19" s="30">
        <v>85</v>
      </c>
      <c r="H19" s="30"/>
      <c r="I19" s="30">
        <v>81</v>
      </c>
      <c r="J19" s="30"/>
      <c r="K19" s="30">
        <v>82</v>
      </c>
      <c r="L19" s="31"/>
      <c r="M19" s="29">
        <v>84</v>
      </c>
      <c r="N19" s="30"/>
      <c r="O19" s="30">
        <v>87</v>
      </c>
      <c r="P19" s="30"/>
      <c r="Q19" s="30">
        <v>85</v>
      </c>
      <c r="R19" s="30"/>
      <c r="S19" s="30">
        <v>88</v>
      </c>
      <c r="T19" s="31"/>
      <c r="U19" s="29">
        <v>81</v>
      </c>
      <c r="V19" s="30"/>
      <c r="W19" s="30">
        <v>84</v>
      </c>
      <c r="X19" s="30"/>
      <c r="Y19" s="30">
        <v>82</v>
      </c>
      <c r="Z19" s="30"/>
      <c r="AA19" s="30">
        <v>85</v>
      </c>
      <c r="AB19" s="31"/>
      <c r="AC19" s="29">
        <v>83</v>
      </c>
      <c r="AD19" s="30"/>
      <c r="AE19" s="30">
        <v>88</v>
      </c>
      <c r="AF19" s="30"/>
      <c r="AG19" s="30">
        <v>82</v>
      </c>
      <c r="AH19" s="30"/>
      <c r="AI19" s="30">
        <v>87</v>
      </c>
      <c r="AJ19" s="13"/>
      <c r="AK19" s="51">
        <f t="shared" si="0"/>
        <v>82</v>
      </c>
      <c r="AL19" s="52">
        <f t="shared" si="1"/>
        <v>86</v>
      </c>
      <c r="AM19" s="53">
        <f t="shared" si="2"/>
        <v>83</v>
      </c>
      <c r="AN19" s="54">
        <f t="shared" si="16"/>
        <v>85</v>
      </c>
      <c r="AO19" s="55">
        <f t="shared" si="3"/>
        <v>84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84</v>
      </c>
      <c r="BC19" s="62" t="str">
        <f t="shared" si="11"/>
        <v/>
      </c>
      <c r="BE19" s="30">
        <f t="shared" si="18"/>
        <v>82</v>
      </c>
      <c r="BF19" s="30">
        <f t="shared" si="19"/>
        <v>86</v>
      </c>
      <c r="BG19" s="145">
        <f t="shared" si="20"/>
        <v>82.5</v>
      </c>
      <c r="BH19" s="30">
        <f t="shared" si="21"/>
        <v>85.5</v>
      </c>
      <c r="BI19" s="30">
        <f t="shared" si="22"/>
        <v>84</v>
      </c>
    </row>
    <row r="20" spans="1:61" x14ac:dyDescent="0.2">
      <c r="A20" s="39">
        <v>10</v>
      </c>
      <c r="B20" s="148" t="s">
        <v>241</v>
      </c>
      <c r="C20" s="119" t="s">
        <v>158</v>
      </c>
      <c r="D20" s="119" t="s">
        <v>197</v>
      </c>
      <c r="E20" s="29">
        <v>75</v>
      </c>
      <c r="F20" s="30"/>
      <c r="G20" s="30">
        <v>78</v>
      </c>
      <c r="H20" s="30"/>
      <c r="I20" s="30">
        <v>77</v>
      </c>
      <c r="J20" s="30"/>
      <c r="K20" s="30">
        <v>74</v>
      </c>
      <c r="L20" s="31"/>
      <c r="M20" s="29">
        <v>77</v>
      </c>
      <c r="N20" s="30"/>
      <c r="O20" s="30">
        <v>82</v>
      </c>
      <c r="P20" s="30"/>
      <c r="Q20" s="30">
        <v>83</v>
      </c>
      <c r="R20" s="30"/>
      <c r="S20" s="30">
        <v>78</v>
      </c>
      <c r="T20" s="31"/>
      <c r="U20" s="29">
        <v>84</v>
      </c>
      <c r="V20" s="30"/>
      <c r="W20" s="30">
        <v>79</v>
      </c>
      <c r="X20" s="30"/>
      <c r="Y20" s="30">
        <v>82</v>
      </c>
      <c r="Z20" s="30"/>
      <c r="AA20" s="30">
        <v>87</v>
      </c>
      <c r="AB20" s="31"/>
      <c r="AC20" s="29">
        <v>78</v>
      </c>
      <c r="AD20" s="30"/>
      <c r="AE20" s="30">
        <v>81</v>
      </c>
      <c r="AF20" s="30"/>
      <c r="AG20" s="30">
        <v>84</v>
      </c>
      <c r="AH20" s="30"/>
      <c r="AI20" s="30">
        <v>81</v>
      </c>
      <c r="AJ20" s="13"/>
      <c r="AK20" s="51">
        <f t="shared" si="0"/>
        <v>76</v>
      </c>
      <c r="AL20" s="52">
        <f t="shared" si="1"/>
        <v>80</v>
      </c>
      <c r="AM20" s="53">
        <f t="shared" si="2"/>
        <v>83</v>
      </c>
      <c r="AN20" s="54">
        <f t="shared" si="16"/>
        <v>81</v>
      </c>
      <c r="AO20" s="55">
        <f t="shared" si="3"/>
        <v>80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80</v>
      </c>
      <c r="BC20" s="62" t="str">
        <f t="shared" si="11"/>
        <v/>
      </c>
      <c r="BE20" s="30">
        <f t="shared" si="18"/>
        <v>78.5</v>
      </c>
      <c r="BF20" s="30">
        <f t="shared" si="19"/>
        <v>80</v>
      </c>
      <c r="BG20" s="145">
        <f t="shared" si="20"/>
        <v>81.5</v>
      </c>
      <c r="BH20" s="30">
        <f t="shared" si="21"/>
        <v>80</v>
      </c>
      <c r="BI20" s="30">
        <f t="shared" si="22"/>
        <v>80</v>
      </c>
    </row>
    <row r="21" spans="1:61" x14ac:dyDescent="0.2">
      <c r="A21" s="39">
        <v>11</v>
      </c>
      <c r="B21" s="147" t="s">
        <v>242</v>
      </c>
      <c r="C21" s="118" t="s">
        <v>159</v>
      </c>
      <c r="D21" s="118" t="s">
        <v>198</v>
      </c>
      <c r="E21" s="29">
        <v>73</v>
      </c>
      <c r="F21" s="30"/>
      <c r="G21" s="30">
        <v>75</v>
      </c>
      <c r="H21" s="30"/>
      <c r="I21" s="30">
        <v>70</v>
      </c>
      <c r="J21" s="30"/>
      <c r="K21" s="30">
        <v>78</v>
      </c>
      <c r="L21" s="31"/>
      <c r="M21" s="29">
        <v>75</v>
      </c>
      <c r="N21" s="30"/>
      <c r="O21" s="30">
        <v>77</v>
      </c>
      <c r="P21" s="30"/>
      <c r="Q21" s="30">
        <v>74</v>
      </c>
      <c r="R21" s="30"/>
      <c r="S21" s="30">
        <v>78</v>
      </c>
      <c r="T21" s="31"/>
      <c r="U21" s="29">
        <v>71</v>
      </c>
      <c r="V21" s="30"/>
      <c r="W21" s="30">
        <v>73</v>
      </c>
      <c r="X21" s="30"/>
      <c r="Y21" s="30">
        <v>70</v>
      </c>
      <c r="Z21" s="30"/>
      <c r="AA21" s="30">
        <v>74</v>
      </c>
      <c r="AB21" s="31"/>
      <c r="AC21" s="29">
        <v>76</v>
      </c>
      <c r="AD21" s="30"/>
      <c r="AE21" s="30">
        <v>80</v>
      </c>
      <c r="AF21" s="30"/>
      <c r="AG21" s="30">
        <v>77</v>
      </c>
      <c r="AH21" s="30"/>
      <c r="AI21" s="30">
        <v>79</v>
      </c>
      <c r="AJ21" s="13"/>
      <c r="AK21" s="51">
        <f t="shared" si="0"/>
        <v>74</v>
      </c>
      <c r="AL21" s="52">
        <f t="shared" si="1"/>
        <v>76</v>
      </c>
      <c r="AM21" s="53">
        <f t="shared" si="2"/>
        <v>72</v>
      </c>
      <c r="AN21" s="54">
        <f t="shared" si="16"/>
        <v>78</v>
      </c>
      <c r="AO21" s="55">
        <f t="shared" si="3"/>
        <v>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75</v>
      </c>
      <c r="BC21" s="62" t="str">
        <f t="shared" si="11"/>
        <v/>
      </c>
      <c r="BE21" s="30">
        <f t="shared" si="18"/>
        <v>73.75</v>
      </c>
      <c r="BF21" s="30">
        <f t="shared" si="19"/>
        <v>76.25</v>
      </c>
      <c r="BG21" s="145">
        <f t="shared" si="20"/>
        <v>72.75</v>
      </c>
      <c r="BH21" s="30">
        <f t="shared" si="21"/>
        <v>77.25</v>
      </c>
      <c r="BI21" s="30">
        <f t="shared" si="22"/>
        <v>75</v>
      </c>
    </row>
    <row r="22" spans="1:61" x14ac:dyDescent="0.2">
      <c r="A22" s="39">
        <v>12</v>
      </c>
      <c r="B22" s="148" t="s">
        <v>243</v>
      </c>
      <c r="C22" s="119" t="s">
        <v>160</v>
      </c>
      <c r="D22" s="119" t="s">
        <v>199</v>
      </c>
      <c r="E22" s="29">
        <v>82</v>
      </c>
      <c r="F22" s="30"/>
      <c r="G22" s="30">
        <v>84</v>
      </c>
      <c r="H22" s="30"/>
      <c r="I22" s="30">
        <v>80</v>
      </c>
      <c r="J22" s="30"/>
      <c r="K22" s="30">
        <v>86</v>
      </c>
      <c r="L22" s="31"/>
      <c r="M22" s="29">
        <v>84</v>
      </c>
      <c r="N22" s="30"/>
      <c r="O22" s="30">
        <v>86</v>
      </c>
      <c r="P22" s="30"/>
      <c r="Q22" s="30">
        <v>82</v>
      </c>
      <c r="R22" s="30"/>
      <c r="S22" s="30">
        <v>88</v>
      </c>
      <c r="T22" s="31"/>
      <c r="U22" s="29">
        <v>87</v>
      </c>
      <c r="V22" s="30"/>
      <c r="W22" s="30">
        <v>88</v>
      </c>
      <c r="X22" s="30"/>
      <c r="Y22" s="30">
        <v>86</v>
      </c>
      <c r="Z22" s="30"/>
      <c r="AA22" s="30">
        <v>87</v>
      </c>
      <c r="AB22" s="31"/>
      <c r="AC22" s="29">
        <v>85</v>
      </c>
      <c r="AD22" s="30"/>
      <c r="AE22" s="30">
        <v>87</v>
      </c>
      <c r="AF22" s="30"/>
      <c r="AG22" s="30">
        <v>85</v>
      </c>
      <c r="AH22" s="30"/>
      <c r="AI22" s="30">
        <v>83</v>
      </c>
      <c r="AJ22" s="13"/>
      <c r="AK22" s="51">
        <f t="shared" si="0"/>
        <v>83</v>
      </c>
      <c r="AL22" s="52">
        <f t="shared" si="1"/>
        <v>85</v>
      </c>
      <c r="AM22" s="53">
        <f t="shared" si="2"/>
        <v>87</v>
      </c>
      <c r="AN22" s="54">
        <f t="shared" si="16"/>
        <v>85</v>
      </c>
      <c r="AO22" s="55">
        <f t="shared" si="3"/>
        <v>85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85</v>
      </c>
      <c r="BC22" s="62" t="str">
        <f t="shared" si="11"/>
        <v/>
      </c>
      <c r="BE22" s="30">
        <f t="shared" si="18"/>
        <v>84.5</v>
      </c>
      <c r="BF22" s="30">
        <f t="shared" si="19"/>
        <v>86.25</v>
      </c>
      <c r="BG22" s="145">
        <f t="shared" si="20"/>
        <v>83.25</v>
      </c>
      <c r="BH22" s="30">
        <f t="shared" si="21"/>
        <v>86</v>
      </c>
      <c r="BI22" s="30">
        <f t="shared" si="22"/>
        <v>85</v>
      </c>
    </row>
    <row r="23" spans="1:61" x14ac:dyDescent="0.2">
      <c r="A23" s="39">
        <v>13</v>
      </c>
      <c r="B23" s="147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13"/>
      <c r="AK23" s="51">
        <f t="shared" si="0"/>
        <v>76</v>
      </c>
      <c r="AL23" s="52">
        <f t="shared" si="1"/>
        <v>80</v>
      </c>
      <c r="AM23" s="53">
        <f t="shared" si="2"/>
        <v>83</v>
      </c>
      <c r="AN23" s="54">
        <f t="shared" si="16"/>
        <v>81</v>
      </c>
      <c r="AO23" s="55">
        <f t="shared" si="3"/>
        <v>80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80</v>
      </c>
      <c r="BC23" s="62" t="str">
        <f t="shared" si="11"/>
        <v/>
      </c>
      <c r="BE23" s="30">
        <f t="shared" si="18"/>
        <v>78.5</v>
      </c>
      <c r="BF23" s="30">
        <f t="shared" si="19"/>
        <v>80</v>
      </c>
      <c r="BG23" s="145">
        <f t="shared" si="20"/>
        <v>81.5</v>
      </c>
      <c r="BH23" s="30">
        <f t="shared" si="21"/>
        <v>80</v>
      </c>
      <c r="BI23" s="30">
        <f t="shared" si="22"/>
        <v>80</v>
      </c>
    </row>
    <row r="24" spans="1:61" x14ac:dyDescent="0.2">
      <c r="A24" s="39">
        <v>14</v>
      </c>
      <c r="B24" s="148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90</v>
      </c>
      <c r="V24" s="30"/>
      <c r="W24" s="30">
        <v>94</v>
      </c>
      <c r="X24" s="30"/>
      <c r="Y24" s="30">
        <v>90</v>
      </c>
      <c r="Z24" s="30"/>
      <c r="AA24" s="30">
        <v>94</v>
      </c>
      <c r="AB24" s="31"/>
      <c r="AC24" s="29">
        <v>94</v>
      </c>
      <c r="AD24" s="30"/>
      <c r="AE24" s="30">
        <v>98</v>
      </c>
      <c r="AF24" s="30"/>
      <c r="AG24" s="30">
        <v>90</v>
      </c>
      <c r="AH24" s="30"/>
      <c r="AI24" s="30">
        <v>94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92</v>
      </c>
      <c r="AN24" s="54">
        <f t="shared" si="16"/>
        <v>94</v>
      </c>
      <c r="AO24" s="55">
        <f t="shared" si="3"/>
        <v>88.5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88.5</v>
      </c>
      <c r="BC24" s="62" t="str">
        <f t="shared" si="11"/>
        <v/>
      </c>
      <c r="BE24" s="30">
        <f t="shared" si="18"/>
        <v>87</v>
      </c>
      <c r="BF24" s="30">
        <f t="shared" si="19"/>
        <v>91</v>
      </c>
      <c r="BG24" s="145">
        <f t="shared" si="20"/>
        <v>86.25</v>
      </c>
      <c r="BH24" s="30">
        <f t="shared" si="21"/>
        <v>89.75</v>
      </c>
      <c r="BI24" s="30">
        <f t="shared" si="22"/>
        <v>88.5</v>
      </c>
    </row>
    <row r="25" spans="1:61" x14ac:dyDescent="0.2">
      <c r="A25" s="39">
        <v>15</v>
      </c>
      <c r="B25" s="147" t="s">
        <v>246</v>
      </c>
      <c r="C25" s="118" t="s">
        <v>163</v>
      </c>
      <c r="D25" s="118" t="s">
        <v>201</v>
      </c>
      <c r="E25" s="29">
        <v>82</v>
      </c>
      <c r="F25" s="30"/>
      <c r="G25" s="30">
        <v>83</v>
      </c>
      <c r="H25" s="30"/>
      <c r="I25" s="30">
        <v>84</v>
      </c>
      <c r="J25" s="30"/>
      <c r="K25" s="30">
        <v>83</v>
      </c>
      <c r="L25" s="31"/>
      <c r="M25" s="29">
        <v>84</v>
      </c>
      <c r="N25" s="30"/>
      <c r="O25" s="30">
        <v>87</v>
      </c>
      <c r="P25" s="30"/>
      <c r="Q25" s="30">
        <v>83</v>
      </c>
      <c r="R25" s="30"/>
      <c r="S25" s="30">
        <v>86</v>
      </c>
      <c r="T25" s="31"/>
      <c r="U25" s="29">
        <v>81</v>
      </c>
      <c r="V25" s="30"/>
      <c r="W25" s="30">
        <v>82</v>
      </c>
      <c r="X25" s="30"/>
      <c r="Y25" s="30">
        <v>83</v>
      </c>
      <c r="Z25" s="30"/>
      <c r="AA25" s="30">
        <v>82</v>
      </c>
      <c r="AB25" s="31"/>
      <c r="AC25" s="29">
        <v>85</v>
      </c>
      <c r="AD25" s="30"/>
      <c r="AE25" s="30">
        <v>88</v>
      </c>
      <c r="AF25" s="30"/>
      <c r="AG25" s="30">
        <v>84</v>
      </c>
      <c r="AH25" s="30"/>
      <c r="AI25" s="30">
        <v>87</v>
      </c>
      <c r="AJ25" s="13"/>
      <c r="AK25" s="51">
        <f t="shared" si="0"/>
        <v>83</v>
      </c>
      <c r="AL25" s="52">
        <f t="shared" si="1"/>
        <v>85</v>
      </c>
      <c r="AM25" s="53">
        <f t="shared" si="2"/>
        <v>82</v>
      </c>
      <c r="AN25" s="54">
        <f t="shared" si="16"/>
        <v>86</v>
      </c>
      <c r="AO25" s="55">
        <f t="shared" si="3"/>
        <v>84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84</v>
      </c>
      <c r="BC25" s="62" t="str">
        <f t="shared" si="11"/>
        <v/>
      </c>
      <c r="BE25" s="30">
        <f t="shared" si="18"/>
        <v>83</v>
      </c>
      <c r="BF25" s="30">
        <f t="shared" si="19"/>
        <v>85</v>
      </c>
      <c r="BG25" s="145">
        <f t="shared" si="20"/>
        <v>83.5</v>
      </c>
      <c r="BH25" s="30">
        <f t="shared" si="21"/>
        <v>84.5</v>
      </c>
      <c r="BI25" s="30">
        <f t="shared" si="22"/>
        <v>84</v>
      </c>
    </row>
    <row r="26" spans="1:61" x14ac:dyDescent="0.2">
      <c r="A26" s="39">
        <v>16</v>
      </c>
      <c r="B26" s="148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13"/>
      <c r="AK26" s="51">
        <f t="shared" si="0"/>
        <v>76</v>
      </c>
      <c r="AL26" s="52">
        <f t="shared" si="1"/>
        <v>80</v>
      </c>
      <c r="AM26" s="53">
        <f t="shared" si="2"/>
        <v>83</v>
      </c>
      <c r="AN26" s="54">
        <f t="shared" si="16"/>
        <v>81</v>
      </c>
      <c r="AO26" s="55">
        <f t="shared" si="3"/>
        <v>80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80</v>
      </c>
      <c r="BC26" s="62" t="str">
        <f t="shared" si="11"/>
        <v/>
      </c>
      <c r="BE26" s="30">
        <f t="shared" si="18"/>
        <v>78.5</v>
      </c>
      <c r="BF26" s="30">
        <f t="shared" si="19"/>
        <v>80</v>
      </c>
      <c r="BG26" s="145">
        <f t="shared" si="20"/>
        <v>81.5</v>
      </c>
      <c r="BH26" s="30">
        <f t="shared" si="21"/>
        <v>80</v>
      </c>
      <c r="BI26" s="30">
        <f t="shared" si="22"/>
        <v>80</v>
      </c>
    </row>
    <row r="27" spans="1:61" x14ac:dyDescent="0.2">
      <c r="A27" s="39">
        <v>17</v>
      </c>
      <c r="B27" s="147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6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8"/>
        <v>78.5</v>
      </c>
      <c r="BF27" s="30">
        <f t="shared" si="19"/>
        <v>80</v>
      </c>
      <c r="BG27" s="145">
        <f t="shared" si="20"/>
        <v>81.5</v>
      </c>
      <c r="BH27" s="30">
        <f t="shared" si="21"/>
        <v>80</v>
      </c>
      <c r="BI27" s="30">
        <f t="shared" si="22"/>
        <v>80</v>
      </c>
    </row>
    <row r="28" spans="1:61" x14ac:dyDescent="0.2">
      <c r="A28" s="39">
        <v>18</v>
      </c>
      <c r="B28" s="148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79</v>
      </c>
      <c r="H28" s="30"/>
      <c r="I28" s="30">
        <v>77</v>
      </c>
      <c r="J28" s="30"/>
      <c r="K28" s="30">
        <v>73</v>
      </c>
      <c r="L28" s="31"/>
      <c r="M28" s="29">
        <v>77</v>
      </c>
      <c r="N28" s="30"/>
      <c r="O28" s="30">
        <v>81</v>
      </c>
      <c r="P28" s="30"/>
      <c r="Q28" s="30">
        <v>83</v>
      </c>
      <c r="R28" s="30"/>
      <c r="S28" s="30">
        <v>79</v>
      </c>
      <c r="T28" s="31"/>
      <c r="U28" s="29">
        <v>74</v>
      </c>
      <c r="V28" s="30"/>
      <c r="W28" s="30">
        <v>78</v>
      </c>
      <c r="X28" s="30"/>
      <c r="Y28" s="30">
        <v>76</v>
      </c>
      <c r="Z28" s="30"/>
      <c r="AA28" s="30">
        <v>80</v>
      </c>
      <c r="AB28" s="31"/>
      <c r="AC28" s="29">
        <v>78</v>
      </c>
      <c r="AD28" s="30"/>
      <c r="AE28" s="30">
        <v>82</v>
      </c>
      <c r="AF28" s="30"/>
      <c r="AG28" s="30">
        <v>77</v>
      </c>
      <c r="AH28" s="30"/>
      <c r="AI28" s="30">
        <v>79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77</v>
      </c>
      <c r="AN28" s="54">
        <f t="shared" si="16"/>
        <v>79</v>
      </c>
      <c r="AO28" s="55">
        <f t="shared" si="3"/>
        <v>78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78</v>
      </c>
      <c r="BC28" s="62" t="str">
        <f t="shared" si="11"/>
        <v/>
      </c>
      <c r="BE28" s="30">
        <f t="shared" si="18"/>
        <v>76</v>
      </c>
      <c r="BF28" s="30">
        <f t="shared" si="19"/>
        <v>80</v>
      </c>
      <c r="BG28" s="145">
        <f t="shared" si="20"/>
        <v>78.25</v>
      </c>
      <c r="BH28" s="30">
        <f t="shared" si="21"/>
        <v>77.75</v>
      </c>
      <c r="BI28" s="30">
        <f t="shared" si="22"/>
        <v>78</v>
      </c>
    </row>
    <row r="29" spans="1:61" x14ac:dyDescent="0.2">
      <c r="A29" s="39">
        <v>19</v>
      </c>
      <c r="B29" s="147" t="s">
        <v>250</v>
      </c>
      <c r="C29" s="118" t="s">
        <v>167</v>
      </c>
      <c r="D29" s="118" t="s">
        <v>205</v>
      </c>
      <c r="E29" s="29">
        <v>75</v>
      </c>
      <c r="F29" s="30"/>
      <c r="G29" s="30">
        <v>81</v>
      </c>
      <c r="H29" s="30"/>
      <c r="I29" s="30">
        <v>80</v>
      </c>
      <c r="J29" s="30"/>
      <c r="K29" s="30">
        <v>76</v>
      </c>
      <c r="L29" s="31"/>
      <c r="M29" s="29">
        <v>79</v>
      </c>
      <c r="N29" s="30"/>
      <c r="O29" s="30">
        <v>83</v>
      </c>
      <c r="P29" s="30"/>
      <c r="Q29" s="30">
        <v>84</v>
      </c>
      <c r="R29" s="30"/>
      <c r="S29" s="30">
        <v>82</v>
      </c>
      <c r="T29" s="31"/>
      <c r="U29" s="29">
        <v>78</v>
      </c>
      <c r="V29" s="30"/>
      <c r="W29" s="30">
        <v>80</v>
      </c>
      <c r="X29" s="30"/>
      <c r="Y29" s="30">
        <v>77</v>
      </c>
      <c r="Z29" s="30"/>
      <c r="AA29" s="30">
        <v>81</v>
      </c>
      <c r="AB29" s="31"/>
      <c r="AC29" s="29">
        <v>80</v>
      </c>
      <c r="AD29" s="30"/>
      <c r="AE29" s="30">
        <v>84</v>
      </c>
      <c r="AF29" s="30"/>
      <c r="AG29" s="30">
        <v>80</v>
      </c>
      <c r="AH29" s="30"/>
      <c r="AI29" s="30">
        <v>80</v>
      </c>
      <c r="AJ29" s="13"/>
      <c r="AK29" s="51">
        <f t="shared" si="0"/>
        <v>78</v>
      </c>
      <c r="AL29" s="52">
        <f t="shared" si="1"/>
        <v>82</v>
      </c>
      <c r="AM29" s="53">
        <f t="shared" si="2"/>
        <v>79</v>
      </c>
      <c r="AN29" s="54">
        <f t="shared" si="16"/>
        <v>81</v>
      </c>
      <c r="AO29" s="55">
        <f t="shared" si="3"/>
        <v>80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80</v>
      </c>
      <c r="BC29" s="62" t="str">
        <f t="shared" si="11"/>
        <v/>
      </c>
      <c r="BE29" s="30">
        <f t="shared" si="18"/>
        <v>78</v>
      </c>
      <c r="BF29" s="30">
        <f t="shared" si="19"/>
        <v>82</v>
      </c>
      <c r="BG29" s="145">
        <f t="shared" si="20"/>
        <v>80.25</v>
      </c>
      <c r="BH29" s="30">
        <f t="shared" si="21"/>
        <v>79.75</v>
      </c>
      <c r="BI29" s="30">
        <f t="shared" si="22"/>
        <v>80</v>
      </c>
    </row>
    <row r="30" spans="1:61" x14ac:dyDescent="0.2">
      <c r="A30" s="39">
        <v>20</v>
      </c>
      <c r="B30" s="148" t="s">
        <v>251</v>
      </c>
      <c r="C30" s="119" t="s">
        <v>168</v>
      </c>
      <c r="D30" s="119" t="s">
        <v>206</v>
      </c>
      <c r="E30" s="29">
        <v>79</v>
      </c>
      <c r="F30" s="30"/>
      <c r="G30" s="30">
        <v>82</v>
      </c>
      <c r="H30" s="30"/>
      <c r="I30" s="30">
        <v>79</v>
      </c>
      <c r="J30" s="30"/>
      <c r="K30" s="30">
        <v>80</v>
      </c>
      <c r="L30" s="31"/>
      <c r="M30" s="29">
        <v>81</v>
      </c>
      <c r="N30" s="30"/>
      <c r="O30" s="30">
        <v>86</v>
      </c>
      <c r="P30" s="30"/>
      <c r="Q30" s="30">
        <v>82</v>
      </c>
      <c r="R30" s="30"/>
      <c r="S30" s="30">
        <v>87</v>
      </c>
      <c r="T30" s="31"/>
      <c r="U30" s="29">
        <v>88</v>
      </c>
      <c r="V30" s="30"/>
      <c r="W30" s="30">
        <v>83</v>
      </c>
      <c r="X30" s="30"/>
      <c r="Y30" s="30">
        <v>87</v>
      </c>
      <c r="Z30" s="30"/>
      <c r="AA30" s="30">
        <v>82</v>
      </c>
      <c r="AB30" s="31"/>
      <c r="AC30" s="29">
        <v>88</v>
      </c>
      <c r="AD30" s="30"/>
      <c r="AE30" s="30">
        <v>85</v>
      </c>
      <c r="AF30" s="30"/>
      <c r="AG30" s="30">
        <v>87</v>
      </c>
      <c r="AH30" s="30"/>
      <c r="AI30" s="30">
        <v>89</v>
      </c>
      <c r="AJ30" s="13"/>
      <c r="AK30" s="51">
        <f t="shared" si="0"/>
        <v>80</v>
      </c>
      <c r="AL30" s="52">
        <f t="shared" si="1"/>
        <v>84</v>
      </c>
      <c r="AM30" s="53">
        <f t="shared" si="2"/>
        <v>85</v>
      </c>
      <c r="AN30" s="54">
        <f t="shared" si="16"/>
        <v>87.25</v>
      </c>
      <c r="AO30" s="55">
        <f t="shared" si="3"/>
        <v>84.0625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84.0625</v>
      </c>
      <c r="BC30" s="62" t="str">
        <f t="shared" si="11"/>
        <v/>
      </c>
      <c r="BE30" s="30">
        <f t="shared" si="18"/>
        <v>84</v>
      </c>
      <c r="BF30" s="30">
        <f t="shared" si="19"/>
        <v>84</v>
      </c>
      <c r="BG30" s="145">
        <f t="shared" si="20"/>
        <v>83.75</v>
      </c>
      <c r="BH30" s="30">
        <f t="shared" si="21"/>
        <v>84.5</v>
      </c>
      <c r="BI30" s="30">
        <f t="shared" si="22"/>
        <v>84.0625</v>
      </c>
    </row>
    <row r="31" spans="1:61" x14ac:dyDescent="0.2">
      <c r="A31" s="39">
        <v>21</v>
      </c>
      <c r="B31" s="147" t="s">
        <v>252</v>
      </c>
      <c r="C31" s="118" t="s">
        <v>169</v>
      </c>
      <c r="D31" s="118" t="s">
        <v>207</v>
      </c>
      <c r="E31" s="29">
        <v>75</v>
      </c>
      <c r="F31" s="30"/>
      <c r="G31" s="30">
        <v>78</v>
      </c>
      <c r="H31" s="30"/>
      <c r="I31" s="30">
        <v>77</v>
      </c>
      <c r="J31" s="30"/>
      <c r="K31" s="30">
        <v>74</v>
      </c>
      <c r="L31" s="31"/>
      <c r="M31" s="29">
        <v>77</v>
      </c>
      <c r="N31" s="30"/>
      <c r="O31" s="30">
        <v>82</v>
      </c>
      <c r="P31" s="30"/>
      <c r="Q31" s="30">
        <v>83</v>
      </c>
      <c r="R31" s="30"/>
      <c r="S31" s="30">
        <v>78</v>
      </c>
      <c r="T31" s="31"/>
      <c r="U31" s="29">
        <v>84</v>
      </c>
      <c r="V31" s="30"/>
      <c r="W31" s="30">
        <v>79</v>
      </c>
      <c r="X31" s="30"/>
      <c r="Y31" s="30">
        <v>82</v>
      </c>
      <c r="Z31" s="30"/>
      <c r="AA31" s="30">
        <v>87</v>
      </c>
      <c r="AB31" s="31"/>
      <c r="AC31" s="29">
        <v>78</v>
      </c>
      <c r="AD31" s="30"/>
      <c r="AE31" s="30">
        <v>81</v>
      </c>
      <c r="AF31" s="30"/>
      <c r="AG31" s="30">
        <v>84</v>
      </c>
      <c r="AH31" s="30"/>
      <c r="AI31" s="30">
        <v>81</v>
      </c>
      <c r="AJ31" s="13"/>
      <c r="AK31" s="51">
        <f t="shared" si="0"/>
        <v>76</v>
      </c>
      <c r="AL31" s="52">
        <f t="shared" si="1"/>
        <v>80</v>
      </c>
      <c r="AM31" s="53">
        <f t="shared" si="2"/>
        <v>83</v>
      </c>
      <c r="AN31" s="54">
        <f t="shared" si="16"/>
        <v>81</v>
      </c>
      <c r="AO31" s="55">
        <f t="shared" si="3"/>
        <v>80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80</v>
      </c>
      <c r="BC31" s="62" t="str">
        <f t="shared" si="11"/>
        <v/>
      </c>
      <c r="BE31" s="30">
        <f t="shared" si="18"/>
        <v>78.5</v>
      </c>
      <c r="BF31" s="30">
        <f t="shared" si="19"/>
        <v>80</v>
      </c>
      <c r="BG31" s="145">
        <f t="shared" si="20"/>
        <v>81.5</v>
      </c>
      <c r="BH31" s="30">
        <f t="shared" si="21"/>
        <v>80</v>
      </c>
      <c r="BI31" s="30">
        <f t="shared" si="22"/>
        <v>80</v>
      </c>
    </row>
    <row r="32" spans="1:61" x14ac:dyDescent="0.2">
      <c r="A32" s="39">
        <v>22</v>
      </c>
      <c r="B32" s="148" t="s">
        <v>253</v>
      </c>
      <c r="C32" s="119" t="s">
        <v>170</v>
      </c>
      <c r="D32" s="119" t="s">
        <v>208</v>
      </c>
      <c r="E32" s="29">
        <v>75</v>
      </c>
      <c r="F32" s="30"/>
      <c r="G32" s="30">
        <v>78</v>
      </c>
      <c r="H32" s="30"/>
      <c r="I32" s="30">
        <v>77</v>
      </c>
      <c r="J32" s="30"/>
      <c r="K32" s="30">
        <v>74</v>
      </c>
      <c r="L32" s="31"/>
      <c r="M32" s="29">
        <v>77</v>
      </c>
      <c r="N32" s="30"/>
      <c r="O32" s="30">
        <v>82</v>
      </c>
      <c r="P32" s="30"/>
      <c r="Q32" s="30">
        <v>83</v>
      </c>
      <c r="R32" s="30"/>
      <c r="S32" s="30">
        <v>78</v>
      </c>
      <c r="T32" s="31"/>
      <c r="U32" s="29">
        <v>84</v>
      </c>
      <c r="V32" s="30"/>
      <c r="W32" s="30">
        <v>79</v>
      </c>
      <c r="X32" s="30"/>
      <c r="Y32" s="30">
        <v>82</v>
      </c>
      <c r="Z32" s="30"/>
      <c r="AA32" s="30">
        <v>87</v>
      </c>
      <c r="AB32" s="31"/>
      <c r="AC32" s="29">
        <v>78</v>
      </c>
      <c r="AD32" s="30"/>
      <c r="AE32" s="30">
        <v>81</v>
      </c>
      <c r="AF32" s="30"/>
      <c r="AG32" s="30">
        <v>84</v>
      </c>
      <c r="AH32" s="30"/>
      <c r="AI32" s="30">
        <v>81</v>
      </c>
      <c r="AJ32" s="13"/>
      <c r="AK32" s="51">
        <f t="shared" si="0"/>
        <v>76</v>
      </c>
      <c r="AL32" s="52">
        <f t="shared" si="1"/>
        <v>80</v>
      </c>
      <c r="AM32" s="53">
        <f t="shared" si="2"/>
        <v>83</v>
      </c>
      <c r="AN32" s="54">
        <f t="shared" si="16"/>
        <v>81</v>
      </c>
      <c r="AO32" s="55">
        <f t="shared" si="3"/>
        <v>80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80</v>
      </c>
      <c r="BC32" s="62" t="str">
        <f t="shared" si="11"/>
        <v/>
      </c>
      <c r="BE32" s="30">
        <f t="shared" si="18"/>
        <v>78.5</v>
      </c>
      <c r="BF32" s="30">
        <f t="shared" si="19"/>
        <v>80</v>
      </c>
      <c r="BG32" s="145">
        <f t="shared" si="20"/>
        <v>81.5</v>
      </c>
      <c r="BH32" s="30">
        <f t="shared" si="21"/>
        <v>80</v>
      </c>
      <c r="BI32" s="30">
        <f t="shared" si="22"/>
        <v>80</v>
      </c>
    </row>
    <row r="33" spans="1:61" x14ac:dyDescent="0.2">
      <c r="A33" s="39">
        <v>23</v>
      </c>
      <c r="B33" s="147" t="s">
        <v>254</v>
      </c>
      <c r="C33" s="118" t="s">
        <v>171</v>
      </c>
      <c r="D33" s="118" t="s">
        <v>209</v>
      </c>
      <c r="E33" s="29">
        <v>83</v>
      </c>
      <c r="F33" s="30"/>
      <c r="G33" s="30">
        <v>85</v>
      </c>
      <c r="H33" s="30"/>
      <c r="I33" s="30">
        <v>80</v>
      </c>
      <c r="J33" s="30"/>
      <c r="K33" s="30">
        <v>88</v>
      </c>
      <c r="L33" s="31"/>
      <c r="M33" s="29">
        <v>85</v>
      </c>
      <c r="N33" s="30"/>
      <c r="O33" s="30">
        <v>87</v>
      </c>
      <c r="P33" s="30"/>
      <c r="Q33" s="30">
        <v>84</v>
      </c>
      <c r="R33" s="30"/>
      <c r="S33" s="30">
        <v>88</v>
      </c>
      <c r="T33" s="31"/>
      <c r="U33" s="29">
        <v>82</v>
      </c>
      <c r="V33" s="30"/>
      <c r="W33" s="30">
        <v>84</v>
      </c>
      <c r="X33" s="30"/>
      <c r="Y33" s="30">
        <v>80</v>
      </c>
      <c r="Z33" s="30"/>
      <c r="AA33" s="30">
        <v>86</v>
      </c>
      <c r="AB33" s="31"/>
      <c r="AC33" s="29">
        <v>86</v>
      </c>
      <c r="AD33" s="30"/>
      <c r="AE33" s="30">
        <v>88</v>
      </c>
      <c r="AF33" s="30"/>
      <c r="AG33" s="30">
        <v>85</v>
      </c>
      <c r="AH33" s="30"/>
      <c r="AI33" s="30">
        <v>87</v>
      </c>
      <c r="AJ33" s="13"/>
      <c r="AK33" s="51">
        <f t="shared" si="0"/>
        <v>84</v>
      </c>
      <c r="AL33" s="52">
        <f t="shared" si="1"/>
        <v>86</v>
      </c>
      <c r="AM33" s="53">
        <f t="shared" si="2"/>
        <v>83</v>
      </c>
      <c r="AN33" s="54">
        <f t="shared" si="16"/>
        <v>86.5</v>
      </c>
      <c r="AO33" s="55">
        <f t="shared" si="3"/>
        <v>84.875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84.875</v>
      </c>
      <c r="BC33" s="62" t="str">
        <f t="shared" si="11"/>
        <v/>
      </c>
      <c r="BE33" s="30">
        <f t="shared" si="18"/>
        <v>84</v>
      </c>
      <c r="BF33" s="30">
        <f t="shared" si="19"/>
        <v>86</v>
      </c>
      <c r="BG33" s="145">
        <f t="shared" si="20"/>
        <v>82.25</v>
      </c>
      <c r="BH33" s="30">
        <f t="shared" si="21"/>
        <v>87.25</v>
      </c>
      <c r="BI33" s="30">
        <f t="shared" si="22"/>
        <v>84.875</v>
      </c>
    </row>
    <row r="34" spans="1:61" x14ac:dyDescent="0.2">
      <c r="A34" s="39">
        <v>24</v>
      </c>
      <c r="B34" s="148" t="s">
        <v>255</v>
      </c>
      <c r="C34" s="119" t="s">
        <v>172</v>
      </c>
      <c r="D34" s="119" t="s">
        <v>210</v>
      </c>
      <c r="E34" s="29">
        <v>82</v>
      </c>
      <c r="F34" s="30"/>
      <c r="G34" s="30">
        <v>84</v>
      </c>
      <c r="H34" s="30"/>
      <c r="I34" s="30">
        <v>86</v>
      </c>
      <c r="J34" s="30"/>
      <c r="K34" s="30">
        <v>80</v>
      </c>
      <c r="L34" s="31"/>
      <c r="M34" s="29">
        <v>84</v>
      </c>
      <c r="N34" s="30"/>
      <c r="O34" s="30">
        <v>86</v>
      </c>
      <c r="P34" s="30"/>
      <c r="Q34" s="30">
        <v>88</v>
      </c>
      <c r="R34" s="30"/>
      <c r="S34" s="30">
        <v>82</v>
      </c>
      <c r="T34" s="31"/>
      <c r="U34" s="29">
        <v>90</v>
      </c>
      <c r="V34" s="30"/>
      <c r="W34" s="30">
        <v>93</v>
      </c>
      <c r="X34" s="30"/>
      <c r="Y34" s="30">
        <v>94</v>
      </c>
      <c r="Z34" s="30"/>
      <c r="AA34" s="30">
        <v>91</v>
      </c>
      <c r="AB34" s="31"/>
      <c r="AC34" s="29">
        <v>96</v>
      </c>
      <c r="AD34" s="30"/>
      <c r="AE34" s="30">
        <v>97</v>
      </c>
      <c r="AF34" s="30"/>
      <c r="AG34" s="30">
        <v>92</v>
      </c>
      <c r="AH34" s="30"/>
      <c r="AI34" s="30">
        <v>91</v>
      </c>
      <c r="AJ34" s="13"/>
      <c r="AK34" s="51">
        <f t="shared" si="0"/>
        <v>83</v>
      </c>
      <c r="AL34" s="52">
        <f t="shared" si="1"/>
        <v>85</v>
      </c>
      <c r="AM34" s="53">
        <f t="shared" si="2"/>
        <v>92</v>
      </c>
      <c r="AN34" s="54">
        <f t="shared" si="16"/>
        <v>94</v>
      </c>
      <c r="AO34" s="55">
        <f t="shared" si="3"/>
        <v>88.5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88.5</v>
      </c>
      <c r="BC34" s="62" t="str">
        <f t="shared" si="11"/>
        <v/>
      </c>
      <c r="BE34" s="30">
        <f t="shared" si="18"/>
        <v>88</v>
      </c>
      <c r="BF34" s="30">
        <f t="shared" si="19"/>
        <v>90</v>
      </c>
      <c r="BG34" s="145">
        <f t="shared" si="20"/>
        <v>90</v>
      </c>
      <c r="BH34" s="30">
        <f t="shared" si="21"/>
        <v>86</v>
      </c>
      <c r="BI34" s="30">
        <f t="shared" si="22"/>
        <v>88.5</v>
      </c>
    </row>
    <row r="35" spans="1:61" x14ac:dyDescent="0.2">
      <c r="A35" s="39">
        <v>25</v>
      </c>
      <c r="B35" s="147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85</v>
      </c>
      <c r="H35" s="30"/>
      <c r="I35" s="30">
        <v>81</v>
      </c>
      <c r="J35" s="30"/>
      <c r="K35" s="30">
        <v>82</v>
      </c>
      <c r="L35" s="31"/>
      <c r="M35" s="29">
        <v>84</v>
      </c>
      <c r="N35" s="30"/>
      <c r="O35" s="30">
        <v>87</v>
      </c>
      <c r="P35" s="30"/>
      <c r="Q35" s="30">
        <v>85</v>
      </c>
      <c r="R35" s="30"/>
      <c r="S35" s="30">
        <v>88</v>
      </c>
      <c r="T35" s="31"/>
      <c r="U35" s="29">
        <v>81</v>
      </c>
      <c r="V35" s="30"/>
      <c r="W35" s="30">
        <v>84</v>
      </c>
      <c r="X35" s="30"/>
      <c r="Y35" s="30">
        <v>82</v>
      </c>
      <c r="Z35" s="30"/>
      <c r="AA35" s="30">
        <v>85</v>
      </c>
      <c r="AB35" s="31"/>
      <c r="AC35" s="29">
        <v>83</v>
      </c>
      <c r="AD35" s="30"/>
      <c r="AE35" s="30">
        <v>88</v>
      </c>
      <c r="AF35" s="30"/>
      <c r="AG35" s="30">
        <v>82</v>
      </c>
      <c r="AH35" s="30"/>
      <c r="AI35" s="30">
        <v>87</v>
      </c>
      <c r="AJ35" s="13"/>
      <c r="AK35" s="51">
        <f t="shared" si="0"/>
        <v>82</v>
      </c>
      <c r="AL35" s="52">
        <f t="shared" si="1"/>
        <v>86</v>
      </c>
      <c r="AM35" s="53">
        <f t="shared" si="2"/>
        <v>83</v>
      </c>
      <c r="AN35" s="54">
        <f t="shared" si="16"/>
        <v>85</v>
      </c>
      <c r="AO35" s="55">
        <f t="shared" si="3"/>
        <v>84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84</v>
      </c>
      <c r="BC35" s="62" t="str">
        <f t="shared" si="11"/>
        <v/>
      </c>
      <c r="BE35" s="30">
        <f t="shared" si="18"/>
        <v>82</v>
      </c>
      <c r="BF35" s="30">
        <f t="shared" si="19"/>
        <v>86</v>
      </c>
      <c r="BG35" s="145">
        <f t="shared" si="20"/>
        <v>82.5</v>
      </c>
      <c r="BH35" s="30">
        <f t="shared" si="21"/>
        <v>85.5</v>
      </c>
      <c r="BI35" s="30">
        <f t="shared" si="22"/>
        <v>84</v>
      </c>
    </row>
    <row r="36" spans="1:61" x14ac:dyDescent="0.2">
      <c r="A36" s="39">
        <v>26</v>
      </c>
      <c r="B36" s="148" t="s">
        <v>257</v>
      </c>
      <c r="C36" s="119" t="s">
        <v>174</v>
      </c>
      <c r="D36" s="119" t="s">
        <v>212</v>
      </c>
      <c r="E36" s="29">
        <v>80</v>
      </c>
      <c r="F36" s="30"/>
      <c r="G36" s="30">
        <v>82</v>
      </c>
      <c r="H36" s="30"/>
      <c r="I36" s="30">
        <v>80</v>
      </c>
      <c r="J36" s="30"/>
      <c r="K36" s="30">
        <v>82</v>
      </c>
      <c r="L36" s="31"/>
      <c r="M36" s="29">
        <v>82</v>
      </c>
      <c r="N36" s="30"/>
      <c r="O36" s="30">
        <v>84</v>
      </c>
      <c r="P36" s="30"/>
      <c r="Q36" s="30">
        <v>80</v>
      </c>
      <c r="R36" s="30"/>
      <c r="S36" s="30">
        <v>86</v>
      </c>
      <c r="T36" s="31"/>
      <c r="U36" s="29">
        <v>82</v>
      </c>
      <c r="V36" s="30"/>
      <c r="W36" s="30">
        <v>81</v>
      </c>
      <c r="X36" s="30"/>
      <c r="Y36" s="30">
        <v>78</v>
      </c>
      <c r="Z36" s="30"/>
      <c r="AA36" s="30">
        <v>79</v>
      </c>
      <c r="AB36" s="31"/>
      <c r="AC36" s="29">
        <v>80</v>
      </c>
      <c r="AD36" s="30"/>
      <c r="AE36" s="30">
        <v>85</v>
      </c>
      <c r="AF36" s="30"/>
      <c r="AG36" s="30">
        <v>88</v>
      </c>
      <c r="AH36" s="30"/>
      <c r="AI36" s="30">
        <v>83</v>
      </c>
      <c r="AJ36" s="13"/>
      <c r="AK36" s="51">
        <f t="shared" si="0"/>
        <v>81</v>
      </c>
      <c r="AL36" s="52">
        <f t="shared" si="1"/>
        <v>83</v>
      </c>
      <c r="AM36" s="53">
        <f t="shared" si="2"/>
        <v>80</v>
      </c>
      <c r="AN36" s="54">
        <f t="shared" si="16"/>
        <v>84</v>
      </c>
      <c r="AO36" s="55">
        <f t="shared" si="3"/>
        <v>82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82</v>
      </c>
      <c r="BC36" s="62" t="str">
        <f t="shared" si="11"/>
        <v/>
      </c>
      <c r="BE36" s="30">
        <f t="shared" si="18"/>
        <v>81</v>
      </c>
      <c r="BF36" s="30">
        <f t="shared" si="19"/>
        <v>83</v>
      </c>
      <c r="BG36" s="145">
        <f t="shared" si="20"/>
        <v>81.5</v>
      </c>
      <c r="BH36" s="30">
        <f t="shared" si="21"/>
        <v>82.5</v>
      </c>
      <c r="BI36" s="30">
        <f t="shared" si="22"/>
        <v>82</v>
      </c>
    </row>
    <row r="37" spans="1:61" x14ac:dyDescent="0.2">
      <c r="A37" s="39">
        <v>27</v>
      </c>
      <c r="B37" s="147" t="s">
        <v>258</v>
      </c>
      <c r="C37" s="118" t="s">
        <v>147</v>
      </c>
      <c r="D37" s="118" t="s">
        <v>213</v>
      </c>
      <c r="E37" s="29">
        <v>75</v>
      </c>
      <c r="F37" s="30"/>
      <c r="G37" s="30">
        <v>78</v>
      </c>
      <c r="H37" s="30"/>
      <c r="I37" s="30">
        <v>77</v>
      </c>
      <c r="J37" s="30"/>
      <c r="K37" s="30">
        <v>74</v>
      </c>
      <c r="L37" s="31"/>
      <c r="M37" s="29">
        <v>77</v>
      </c>
      <c r="N37" s="30"/>
      <c r="O37" s="30">
        <v>82</v>
      </c>
      <c r="P37" s="30"/>
      <c r="Q37" s="30">
        <v>83</v>
      </c>
      <c r="R37" s="30"/>
      <c r="S37" s="30">
        <v>78</v>
      </c>
      <c r="T37" s="31"/>
      <c r="U37" s="29">
        <v>84</v>
      </c>
      <c r="V37" s="30"/>
      <c r="W37" s="30">
        <v>79</v>
      </c>
      <c r="X37" s="30"/>
      <c r="Y37" s="30">
        <v>82</v>
      </c>
      <c r="Z37" s="30"/>
      <c r="AA37" s="30">
        <v>87</v>
      </c>
      <c r="AB37" s="31"/>
      <c r="AC37" s="29">
        <v>78</v>
      </c>
      <c r="AD37" s="30"/>
      <c r="AE37" s="30">
        <v>81</v>
      </c>
      <c r="AF37" s="30"/>
      <c r="AG37" s="30">
        <v>84</v>
      </c>
      <c r="AH37" s="30"/>
      <c r="AI37" s="30">
        <v>81</v>
      </c>
      <c r="AJ37" s="13"/>
      <c r="AK37" s="51">
        <f t="shared" si="0"/>
        <v>76</v>
      </c>
      <c r="AL37" s="52">
        <f t="shared" si="1"/>
        <v>80</v>
      </c>
      <c r="AM37" s="53">
        <f t="shared" si="2"/>
        <v>83</v>
      </c>
      <c r="AN37" s="54">
        <f t="shared" si="16"/>
        <v>81</v>
      </c>
      <c r="AO37" s="55">
        <f t="shared" si="3"/>
        <v>80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80</v>
      </c>
      <c r="BC37" s="62" t="str">
        <f t="shared" si="11"/>
        <v/>
      </c>
      <c r="BE37" s="30">
        <f t="shared" si="18"/>
        <v>78.5</v>
      </c>
      <c r="BF37" s="30">
        <f t="shared" si="19"/>
        <v>80</v>
      </c>
      <c r="BG37" s="145">
        <f t="shared" si="20"/>
        <v>81.5</v>
      </c>
      <c r="BH37" s="30">
        <f t="shared" si="21"/>
        <v>80</v>
      </c>
      <c r="BI37" s="30">
        <f t="shared" si="22"/>
        <v>80</v>
      </c>
    </row>
    <row r="38" spans="1:61" x14ac:dyDescent="0.2">
      <c r="A38" s="39">
        <v>28</v>
      </c>
      <c r="B38" s="148" t="s">
        <v>259</v>
      </c>
      <c r="C38" s="119" t="s">
        <v>175</v>
      </c>
      <c r="D38" s="119" t="s">
        <v>214</v>
      </c>
      <c r="E38" s="29">
        <v>83</v>
      </c>
      <c r="F38" s="30"/>
      <c r="G38" s="30">
        <v>85</v>
      </c>
      <c r="H38" s="30"/>
      <c r="I38" s="30">
        <v>80</v>
      </c>
      <c r="J38" s="30"/>
      <c r="K38" s="30">
        <v>88</v>
      </c>
      <c r="L38" s="31"/>
      <c r="M38" s="29">
        <v>85</v>
      </c>
      <c r="N38" s="30"/>
      <c r="O38" s="30">
        <v>87</v>
      </c>
      <c r="P38" s="30"/>
      <c r="Q38" s="30">
        <v>84</v>
      </c>
      <c r="R38" s="30"/>
      <c r="S38" s="30">
        <v>88</v>
      </c>
      <c r="T38" s="31"/>
      <c r="U38" s="29">
        <v>82</v>
      </c>
      <c r="V38" s="30"/>
      <c r="W38" s="30">
        <v>84</v>
      </c>
      <c r="X38" s="30"/>
      <c r="Y38" s="30">
        <v>80</v>
      </c>
      <c r="Z38" s="30"/>
      <c r="AA38" s="30">
        <v>86</v>
      </c>
      <c r="AB38" s="31"/>
      <c r="AC38" s="29">
        <v>86</v>
      </c>
      <c r="AD38" s="30"/>
      <c r="AE38" s="30">
        <v>88</v>
      </c>
      <c r="AF38" s="30"/>
      <c r="AG38" s="30">
        <v>85</v>
      </c>
      <c r="AH38" s="30"/>
      <c r="AI38" s="30">
        <v>87</v>
      </c>
      <c r="AJ38" s="13"/>
      <c r="AK38" s="51">
        <f t="shared" si="0"/>
        <v>84</v>
      </c>
      <c r="AL38" s="52">
        <f t="shared" si="1"/>
        <v>86</v>
      </c>
      <c r="AM38" s="53">
        <f t="shared" si="2"/>
        <v>83</v>
      </c>
      <c r="AN38" s="54">
        <f t="shared" si="16"/>
        <v>86.5</v>
      </c>
      <c r="AO38" s="55">
        <f t="shared" si="3"/>
        <v>84.875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84.875</v>
      </c>
      <c r="BC38" s="62" t="str">
        <f t="shared" si="11"/>
        <v/>
      </c>
      <c r="BE38" s="30">
        <f t="shared" si="18"/>
        <v>84</v>
      </c>
      <c r="BF38" s="30">
        <f t="shared" si="19"/>
        <v>86</v>
      </c>
      <c r="BG38" s="145">
        <f t="shared" si="20"/>
        <v>82.25</v>
      </c>
      <c r="BH38" s="30">
        <f t="shared" si="21"/>
        <v>87.25</v>
      </c>
      <c r="BI38" s="30">
        <f t="shared" si="22"/>
        <v>84.875</v>
      </c>
    </row>
    <row r="39" spans="1:61" x14ac:dyDescent="0.2">
      <c r="A39" s="39">
        <v>29</v>
      </c>
      <c r="B39" s="147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84</v>
      </c>
      <c r="H39" s="30"/>
      <c r="I39" s="30">
        <v>86</v>
      </c>
      <c r="J39" s="30"/>
      <c r="K39" s="30">
        <v>80</v>
      </c>
      <c r="L39" s="31"/>
      <c r="M39" s="29">
        <v>84</v>
      </c>
      <c r="N39" s="30"/>
      <c r="O39" s="30">
        <v>86</v>
      </c>
      <c r="P39" s="30"/>
      <c r="Q39" s="30">
        <v>88</v>
      </c>
      <c r="R39" s="30"/>
      <c r="S39" s="30">
        <v>82</v>
      </c>
      <c r="T39" s="31"/>
      <c r="U39" s="29">
        <v>90</v>
      </c>
      <c r="V39" s="30"/>
      <c r="W39" s="30">
        <v>93</v>
      </c>
      <c r="X39" s="30"/>
      <c r="Y39" s="30">
        <v>94</v>
      </c>
      <c r="Z39" s="30"/>
      <c r="AA39" s="30">
        <v>91</v>
      </c>
      <c r="AB39" s="31"/>
      <c r="AC39" s="29">
        <v>96</v>
      </c>
      <c r="AD39" s="30"/>
      <c r="AE39" s="30">
        <v>97</v>
      </c>
      <c r="AF39" s="30"/>
      <c r="AG39" s="30">
        <v>92</v>
      </c>
      <c r="AH39" s="30"/>
      <c r="AI39" s="30">
        <v>91</v>
      </c>
      <c r="AJ39" s="13"/>
      <c r="AK39" s="51">
        <f t="shared" si="0"/>
        <v>83</v>
      </c>
      <c r="AL39" s="52">
        <f t="shared" si="1"/>
        <v>85</v>
      </c>
      <c r="AM39" s="53">
        <f t="shared" si="2"/>
        <v>92</v>
      </c>
      <c r="AN39" s="54">
        <f t="shared" si="16"/>
        <v>94</v>
      </c>
      <c r="AO39" s="55">
        <f t="shared" si="3"/>
        <v>88.5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88.5</v>
      </c>
      <c r="BC39" s="62" t="str">
        <f t="shared" si="11"/>
        <v/>
      </c>
      <c r="BE39" s="30">
        <f t="shared" si="18"/>
        <v>88</v>
      </c>
      <c r="BF39" s="30">
        <f t="shared" si="19"/>
        <v>90</v>
      </c>
      <c r="BG39" s="145">
        <f t="shared" si="20"/>
        <v>90</v>
      </c>
      <c r="BH39" s="30">
        <f t="shared" si="21"/>
        <v>86</v>
      </c>
      <c r="BI39" s="30">
        <f t="shared" si="22"/>
        <v>88.5</v>
      </c>
    </row>
    <row r="40" spans="1:61" x14ac:dyDescent="0.2">
      <c r="A40" s="39">
        <v>30</v>
      </c>
      <c r="B40" s="148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85</v>
      </c>
      <c r="H40" s="30"/>
      <c r="I40" s="30">
        <v>81</v>
      </c>
      <c r="J40" s="30"/>
      <c r="K40" s="30">
        <v>82</v>
      </c>
      <c r="L40" s="31"/>
      <c r="M40" s="29">
        <v>84</v>
      </c>
      <c r="N40" s="30"/>
      <c r="O40" s="30">
        <v>87</v>
      </c>
      <c r="P40" s="30"/>
      <c r="Q40" s="30">
        <v>85</v>
      </c>
      <c r="R40" s="30"/>
      <c r="S40" s="30">
        <v>88</v>
      </c>
      <c r="T40" s="31"/>
      <c r="U40" s="29">
        <v>81</v>
      </c>
      <c r="V40" s="30"/>
      <c r="W40" s="30">
        <v>84</v>
      </c>
      <c r="X40" s="30"/>
      <c r="Y40" s="30">
        <v>82</v>
      </c>
      <c r="Z40" s="30"/>
      <c r="AA40" s="30">
        <v>85</v>
      </c>
      <c r="AB40" s="31"/>
      <c r="AC40" s="29">
        <v>83</v>
      </c>
      <c r="AD40" s="30"/>
      <c r="AE40" s="30">
        <v>88</v>
      </c>
      <c r="AF40" s="30"/>
      <c r="AG40" s="30">
        <v>82</v>
      </c>
      <c r="AH40" s="30"/>
      <c r="AI40" s="30">
        <v>87</v>
      </c>
      <c r="AJ40" s="13"/>
      <c r="AK40" s="51">
        <f t="shared" si="0"/>
        <v>82</v>
      </c>
      <c r="AL40" s="52">
        <f t="shared" si="1"/>
        <v>86</v>
      </c>
      <c r="AM40" s="53">
        <f t="shared" si="2"/>
        <v>83</v>
      </c>
      <c r="AN40" s="54">
        <f t="shared" si="16"/>
        <v>85</v>
      </c>
      <c r="AO40" s="55">
        <f t="shared" si="3"/>
        <v>84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84</v>
      </c>
      <c r="BC40" s="62" t="str">
        <f t="shared" si="11"/>
        <v/>
      </c>
      <c r="BE40" s="30">
        <f t="shared" si="18"/>
        <v>82</v>
      </c>
      <c r="BF40" s="30">
        <f t="shared" si="19"/>
        <v>86</v>
      </c>
      <c r="BG40" s="145">
        <f t="shared" si="20"/>
        <v>82.5</v>
      </c>
      <c r="BH40" s="30">
        <f t="shared" si="21"/>
        <v>85.5</v>
      </c>
      <c r="BI40" s="30">
        <f t="shared" si="22"/>
        <v>84</v>
      </c>
    </row>
    <row r="41" spans="1:61" x14ac:dyDescent="0.2">
      <c r="A41" s="39">
        <v>31</v>
      </c>
      <c r="B41" s="147" t="s">
        <v>262</v>
      </c>
      <c r="C41" s="118" t="s">
        <v>178</v>
      </c>
      <c r="D41" s="118" t="s">
        <v>216</v>
      </c>
      <c r="E41" s="29">
        <v>75</v>
      </c>
      <c r="F41" s="30"/>
      <c r="G41" s="30">
        <v>78</v>
      </c>
      <c r="H41" s="30"/>
      <c r="I41" s="30">
        <v>77</v>
      </c>
      <c r="J41" s="30"/>
      <c r="K41" s="30">
        <v>74</v>
      </c>
      <c r="L41" s="31"/>
      <c r="M41" s="29">
        <v>77</v>
      </c>
      <c r="N41" s="30"/>
      <c r="O41" s="30">
        <v>82</v>
      </c>
      <c r="P41" s="30"/>
      <c r="Q41" s="30">
        <v>83</v>
      </c>
      <c r="R41" s="30"/>
      <c r="S41" s="30">
        <v>78</v>
      </c>
      <c r="T41" s="31"/>
      <c r="U41" s="29">
        <v>84</v>
      </c>
      <c r="V41" s="30"/>
      <c r="W41" s="30">
        <v>79</v>
      </c>
      <c r="X41" s="30"/>
      <c r="Y41" s="30">
        <v>82</v>
      </c>
      <c r="Z41" s="30"/>
      <c r="AA41" s="30">
        <v>87</v>
      </c>
      <c r="AB41" s="31"/>
      <c r="AC41" s="29">
        <v>78</v>
      </c>
      <c r="AD41" s="30"/>
      <c r="AE41" s="30">
        <v>81</v>
      </c>
      <c r="AF41" s="30"/>
      <c r="AG41" s="30">
        <v>84</v>
      </c>
      <c r="AH41" s="30"/>
      <c r="AI41" s="30">
        <v>81</v>
      </c>
      <c r="AJ41" s="13"/>
      <c r="AK41" s="51">
        <f t="shared" si="0"/>
        <v>76</v>
      </c>
      <c r="AL41" s="52">
        <f t="shared" si="1"/>
        <v>80</v>
      </c>
      <c r="AM41" s="53">
        <f t="shared" si="2"/>
        <v>83</v>
      </c>
      <c r="AN41" s="54">
        <f t="shared" si="16"/>
        <v>81</v>
      </c>
      <c r="AO41" s="55">
        <f t="shared" si="3"/>
        <v>80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80</v>
      </c>
      <c r="BC41" s="62" t="str">
        <f t="shared" si="11"/>
        <v/>
      </c>
      <c r="BE41" s="30">
        <f t="shared" si="18"/>
        <v>78.5</v>
      </c>
      <c r="BF41" s="30">
        <f t="shared" si="19"/>
        <v>80</v>
      </c>
      <c r="BG41" s="145">
        <f t="shared" si="20"/>
        <v>81.5</v>
      </c>
      <c r="BH41" s="30">
        <f t="shared" si="21"/>
        <v>80</v>
      </c>
      <c r="BI41" s="30">
        <f t="shared" si="22"/>
        <v>80</v>
      </c>
    </row>
    <row r="42" spans="1:61" x14ac:dyDescent="0.2">
      <c r="A42" s="39">
        <v>32</v>
      </c>
      <c r="B42" s="148" t="s">
        <v>263</v>
      </c>
      <c r="C42" s="119" t="s">
        <v>152</v>
      </c>
      <c r="D42" s="119" t="s">
        <v>217</v>
      </c>
      <c r="E42" s="29">
        <v>73</v>
      </c>
      <c r="F42" s="30"/>
      <c r="G42" s="30">
        <v>75</v>
      </c>
      <c r="H42" s="30"/>
      <c r="I42" s="30">
        <v>70</v>
      </c>
      <c r="J42" s="30"/>
      <c r="K42" s="30">
        <v>78</v>
      </c>
      <c r="L42" s="31"/>
      <c r="M42" s="29">
        <v>75</v>
      </c>
      <c r="N42" s="30"/>
      <c r="O42" s="30">
        <v>77</v>
      </c>
      <c r="P42" s="30"/>
      <c r="Q42" s="30">
        <v>74</v>
      </c>
      <c r="R42" s="30"/>
      <c r="S42" s="30">
        <v>78</v>
      </c>
      <c r="T42" s="31"/>
      <c r="U42" s="29">
        <v>71</v>
      </c>
      <c r="V42" s="30"/>
      <c r="W42" s="30">
        <v>73</v>
      </c>
      <c r="X42" s="30"/>
      <c r="Y42" s="30">
        <v>70</v>
      </c>
      <c r="Z42" s="30"/>
      <c r="AA42" s="30">
        <v>74</v>
      </c>
      <c r="AB42" s="31"/>
      <c r="AC42" s="29">
        <v>76</v>
      </c>
      <c r="AD42" s="30"/>
      <c r="AE42" s="30">
        <v>80</v>
      </c>
      <c r="AF42" s="30"/>
      <c r="AG42" s="30">
        <v>77</v>
      </c>
      <c r="AH42" s="30"/>
      <c r="AI42" s="30">
        <v>79</v>
      </c>
      <c r="AJ42" s="13"/>
      <c r="AK42" s="51">
        <f t="shared" si="0"/>
        <v>74</v>
      </c>
      <c r="AL42" s="52">
        <f t="shared" si="1"/>
        <v>76</v>
      </c>
      <c r="AM42" s="53">
        <f t="shared" si="2"/>
        <v>72</v>
      </c>
      <c r="AN42" s="54">
        <f t="shared" si="16"/>
        <v>78</v>
      </c>
      <c r="AO42" s="55">
        <f t="shared" si="3"/>
        <v>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75</v>
      </c>
      <c r="BC42" s="62" t="str">
        <f t="shared" si="11"/>
        <v/>
      </c>
      <c r="BE42" s="30">
        <f t="shared" si="18"/>
        <v>73.75</v>
      </c>
      <c r="BF42" s="30">
        <f t="shared" si="19"/>
        <v>76.25</v>
      </c>
      <c r="BG42" s="145">
        <f t="shared" si="20"/>
        <v>72.75</v>
      </c>
      <c r="BH42" s="30">
        <f t="shared" si="21"/>
        <v>77.25</v>
      </c>
      <c r="BI42" s="30">
        <f t="shared" si="22"/>
        <v>75</v>
      </c>
    </row>
    <row r="43" spans="1:61" x14ac:dyDescent="0.2">
      <c r="A43" s="39">
        <v>33</v>
      </c>
      <c r="B43" s="147" t="s">
        <v>264</v>
      </c>
      <c r="C43" s="118" t="s">
        <v>179</v>
      </c>
      <c r="D43" s="118" t="s">
        <v>218</v>
      </c>
      <c r="E43" s="29">
        <v>82</v>
      </c>
      <c r="F43" s="30"/>
      <c r="G43" s="30">
        <v>84</v>
      </c>
      <c r="H43" s="30"/>
      <c r="I43" s="30">
        <v>80</v>
      </c>
      <c r="J43" s="30"/>
      <c r="K43" s="30">
        <v>86</v>
      </c>
      <c r="L43" s="31"/>
      <c r="M43" s="29">
        <v>84</v>
      </c>
      <c r="N43" s="30"/>
      <c r="O43" s="30">
        <v>86</v>
      </c>
      <c r="P43" s="30"/>
      <c r="Q43" s="30">
        <v>82</v>
      </c>
      <c r="R43" s="30"/>
      <c r="S43" s="30">
        <v>88</v>
      </c>
      <c r="T43" s="31"/>
      <c r="U43" s="29">
        <v>87</v>
      </c>
      <c r="V43" s="30"/>
      <c r="W43" s="30">
        <v>88</v>
      </c>
      <c r="X43" s="30"/>
      <c r="Y43" s="30">
        <v>86</v>
      </c>
      <c r="Z43" s="30"/>
      <c r="AA43" s="30">
        <v>87</v>
      </c>
      <c r="AB43" s="31"/>
      <c r="AC43" s="29">
        <v>85</v>
      </c>
      <c r="AD43" s="30"/>
      <c r="AE43" s="30">
        <v>87</v>
      </c>
      <c r="AF43" s="30"/>
      <c r="AG43" s="30">
        <v>85</v>
      </c>
      <c r="AH43" s="30"/>
      <c r="AI43" s="30">
        <v>83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83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85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87</v>
      </c>
      <c r="AN43" s="54">
        <f t="shared" si="16"/>
        <v>85</v>
      </c>
      <c r="AO43" s="55">
        <f t="shared" ref="AO43:AO55" si="26">AVERAGE(AK43:AN43)</f>
        <v>85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85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84.5</v>
      </c>
      <c r="BF43" s="30">
        <f t="shared" si="19"/>
        <v>86.25</v>
      </c>
      <c r="BG43" s="145">
        <f t="shared" si="20"/>
        <v>83.25</v>
      </c>
      <c r="BH43" s="30">
        <f t="shared" si="21"/>
        <v>86</v>
      </c>
      <c r="BI43" s="30">
        <f t="shared" si="22"/>
        <v>85</v>
      </c>
    </row>
    <row r="44" spans="1:61" x14ac:dyDescent="0.2">
      <c r="A44" s="39">
        <v>34</v>
      </c>
      <c r="B44" s="148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13"/>
      <c r="AK44" s="51">
        <f t="shared" si="23"/>
        <v>76</v>
      </c>
      <c r="AL44" s="52">
        <f t="shared" si="24"/>
        <v>80</v>
      </c>
      <c r="AM44" s="53">
        <f t="shared" si="25"/>
        <v>83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6"/>
        <v>80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80</v>
      </c>
      <c r="BC44" s="62" t="str">
        <f t="shared" si="34"/>
        <v/>
      </c>
      <c r="BE44" s="30">
        <f t="shared" si="18"/>
        <v>78.5</v>
      </c>
      <c r="BF44" s="30">
        <f t="shared" si="19"/>
        <v>80</v>
      </c>
      <c r="BG44" s="145">
        <f t="shared" si="20"/>
        <v>81.5</v>
      </c>
      <c r="BH44" s="30">
        <f t="shared" si="21"/>
        <v>80</v>
      </c>
      <c r="BI44" s="30">
        <f t="shared" si="22"/>
        <v>80</v>
      </c>
    </row>
    <row r="45" spans="1:61" x14ac:dyDescent="0.2">
      <c r="A45" s="39">
        <v>35</v>
      </c>
      <c r="B45" s="147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90</v>
      </c>
      <c r="V45" s="30"/>
      <c r="W45" s="30">
        <v>94</v>
      </c>
      <c r="X45" s="30"/>
      <c r="Y45" s="30">
        <v>90</v>
      </c>
      <c r="Z45" s="30"/>
      <c r="AA45" s="30">
        <v>94</v>
      </c>
      <c r="AB45" s="31"/>
      <c r="AC45" s="29">
        <v>94</v>
      </c>
      <c r="AD45" s="30"/>
      <c r="AE45" s="30">
        <v>98</v>
      </c>
      <c r="AF45" s="30"/>
      <c r="AG45" s="30">
        <v>90</v>
      </c>
      <c r="AH45" s="30"/>
      <c r="AI45" s="30">
        <v>94</v>
      </c>
      <c r="AJ45" s="13"/>
      <c r="AK45" s="51">
        <f t="shared" si="23"/>
        <v>82</v>
      </c>
      <c r="AL45" s="52">
        <f t="shared" si="24"/>
        <v>86</v>
      </c>
      <c r="AM45" s="53">
        <f t="shared" si="25"/>
        <v>92</v>
      </c>
      <c r="AN45" s="54">
        <f t="shared" si="35"/>
        <v>94</v>
      </c>
      <c r="AO45" s="55">
        <f t="shared" si="26"/>
        <v>88.5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88.5</v>
      </c>
      <c r="BC45" s="62" t="str">
        <f t="shared" si="34"/>
        <v/>
      </c>
      <c r="BE45" s="30">
        <f t="shared" si="18"/>
        <v>87</v>
      </c>
      <c r="BF45" s="30">
        <f t="shared" si="19"/>
        <v>91</v>
      </c>
      <c r="BG45" s="145">
        <f t="shared" si="20"/>
        <v>86.25</v>
      </c>
      <c r="BH45" s="30">
        <f t="shared" si="21"/>
        <v>89.75</v>
      </c>
      <c r="BI45" s="30">
        <f t="shared" si="22"/>
        <v>88.5</v>
      </c>
    </row>
    <row r="46" spans="1:61" x14ac:dyDescent="0.2">
      <c r="A46" s="39">
        <v>36</v>
      </c>
      <c r="B46" s="148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83</v>
      </c>
      <c r="H46" s="30"/>
      <c r="I46" s="30">
        <v>84</v>
      </c>
      <c r="J46" s="30"/>
      <c r="K46" s="30">
        <v>83</v>
      </c>
      <c r="L46" s="31"/>
      <c r="M46" s="29">
        <v>84</v>
      </c>
      <c r="N46" s="30"/>
      <c r="O46" s="30">
        <v>87</v>
      </c>
      <c r="P46" s="30"/>
      <c r="Q46" s="30">
        <v>83</v>
      </c>
      <c r="R46" s="30"/>
      <c r="S46" s="30">
        <v>86</v>
      </c>
      <c r="T46" s="31"/>
      <c r="U46" s="29">
        <v>81</v>
      </c>
      <c r="V46" s="30"/>
      <c r="W46" s="30">
        <v>82</v>
      </c>
      <c r="X46" s="30"/>
      <c r="Y46" s="30">
        <v>83</v>
      </c>
      <c r="Z46" s="30"/>
      <c r="AA46" s="30">
        <v>82</v>
      </c>
      <c r="AB46" s="31"/>
      <c r="AC46" s="29">
        <v>85</v>
      </c>
      <c r="AD46" s="30"/>
      <c r="AE46" s="30">
        <v>88</v>
      </c>
      <c r="AF46" s="30"/>
      <c r="AG46" s="30">
        <v>84</v>
      </c>
      <c r="AH46" s="30"/>
      <c r="AI46" s="30">
        <v>87</v>
      </c>
      <c r="AJ46" s="13"/>
      <c r="AK46" s="51">
        <f t="shared" si="23"/>
        <v>83</v>
      </c>
      <c r="AL46" s="52">
        <f t="shared" si="24"/>
        <v>85</v>
      </c>
      <c r="AM46" s="53">
        <f t="shared" si="25"/>
        <v>82</v>
      </c>
      <c r="AN46" s="54">
        <f t="shared" si="35"/>
        <v>86</v>
      </c>
      <c r="AO46" s="55">
        <f t="shared" si="26"/>
        <v>84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84</v>
      </c>
      <c r="BC46" s="62" t="str">
        <f t="shared" si="34"/>
        <v/>
      </c>
      <c r="BE46" s="30">
        <f t="shared" si="18"/>
        <v>83</v>
      </c>
      <c r="BF46" s="30">
        <f t="shared" si="19"/>
        <v>85</v>
      </c>
      <c r="BG46" s="145">
        <f t="shared" si="20"/>
        <v>83.5</v>
      </c>
      <c r="BH46" s="30">
        <f t="shared" si="21"/>
        <v>84.5</v>
      </c>
      <c r="BI46" s="30">
        <f t="shared" si="22"/>
        <v>84</v>
      </c>
    </row>
    <row r="47" spans="1:61" x14ac:dyDescent="0.2">
      <c r="A47" s="39">
        <v>37</v>
      </c>
      <c r="B47" s="147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13"/>
      <c r="AK47" s="51">
        <f t="shared" si="23"/>
        <v>76</v>
      </c>
      <c r="AL47" s="52">
        <f t="shared" si="24"/>
        <v>80</v>
      </c>
      <c r="AM47" s="53">
        <f t="shared" si="25"/>
        <v>83</v>
      </c>
      <c r="AN47" s="54">
        <f t="shared" si="35"/>
        <v>81</v>
      </c>
      <c r="AO47" s="55">
        <f t="shared" si="26"/>
        <v>80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80</v>
      </c>
      <c r="BC47" s="62" t="str">
        <f t="shared" si="34"/>
        <v/>
      </c>
      <c r="BE47" s="30">
        <f t="shared" si="18"/>
        <v>78.5</v>
      </c>
      <c r="BF47" s="30">
        <f t="shared" si="19"/>
        <v>80</v>
      </c>
      <c r="BG47" s="145">
        <f t="shared" si="20"/>
        <v>81.5</v>
      </c>
      <c r="BH47" s="30">
        <f t="shared" si="21"/>
        <v>80</v>
      </c>
      <c r="BI47" s="30">
        <f t="shared" si="22"/>
        <v>80</v>
      </c>
    </row>
    <row r="48" spans="1:61" x14ac:dyDescent="0.2">
      <c r="A48" s="39">
        <v>38</v>
      </c>
      <c r="B48" s="148" t="s">
        <v>269</v>
      </c>
      <c r="C48" s="119" t="s">
        <v>182</v>
      </c>
      <c r="D48" s="119" t="s">
        <v>223</v>
      </c>
      <c r="E48" s="29">
        <v>75</v>
      </c>
      <c r="F48" s="30"/>
      <c r="G48" s="30">
        <v>78</v>
      </c>
      <c r="H48" s="30"/>
      <c r="I48" s="30">
        <v>77</v>
      </c>
      <c r="J48" s="30"/>
      <c r="K48" s="30">
        <v>74</v>
      </c>
      <c r="L48" s="31"/>
      <c r="M48" s="29">
        <v>77</v>
      </c>
      <c r="N48" s="30"/>
      <c r="O48" s="30">
        <v>82</v>
      </c>
      <c r="P48" s="30"/>
      <c r="Q48" s="30">
        <v>83</v>
      </c>
      <c r="R48" s="30"/>
      <c r="S48" s="30">
        <v>78</v>
      </c>
      <c r="T48" s="31"/>
      <c r="U48" s="29">
        <v>84</v>
      </c>
      <c r="V48" s="30"/>
      <c r="W48" s="30">
        <v>79</v>
      </c>
      <c r="X48" s="30"/>
      <c r="Y48" s="30">
        <v>82</v>
      </c>
      <c r="Z48" s="30"/>
      <c r="AA48" s="30">
        <v>87</v>
      </c>
      <c r="AB48" s="31"/>
      <c r="AC48" s="29">
        <v>78</v>
      </c>
      <c r="AD48" s="30"/>
      <c r="AE48" s="30">
        <v>81</v>
      </c>
      <c r="AF48" s="30"/>
      <c r="AG48" s="30">
        <v>84</v>
      </c>
      <c r="AH48" s="30"/>
      <c r="AI48" s="30">
        <v>81</v>
      </c>
      <c r="AJ48" s="13"/>
      <c r="AK48" s="51">
        <f t="shared" si="23"/>
        <v>76</v>
      </c>
      <c r="AL48" s="52">
        <f t="shared" si="24"/>
        <v>80</v>
      </c>
      <c r="AM48" s="53">
        <f t="shared" si="25"/>
        <v>83</v>
      </c>
      <c r="AN48" s="54">
        <f t="shared" si="35"/>
        <v>81</v>
      </c>
      <c r="AO48" s="55">
        <f t="shared" si="26"/>
        <v>80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80</v>
      </c>
      <c r="BC48" s="62" t="str">
        <f t="shared" si="34"/>
        <v/>
      </c>
      <c r="BE48" s="30">
        <f t="shared" si="18"/>
        <v>78.5</v>
      </c>
      <c r="BF48" s="30">
        <f t="shared" si="19"/>
        <v>80</v>
      </c>
      <c r="BG48" s="145">
        <f t="shared" si="20"/>
        <v>81.5</v>
      </c>
      <c r="BH48" s="30">
        <f t="shared" si="21"/>
        <v>80</v>
      </c>
      <c r="BI48" s="30">
        <f t="shared" si="22"/>
        <v>80</v>
      </c>
    </row>
    <row r="49" spans="1:61" x14ac:dyDescent="0.2">
      <c r="A49" s="39">
        <v>39</v>
      </c>
      <c r="B49" s="147" t="s">
        <v>270</v>
      </c>
      <c r="C49" s="118" t="s">
        <v>146</v>
      </c>
      <c r="D49" s="118" t="s">
        <v>224</v>
      </c>
      <c r="E49" s="29">
        <v>75</v>
      </c>
      <c r="F49" s="30"/>
      <c r="G49" s="30">
        <v>79</v>
      </c>
      <c r="H49" s="30"/>
      <c r="I49" s="30">
        <v>77</v>
      </c>
      <c r="J49" s="30"/>
      <c r="K49" s="30">
        <v>73</v>
      </c>
      <c r="L49" s="31"/>
      <c r="M49" s="29">
        <v>77</v>
      </c>
      <c r="N49" s="30"/>
      <c r="O49" s="30">
        <v>81</v>
      </c>
      <c r="P49" s="30"/>
      <c r="Q49" s="30">
        <v>83</v>
      </c>
      <c r="R49" s="30"/>
      <c r="S49" s="30">
        <v>79</v>
      </c>
      <c r="T49" s="31"/>
      <c r="U49" s="29">
        <v>74</v>
      </c>
      <c r="V49" s="30"/>
      <c r="W49" s="30">
        <v>78</v>
      </c>
      <c r="X49" s="30"/>
      <c r="Y49" s="30">
        <v>76</v>
      </c>
      <c r="Z49" s="30"/>
      <c r="AA49" s="30">
        <v>80</v>
      </c>
      <c r="AB49" s="31"/>
      <c r="AC49" s="29">
        <v>78</v>
      </c>
      <c r="AD49" s="30"/>
      <c r="AE49" s="30">
        <v>82</v>
      </c>
      <c r="AF49" s="30"/>
      <c r="AG49" s="30">
        <v>77</v>
      </c>
      <c r="AH49" s="30"/>
      <c r="AI49" s="30">
        <v>79</v>
      </c>
      <c r="AJ49" s="13"/>
      <c r="AK49" s="51">
        <f t="shared" si="23"/>
        <v>76</v>
      </c>
      <c r="AL49" s="52">
        <f t="shared" si="24"/>
        <v>80</v>
      </c>
      <c r="AM49" s="53">
        <f t="shared" si="25"/>
        <v>77</v>
      </c>
      <c r="AN49" s="54">
        <f t="shared" si="35"/>
        <v>79</v>
      </c>
      <c r="AO49" s="55">
        <f t="shared" si="26"/>
        <v>78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78</v>
      </c>
      <c r="BC49" s="62" t="str">
        <f t="shared" si="34"/>
        <v/>
      </c>
      <c r="BE49" s="30">
        <f t="shared" si="18"/>
        <v>76</v>
      </c>
      <c r="BF49" s="30">
        <f t="shared" si="19"/>
        <v>80</v>
      </c>
      <c r="BG49" s="145">
        <f t="shared" si="20"/>
        <v>78.25</v>
      </c>
      <c r="BH49" s="30">
        <f t="shared" si="21"/>
        <v>77.75</v>
      </c>
      <c r="BI49" s="30">
        <f t="shared" si="22"/>
        <v>78</v>
      </c>
    </row>
    <row r="50" spans="1:61" x14ac:dyDescent="0.2">
      <c r="A50" s="39">
        <v>40</v>
      </c>
      <c r="B50" s="148" t="s">
        <v>271</v>
      </c>
      <c r="C50" s="119" t="s">
        <v>183</v>
      </c>
      <c r="D50" s="119" t="s">
        <v>225</v>
      </c>
      <c r="E50" s="29">
        <v>75</v>
      </c>
      <c r="F50" s="30"/>
      <c r="G50" s="30">
        <v>81</v>
      </c>
      <c r="H50" s="30"/>
      <c r="I50" s="30">
        <v>80</v>
      </c>
      <c r="J50" s="30"/>
      <c r="K50" s="30">
        <v>76</v>
      </c>
      <c r="L50" s="31"/>
      <c r="M50" s="29">
        <v>79</v>
      </c>
      <c r="N50" s="30"/>
      <c r="O50" s="30">
        <v>83</v>
      </c>
      <c r="P50" s="30"/>
      <c r="Q50" s="30">
        <v>84</v>
      </c>
      <c r="R50" s="30"/>
      <c r="S50" s="30">
        <v>82</v>
      </c>
      <c r="T50" s="31"/>
      <c r="U50" s="29">
        <v>78</v>
      </c>
      <c r="V50" s="30"/>
      <c r="W50" s="30">
        <v>80</v>
      </c>
      <c r="X50" s="30"/>
      <c r="Y50" s="30">
        <v>77</v>
      </c>
      <c r="Z50" s="30"/>
      <c r="AA50" s="30">
        <v>81</v>
      </c>
      <c r="AB50" s="31"/>
      <c r="AC50" s="29">
        <v>80</v>
      </c>
      <c r="AD50" s="30"/>
      <c r="AE50" s="30">
        <v>84</v>
      </c>
      <c r="AF50" s="30"/>
      <c r="AG50" s="30">
        <v>80</v>
      </c>
      <c r="AH50" s="30"/>
      <c r="AI50" s="30">
        <v>80</v>
      </c>
      <c r="AJ50" s="13"/>
      <c r="AK50" s="51">
        <f t="shared" si="23"/>
        <v>78</v>
      </c>
      <c r="AL50" s="52">
        <f t="shared" si="24"/>
        <v>82</v>
      </c>
      <c r="AM50" s="53">
        <f t="shared" si="25"/>
        <v>79</v>
      </c>
      <c r="AN50" s="54">
        <f t="shared" si="35"/>
        <v>81</v>
      </c>
      <c r="AO50" s="55">
        <f t="shared" si="26"/>
        <v>80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80</v>
      </c>
      <c r="BC50" s="62" t="str">
        <f t="shared" si="34"/>
        <v/>
      </c>
      <c r="BE50" s="30">
        <f t="shared" si="18"/>
        <v>78</v>
      </c>
      <c r="BF50" s="30">
        <f t="shared" si="19"/>
        <v>82</v>
      </c>
      <c r="BG50" s="145">
        <f t="shared" si="20"/>
        <v>80.25</v>
      </c>
      <c r="BH50" s="30">
        <f t="shared" si="21"/>
        <v>79.75</v>
      </c>
      <c r="BI50" s="30">
        <f t="shared" si="22"/>
        <v>80</v>
      </c>
    </row>
    <row r="51" spans="1:61" x14ac:dyDescent="0.2">
      <c r="A51" s="39">
        <v>41</v>
      </c>
      <c r="B51" s="147" t="s">
        <v>272</v>
      </c>
      <c r="C51" s="118" t="s">
        <v>184</v>
      </c>
      <c r="D51" s="118" t="s">
        <v>226</v>
      </c>
      <c r="E51" s="29">
        <v>79</v>
      </c>
      <c r="F51" s="30"/>
      <c r="G51" s="30">
        <v>82</v>
      </c>
      <c r="H51" s="30"/>
      <c r="I51" s="30">
        <v>79</v>
      </c>
      <c r="J51" s="30"/>
      <c r="K51" s="30">
        <v>80</v>
      </c>
      <c r="L51" s="31"/>
      <c r="M51" s="29">
        <v>81</v>
      </c>
      <c r="N51" s="30"/>
      <c r="O51" s="30">
        <v>86</v>
      </c>
      <c r="P51" s="30"/>
      <c r="Q51" s="30">
        <v>82</v>
      </c>
      <c r="R51" s="30"/>
      <c r="S51" s="30">
        <v>87</v>
      </c>
      <c r="T51" s="31"/>
      <c r="U51" s="29">
        <v>88</v>
      </c>
      <c r="V51" s="30"/>
      <c r="W51" s="30">
        <v>83</v>
      </c>
      <c r="X51" s="30"/>
      <c r="Y51" s="30">
        <v>87</v>
      </c>
      <c r="Z51" s="30"/>
      <c r="AA51" s="30">
        <v>82</v>
      </c>
      <c r="AB51" s="31"/>
      <c r="AC51" s="29">
        <v>88</v>
      </c>
      <c r="AD51" s="30"/>
      <c r="AE51" s="30">
        <v>85</v>
      </c>
      <c r="AF51" s="30"/>
      <c r="AG51" s="30">
        <v>87</v>
      </c>
      <c r="AH51" s="30"/>
      <c r="AI51" s="30">
        <v>89</v>
      </c>
      <c r="AJ51" s="13"/>
      <c r="AK51" s="51">
        <f t="shared" si="23"/>
        <v>80</v>
      </c>
      <c r="AL51" s="52">
        <f t="shared" si="24"/>
        <v>84</v>
      </c>
      <c r="AM51" s="53">
        <f t="shared" si="25"/>
        <v>85</v>
      </c>
      <c r="AN51" s="54">
        <f t="shared" si="35"/>
        <v>87.25</v>
      </c>
      <c r="AO51" s="55">
        <f t="shared" si="26"/>
        <v>84.0625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84.0625</v>
      </c>
      <c r="BC51" s="62" t="str">
        <f t="shared" si="34"/>
        <v/>
      </c>
      <c r="BE51" s="30">
        <f t="shared" si="18"/>
        <v>84</v>
      </c>
      <c r="BF51" s="30">
        <f t="shared" si="19"/>
        <v>84</v>
      </c>
      <c r="BG51" s="145">
        <f t="shared" si="20"/>
        <v>83.75</v>
      </c>
      <c r="BH51" s="30">
        <f t="shared" si="21"/>
        <v>84.5</v>
      </c>
      <c r="BI51" s="30">
        <f t="shared" si="22"/>
        <v>84.0625</v>
      </c>
    </row>
    <row r="52" spans="1:61" x14ac:dyDescent="0.2">
      <c r="A52" s="39">
        <v>42</v>
      </c>
      <c r="B52" s="148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23"/>
        <v>76</v>
      </c>
      <c r="AL52" s="52">
        <f t="shared" si="24"/>
        <v>80</v>
      </c>
      <c r="AM52" s="53">
        <f t="shared" si="25"/>
        <v>83</v>
      </c>
      <c r="AN52" s="54">
        <f t="shared" si="35"/>
        <v>81</v>
      </c>
      <c r="AO52" s="55">
        <f t="shared" si="26"/>
        <v>80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80</v>
      </c>
      <c r="BC52" s="62" t="str">
        <f t="shared" si="34"/>
        <v/>
      </c>
      <c r="BE52" s="30">
        <f t="shared" si="18"/>
        <v>78.5</v>
      </c>
      <c r="BF52" s="30">
        <f t="shared" si="19"/>
        <v>80</v>
      </c>
      <c r="BG52" s="145">
        <f t="shared" si="20"/>
        <v>81.5</v>
      </c>
      <c r="BH52" s="30">
        <f t="shared" si="21"/>
        <v>80</v>
      </c>
      <c r="BI52" s="30">
        <f t="shared" si="22"/>
        <v>80</v>
      </c>
    </row>
    <row r="53" spans="1:61" x14ac:dyDescent="0.2">
      <c r="A53" s="39">
        <v>43</v>
      </c>
      <c r="B53" s="147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84</v>
      </c>
      <c r="H53" s="30"/>
      <c r="I53" s="30">
        <v>80</v>
      </c>
      <c r="J53" s="30"/>
      <c r="K53" s="30">
        <v>86</v>
      </c>
      <c r="L53" s="31"/>
      <c r="M53" s="29">
        <v>84</v>
      </c>
      <c r="N53" s="30"/>
      <c r="O53" s="30">
        <v>86</v>
      </c>
      <c r="P53" s="30"/>
      <c r="Q53" s="30">
        <v>82</v>
      </c>
      <c r="R53" s="30"/>
      <c r="S53" s="30">
        <v>88</v>
      </c>
      <c r="T53" s="31"/>
      <c r="U53" s="29">
        <v>87</v>
      </c>
      <c r="V53" s="30"/>
      <c r="W53" s="30">
        <v>88</v>
      </c>
      <c r="X53" s="30"/>
      <c r="Y53" s="30">
        <v>86</v>
      </c>
      <c r="Z53" s="30"/>
      <c r="AA53" s="30">
        <v>87</v>
      </c>
      <c r="AB53" s="31"/>
      <c r="AC53" s="29">
        <v>85</v>
      </c>
      <c r="AD53" s="30"/>
      <c r="AE53" s="30">
        <v>87</v>
      </c>
      <c r="AF53" s="30"/>
      <c r="AG53" s="30">
        <v>85</v>
      </c>
      <c r="AH53" s="30"/>
      <c r="AI53" s="30">
        <v>83</v>
      </c>
      <c r="AJ53" s="13"/>
      <c r="AK53" s="51">
        <f t="shared" si="23"/>
        <v>83</v>
      </c>
      <c r="AL53" s="52">
        <f t="shared" si="24"/>
        <v>85</v>
      </c>
      <c r="AM53" s="53">
        <f t="shared" si="25"/>
        <v>87</v>
      </c>
      <c r="AN53" s="54">
        <f t="shared" si="35"/>
        <v>85</v>
      </c>
      <c r="AO53" s="55">
        <f t="shared" si="26"/>
        <v>85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85</v>
      </c>
      <c r="BC53" s="62" t="str">
        <f t="shared" si="34"/>
        <v/>
      </c>
      <c r="BE53" s="30">
        <f t="shared" si="18"/>
        <v>84.5</v>
      </c>
      <c r="BF53" s="30">
        <f t="shared" si="19"/>
        <v>86.25</v>
      </c>
      <c r="BG53" s="145">
        <f t="shared" si="20"/>
        <v>83.25</v>
      </c>
      <c r="BH53" s="30">
        <f t="shared" si="21"/>
        <v>86</v>
      </c>
      <c r="BI53" s="30">
        <f t="shared" si="22"/>
        <v>85</v>
      </c>
    </row>
    <row r="54" spans="1:61" x14ac:dyDescent="0.2">
      <c r="A54" s="39">
        <v>44</v>
      </c>
      <c r="B54" s="148" t="s">
        <v>275</v>
      </c>
      <c r="C54" s="119" t="s">
        <v>186</v>
      </c>
      <c r="D54" s="119" t="s">
        <v>229</v>
      </c>
      <c r="E54" s="29">
        <v>75</v>
      </c>
      <c r="F54" s="30"/>
      <c r="G54" s="30">
        <v>78</v>
      </c>
      <c r="H54" s="30"/>
      <c r="I54" s="30">
        <v>77</v>
      </c>
      <c r="J54" s="30"/>
      <c r="K54" s="30">
        <v>74</v>
      </c>
      <c r="L54" s="31"/>
      <c r="M54" s="29">
        <v>77</v>
      </c>
      <c r="N54" s="30"/>
      <c r="O54" s="30">
        <v>82</v>
      </c>
      <c r="P54" s="30"/>
      <c r="Q54" s="30">
        <v>83</v>
      </c>
      <c r="R54" s="30"/>
      <c r="S54" s="30">
        <v>78</v>
      </c>
      <c r="T54" s="31"/>
      <c r="U54" s="29">
        <v>84</v>
      </c>
      <c r="V54" s="30"/>
      <c r="W54" s="30">
        <v>79</v>
      </c>
      <c r="X54" s="30"/>
      <c r="Y54" s="30">
        <v>82</v>
      </c>
      <c r="Z54" s="30"/>
      <c r="AA54" s="30">
        <v>87</v>
      </c>
      <c r="AB54" s="31"/>
      <c r="AC54" s="29">
        <v>78</v>
      </c>
      <c r="AD54" s="30"/>
      <c r="AE54" s="30">
        <v>81</v>
      </c>
      <c r="AF54" s="30"/>
      <c r="AG54" s="30">
        <v>84</v>
      </c>
      <c r="AH54" s="30"/>
      <c r="AI54" s="30">
        <v>81</v>
      </c>
      <c r="AJ54" s="124"/>
      <c r="AK54" s="126">
        <f t="shared" si="23"/>
        <v>76</v>
      </c>
      <c r="AL54" s="127">
        <f t="shared" si="24"/>
        <v>80</v>
      </c>
      <c r="AM54" s="128">
        <f t="shared" si="25"/>
        <v>83</v>
      </c>
      <c r="AN54" s="129">
        <f t="shared" si="35"/>
        <v>81</v>
      </c>
      <c r="AO54" s="130">
        <f t="shared" si="26"/>
        <v>80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80</v>
      </c>
      <c r="BC54" s="137" t="str">
        <f t="shared" si="34"/>
        <v/>
      </c>
      <c r="BE54" s="30">
        <f t="shared" si="18"/>
        <v>78.5</v>
      </c>
      <c r="BF54" s="30">
        <f t="shared" si="19"/>
        <v>80</v>
      </c>
      <c r="BG54" s="145">
        <f t="shared" si="20"/>
        <v>81.5</v>
      </c>
      <c r="BH54" s="30">
        <f t="shared" si="21"/>
        <v>80</v>
      </c>
      <c r="BI54" s="30">
        <f t="shared" si="22"/>
        <v>80</v>
      </c>
    </row>
    <row r="55" spans="1:61" ht="16" thickBot="1" x14ac:dyDescent="0.25">
      <c r="A55" s="40">
        <v>45</v>
      </c>
      <c r="B55" s="147" t="s">
        <v>276</v>
      </c>
      <c r="C55" s="118" t="s">
        <v>187</v>
      </c>
      <c r="D55" s="120" t="s">
        <v>230</v>
      </c>
      <c r="E55" s="29">
        <v>81</v>
      </c>
      <c r="F55" s="30"/>
      <c r="G55" s="30">
        <v>85</v>
      </c>
      <c r="H55" s="30"/>
      <c r="I55" s="30">
        <v>80</v>
      </c>
      <c r="J55" s="30"/>
      <c r="K55" s="30">
        <v>82</v>
      </c>
      <c r="L55" s="31"/>
      <c r="M55" s="29">
        <v>83</v>
      </c>
      <c r="N55" s="30"/>
      <c r="O55" s="30">
        <v>87</v>
      </c>
      <c r="P55" s="30"/>
      <c r="Q55" s="30">
        <v>85</v>
      </c>
      <c r="R55" s="30"/>
      <c r="S55" s="30">
        <v>89</v>
      </c>
      <c r="T55" s="31"/>
      <c r="U55" s="29">
        <v>90</v>
      </c>
      <c r="V55" s="30"/>
      <c r="W55" s="30">
        <v>94</v>
      </c>
      <c r="X55" s="30"/>
      <c r="Y55" s="30">
        <v>90</v>
      </c>
      <c r="Z55" s="30"/>
      <c r="AA55" s="30">
        <v>94</v>
      </c>
      <c r="AB55" s="31"/>
      <c r="AC55" s="29">
        <v>94</v>
      </c>
      <c r="AD55" s="30"/>
      <c r="AE55" s="30">
        <v>98</v>
      </c>
      <c r="AF55" s="30"/>
      <c r="AG55" s="30">
        <v>90</v>
      </c>
      <c r="AH55" s="30"/>
      <c r="AI55" s="30">
        <v>94</v>
      </c>
      <c r="AJ55" s="30"/>
      <c r="AK55" s="138">
        <f t="shared" si="23"/>
        <v>82</v>
      </c>
      <c r="AL55" s="52">
        <f t="shared" si="24"/>
        <v>86</v>
      </c>
      <c r="AM55" s="53">
        <f t="shared" si="25"/>
        <v>92</v>
      </c>
      <c r="AN55" s="54">
        <f t="shared" si="35"/>
        <v>94</v>
      </c>
      <c r="AO55" s="139">
        <f t="shared" si="26"/>
        <v>88.5</v>
      </c>
      <c r="AP55" s="140"/>
      <c r="AQ55" s="141"/>
      <c r="AR55" s="57" t="str">
        <f t="shared" si="27"/>
        <v/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>
        <f t="shared" si="17"/>
        <v>88.5</v>
      </c>
      <c r="BC55" s="143" t="str">
        <f t="shared" si="34"/>
        <v/>
      </c>
      <c r="BE55" s="30">
        <f t="shared" si="18"/>
        <v>87</v>
      </c>
      <c r="BF55" s="30">
        <f t="shared" si="19"/>
        <v>91</v>
      </c>
      <c r="BG55" s="145">
        <f t="shared" si="20"/>
        <v>86.25</v>
      </c>
      <c r="BH55" s="30">
        <f t="shared" si="21"/>
        <v>89.75</v>
      </c>
      <c r="BI55" s="30">
        <f t="shared" si="22"/>
        <v>88.5</v>
      </c>
    </row>
  </sheetData>
  <mergeCells count="31"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9:A10"/>
    <mergeCell ref="C9:C10"/>
    <mergeCell ref="D9:D10"/>
    <mergeCell ref="E9:L9"/>
    <mergeCell ref="AR9:AR10"/>
    <mergeCell ref="B9:B10"/>
    <mergeCell ref="AR7:AU8"/>
    <mergeCell ref="AS9:AS10"/>
    <mergeCell ref="AT9:AT10"/>
    <mergeCell ref="AU9:AU10"/>
    <mergeCell ref="AV9:AV10"/>
  </mergeCells>
  <conditionalFormatting sqref="E13:AI14 E11:F12 M11:N12 AC11:AD12 E15:F17 M15:N17 AC15:AD17 E18:AI19 E20:F20 M20:N20 AC20:AD20 E21:AI22 E23:F23 M23:N23 AC23:AD23 E24:AI25 E26:F27 M26:N27 AC26:AD27 E28:AI30">
    <cfRule type="cellIs" dxfId="156" priority="55" operator="lessThan">
      <formula>70</formula>
    </cfRule>
  </conditionalFormatting>
  <conditionalFormatting sqref="E34:AI35 E31:F33 M31:N33 AC31:AD33 E36:F38 M36:N38 AC36:AD38 E39:AI40 E41:F41 M41:N41 AC41:AD41 E42:AI43 E44:F44 M44:N44 AC44:AD44 E45:AI46 E47:F48 M47:N48 AC47:AD48 E49:AI51 E52:F52 M52:N52 AC52:AD52">
    <cfRule type="cellIs" dxfId="155" priority="36" operator="lessThan">
      <formula>70</formula>
    </cfRule>
  </conditionalFormatting>
  <conditionalFormatting sqref="E53:AI53 E54:F54 M54:N54 AC54:AD54 E55:AI55">
    <cfRule type="cellIs" dxfId="154" priority="17" operator="lessThan">
      <formula>70</formula>
    </cfRule>
  </conditionalFormatting>
  <conditionalFormatting sqref="G11:L17">
    <cfRule type="cellIs" dxfId="153" priority="54" operator="lessThan">
      <formula>70</formula>
    </cfRule>
  </conditionalFormatting>
  <conditionalFormatting sqref="G20:L20">
    <cfRule type="cellIs" dxfId="152" priority="51" operator="lessThan">
      <formula>70</formula>
    </cfRule>
  </conditionalFormatting>
  <conditionalFormatting sqref="G23:L23">
    <cfRule type="cellIs" dxfId="151" priority="48" operator="lessThan">
      <formula>70</formula>
    </cfRule>
  </conditionalFormatting>
  <conditionalFormatting sqref="G26:L27">
    <cfRule type="cellIs" dxfId="150" priority="42" operator="lessThan">
      <formula>70</formula>
    </cfRule>
  </conditionalFormatting>
  <conditionalFormatting sqref="G31:L38">
    <cfRule type="cellIs" dxfId="149" priority="35" operator="lessThan">
      <formula>70</formula>
    </cfRule>
  </conditionalFormatting>
  <conditionalFormatting sqref="G41:L41">
    <cfRule type="cellIs" dxfId="148" priority="32" operator="lessThan">
      <formula>70</formula>
    </cfRule>
  </conditionalFormatting>
  <conditionalFormatting sqref="G44:L44">
    <cfRule type="cellIs" dxfId="147" priority="29" operator="lessThan">
      <formula>70</formula>
    </cfRule>
  </conditionalFormatting>
  <conditionalFormatting sqref="G47:L48">
    <cfRule type="cellIs" dxfId="146" priority="23" operator="lessThan">
      <formula>70</formula>
    </cfRule>
  </conditionalFormatting>
  <conditionalFormatting sqref="G52:L52">
    <cfRule type="cellIs" dxfId="145" priority="20" operator="lessThan">
      <formula>70</formula>
    </cfRule>
  </conditionalFormatting>
  <conditionalFormatting sqref="G54:L54">
    <cfRule type="cellIs" dxfId="144" priority="16" operator="lessThan">
      <formula>70</formula>
    </cfRule>
  </conditionalFormatting>
  <conditionalFormatting sqref="O11:AB17">
    <cfRule type="cellIs" dxfId="143" priority="53" operator="lessThan">
      <formula>70</formula>
    </cfRule>
  </conditionalFormatting>
  <conditionalFormatting sqref="O20:AB20">
    <cfRule type="cellIs" dxfId="142" priority="50" operator="lessThan">
      <formula>70</formula>
    </cfRule>
  </conditionalFormatting>
  <conditionalFormatting sqref="O23:AB23">
    <cfRule type="cellIs" dxfId="141" priority="47" operator="lessThan">
      <formula>70</formula>
    </cfRule>
  </conditionalFormatting>
  <conditionalFormatting sqref="O26:AB27">
    <cfRule type="cellIs" dxfId="140" priority="41" operator="lessThan">
      <formula>70</formula>
    </cfRule>
  </conditionalFormatting>
  <conditionalFormatting sqref="O31:AB38">
    <cfRule type="cellIs" dxfId="139" priority="34" operator="lessThan">
      <formula>70</formula>
    </cfRule>
  </conditionalFormatting>
  <conditionalFormatting sqref="O41:AB41">
    <cfRule type="cellIs" dxfId="138" priority="31" operator="lessThan">
      <formula>70</formula>
    </cfRule>
  </conditionalFormatting>
  <conditionalFormatting sqref="O44:AB44">
    <cfRule type="cellIs" dxfId="137" priority="28" operator="lessThan">
      <formula>70</formula>
    </cfRule>
  </conditionalFormatting>
  <conditionalFormatting sqref="O47:AB48">
    <cfRule type="cellIs" dxfId="136" priority="22" operator="lessThan">
      <formula>70</formula>
    </cfRule>
  </conditionalFormatting>
  <conditionalFormatting sqref="O52:AB52">
    <cfRule type="cellIs" dxfId="135" priority="19" operator="lessThan">
      <formula>70</formula>
    </cfRule>
  </conditionalFormatting>
  <conditionalFormatting sqref="O54:AB54">
    <cfRule type="cellIs" dxfId="134" priority="15" operator="lessThan">
      <formula>70</formula>
    </cfRule>
  </conditionalFormatting>
  <conditionalFormatting sqref="AE11:AI17">
    <cfRule type="cellIs" dxfId="133" priority="52" operator="lessThan">
      <formula>70</formula>
    </cfRule>
  </conditionalFormatting>
  <conditionalFormatting sqref="AE20:AI20">
    <cfRule type="cellIs" dxfId="132" priority="49" operator="lessThan">
      <formula>70</formula>
    </cfRule>
  </conditionalFormatting>
  <conditionalFormatting sqref="AE23:AI23">
    <cfRule type="cellIs" dxfId="131" priority="46" operator="lessThan">
      <formula>70</formula>
    </cfRule>
  </conditionalFormatting>
  <conditionalFormatting sqref="AE26:AI27">
    <cfRule type="cellIs" dxfId="130" priority="40" operator="lessThan">
      <formula>70</formula>
    </cfRule>
  </conditionalFormatting>
  <conditionalFormatting sqref="AE31:AI38">
    <cfRule type="cellIs" dxfId="129" priority="33" operator="lessThan">
      <formula>70</formula>
    </cfRule>
  </conditionalFormatting>
  <conditionalFormatting sqref="AE41:AI41">
    <cfRule type="cellIs" dxfId="128" priority="30" operator="lessThan">
      <formula>70</formula>
    </cfRule>
  </conditionalFormatting>
  <conditionalFormatting sqref="AE44:AI44">
    <cfRule type="cellIs" dxfId="127" priority="27" operator="lessThan">
      <formula>70</formula>
    </cfRule>
  </conditionalFormatting>
  <conditionalFormatting sqref="AE47:AI48">
    <cfRule type="cellIs" dxfId="126" priority="21" operator="lessThan">
      <formula>70</formula>
    </cfRule>
  </conditionalFormatting>
  <conditionalFormatting sqref="AE52:AI52">
    <cfRule type="cellIs" dxfId="125" priority="18" operator="lessThan">
      <formula>70</formula>
    </cfRule>
  </conditionalFormatting>
  <conditionalFormatting sqref="AE54:AI54">
    <cfRule type="cellIs" dxfId="124" priority="14" operator="lessThan">
      <formula>70</formula>
    </cfRule>
  </conditionalFormatting>
  <conditionalFormatting sqref="AJ11:AJ41">
    <cfRule type="cellIs" dxfId="123" priority="59" operator="lessThan">
      <formula>70</formula>
    </cfRule>
  </conditionalFormatting>
  <conditionalFormatting sqref="AK11:AP55 AJ42:AJ55">
    <cfRule type="cellIs" dxfId="122" priority="82" operator="lessThan">
      <formula>70</formula>
    </cfRule>
  </conditionalFormatting>
  <conditionalFormatting sqref="AR11:AR55">
    <cfRule type="cellIs" dxfId="121" priority="80" operator="lessThan">
      <formula>70</formula>
    </cfRule>
  </conditionalFormatting>
  <conditionalFormatting sqref="AR11:AY55">
    <cfRule type="cellIs" dxfId="120" priority="81" operator="lessThan">
      <formula>70</formula>
    </cfRule>
  </conditionalFormatting>
  <conditionalFormatting sqref="AZ11:AZ55">
    <cfRule type="cellIs" dxfId="119" priority="63" operator="lessThan">
      <formula>70</formula>
    </cfRule>
  </conditionalFormatting>
  <dataValidations count="3">
    <dataValidation type="custom" allowBlank="1" showInputMessage="1" showErrorMessage="1" sqref="E11:AI16" xr:uid="{4A6A05D4-8D57-C245-A67D-6CA4944FA501}">
      <formula1>ISNUMBER(E11:E50)</formula1>
    </dataValidation>
    <dataValidation type="custom" allowBlank="1" showInputMessage="1" showErrorMessage="1" sqref="E26:AI55" xr:uid="{F1C7ED0D-CF46-3B4E-BF97-E0DFF62C11B5}">
      <formula1>ISNUMBER(E26:E56)</formula1>
    </dataValidation>
    <dataValidation type="custom" allowBlank="1" showInputMessage="1" showErrorMessage="1" sqref="E17:AI25" xr:uid="{1B83AD21-F339-3C4F-8CE7-DB1822C80DDB}">
      <formula1>ISNUMBER(E17:E55)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T8" zoomScaleNormal="100" workbookViewId="0">
      <selection activeCell="BE10" sqref="BE10:BI55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332031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83</v>
      </c>
      <c r="BF11" s="30">
        <f t="shared" ref="BF11:BF12" si="13">SUM(G11+O11+W11+AE11)/4</f>
        <v>85.75</v>
      </c>
      <c r="BG11" s="145">
        <f t="shared" ref="BG11:BG12" si="14">SUM(I11+Q11+Y11+AG11)/4</f>
        <v>79.5</v>
      </c>
      <c r="BH11" s="30">
        <f t="shared" ref="BH11:BH12" si="15">SUM(K11+S11+AA11+AI11)/4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31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si="12"/>
        <v>82</v>
      </c>
      <c r="BF12" s="30">
        <f t="shared" si="13"/>
        <v>86</v>
      </c>
      <c r="BG12" s="145">
        <f t="shared" si="14"/>
        <v>82</v>
      </c>
      <c r="BH12" s="30">
        <f t="shared" si="15"/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31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6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>SUM(E13+M13+U13+AC13)/4</f>
        <v>87</v>
      </c>
      <c r="BF13" s="30">
        <f>SUM(G13+O13+W13+AE13)/4</f>
        <v>89</v>
      </c>
      <c r="BG13" s="145">
        <f>SUM(I13+Q13+Y13+AG13)/4</f>
        <v>86</v>
      </c>
      <c r="BH13" s="30">
        <f>SUM(K13+S13+AA13+AI13)/4</f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31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6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ref="BE14:BE55" si="18">SUM(E14+M14+U14+AC14)/4</f>
        <v>87</v>
      </c>
      <c r="BF14" s="30">
        <f t="shared" ref="BF14:BF55" si="19">SUM(G14+O14+W14+AE14)/4</f>
        <v>89</v>
      </c>
      <c r="BG14" s="145">
        <f t="shared" ref="BG14:BG55" si="20">SUM(I14+Q14+Y14+AG14)/4</f>
        <v>87</v>
      </c>
      <c r="BH14" s="30">
        <f t="shared" ref="BH14:BH55" si="21">SUM(K14+S14+AA14+AI14)/4</f>
        <v>89</v>
      </c>
      <c r="BI14" s="30">
        <f t="shared" ref="BI14:BI55" si="22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31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6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8"/>
        <v>78.5</v>
      </c>
      <c r="BF15" s="30">
        <f t="shared" si="19"/>
        <v>80</v>
      </c>
      <c r="BG15" s="145">
        <f t="shared" si="20"/>
        <v>81.5</v>
      </c>
      <c r="BH15" s="30">
        <f t="shared" si="21"/>
        <v>80</v>
      </c>
      <c r="BI15" s="30">
        <f t="shared" si="22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31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6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8"/>
        <v>78.5</v>
      </c>
      <c r="BF16" s="30">
        <f t="shared" si="19"/>
        <v>80</v>
      </c>
      <c r="BG16" s="145">
        <f t="shared" si="20"/>
        <v>81.5</v>
      </c>
      <c r="BH16" s="30">
        <f t="shared" si="21"/>
        <v>80</v>
      </c>
      <c r="BI16" s="30">
        <f t="shared" si="22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6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8"/>
        <v>83</v>
      </c>
      <c r="BF17" s="30">
        <f t="shared" si="19"/>
        <v>85.75</v>
      </c>
      <c r="BG17" s="145">
        <f t="shared" si="20"/>
        <v>79.5</v>
      </c>
      <c r="BH17" s="30">
        <f t="shared" si="21"/>
        <v>79.25</v>
      </c>
      <c r="BI17" s="30">
        <f t="shared" si="22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6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8"/>
        <v>82</v>
      </c>
      <c r="BF18" s="30">
        <f t="shared" si="19"/>
        <v>86</v>
      </c>
      <c r="BG18" s="145">
        <f t="shared" si="20"/>
        <v>82</v>
      </c>
      <c r="BH18" s="30">
        <f t="shared" si="21"/>
        <v>84.75</v>
      </c>
      <c r="BI18" s="30">
        <f t="shared" si="22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6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8"/>
        <v>87</v>
      </c>
      <c r="BF19" s="30">
        <f t="shared" si="19"/>
        <v>89</v>
      </c>
      <c r="BG19" s="145">
        <f t="shared" si="20"/>
        <v>86</v>
      </c>
      <c r="BH19" s="30">
        <f t="shared" si="21"/>
        <v>90</v>
      </c>
      <c r="BI19" s="30">
        <f t="shared" si="22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6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8"/>
        <v>83</v>
      </c>
      <c r="BF20" s="30">
        <f t="shared" si="19"/>
        <v>85.75</v>
      </c>
      <c r="BG20" s="145">
        <f t="shared" si="20"/>
        <v>79.5</v>
      </c>
      <c r="BH20" s="30">
        <f t="shared" si="21"/>
        <v>79.25</v>
      </c>
      <c r="BI20" s="30">
        <f t="shared" si="22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6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8"/>
        <v>82</v>
      </c>
      <c r="BF21" s="30">
        <f t="shared" si="19"/>
        <v>86</v>
      </c>
      <c r="BG21" s="145">
        <f t="shared" si="20"/>
        <v>82</v>
      </c>
      <c r="BH21" s="30">
        <f t="shared" si="21"/>
        <v>84.75</v>
      </c>
      <c r="BI21" s="30">
        <f t="shared" si="22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6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8"/>
        <v>87</v>
      </c>
      <c r="BF22" s="30">
        <f t="shared" si="19"/>
        <v>89</v>
      </c>
      <c r="BG22" s="145">
        <f t="shared" si="20"/>
        <v>86</v>
      </c>
      <c r="BH22" s="30">
        <f t="shared" si="21"/>
        <v>90</v>
      </c>
      <c r="BI22" s="30">
        <f t="shared" si="22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31"/>
      <c r="AK23" s="51">
        <f t="shared" si="0"/>
        <v>76</v>
      </c>
      <c r="AL23" s="52">
        <f t="shared" si="1"/>
        <v>80</v>
      </c>
      <c r="AM23" s="53">
        <f t="shared" si="2"/>
        <v>83</v>
      </c>
      <c r="AN23" s="54">
        <f t="shared" si="16"/>
        <v>81</v>
      </c>
      <c r="AO23" s="55">
        <f t="shared" si="3"/>
        <v>80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80</v>
      </c>
      <c r="BC23" s="62" t="str">
        <f t="shared" si="11"/>
        <v/>
      </c>
      <c r="BE23" s="30">
        <f t="shared" si="18"/>
        <v>78.5</v>
      </c>
      <c r="BF23" s="30">
        <f t="shared" si="19"/>
        <v>80</v>
      </c>
      <c r="BG23" s="145">
        <f t="shared" si="20"/>
        <v>81.5</v>
      </c>
      <c r="BH23" s="30">
        <f t="shared" si="21"/>
        <v>80</v>
      </c>
      <c r="BI23" s="30">
        <f t="shared" si="22"/>
        <v>80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74</v>
      </c>
      <c r="F24" s="30"/>
      <c r="G24" s="30">
        <v>75</v>
      </c>
      <c r="H24" s="30"/>
      <c r="I24" s="30">
        <v>76</v>
      </c>
      <c r="J24" s="30"/>
      <c r="K24" s="30">
        <v>75</v>
      </c>
      <c r="L24" s="31"/>
      <c r="M24" s="29">
        <v>76</v>
      </c>
      <c r="N24" s="30"/>
      <c r="O24" s="30">
        <v>79</v>
      </c>
      <c r="P24" s="30"/>
      <c r="Q24" s="30">
        <v>77</v>
      </c>
      <c r="R24" s="30"/>
      <c r="S24" s="30">
        <v>76</v>
      </c>
      <c r="T24" s="31"/>
      <c r="U24" s="29">
        <v>73</v>
      </c>
      <c r="V24" s="30"/>
      <c r="W24" s="30">
        <v>76</v>
      </c>
      <c r="X24" s="30"/>
      <c r="Y24" s="30">
        <v>85</v>
      </c>
      <c r="Z24" s="30"/>
      <c r="AA24" s="30">
        <v>82</v>
      </c>
      <c r="AB24" s="31"/>
      <c r="AC24" s="29">
        <v>77</v>
      </c>
      <c r="AD24" s="30"/>
      <c r="AE24" s="30">
        <v>78</v>
      </c>
      <c r="AF24" s="30"/>
      <c r="AG24" s="30">
        <v>84</v>
      </c>
      <c r="AH24" s="30"/>
      <c r="AI24" s="30">
        <v>82</v>
      </c>
      <c r="AJ24" s="31"/>
      <c r="AK24" s="51">
        <f t="shared" si="0"/>
        <v>75</v>
      </c>
      <c r="AL24" s="52">
        <f t="shared" si="1"/>
        <v>77</v>
      </c>
      <c r="AM24" s="53">
        <f t="shared" si="2"/>
        <v>79</v>
      </c>
      <c r="AN24" s="54">
        <f t="shared" si="16"/>
        <v>80.25</v>
      </c>
      <c r="AO24" s="55">
        <f t="shared" si="3"/>
        <v>77.8125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77.8125</v>
      </c>
      <c r="BC24" s="62" t="str">
        <f t="shared" si="11"/>
        <v/>
      </c>
      <c r="BE24" s="30">
        <f t="shared" si="18"/>
        <v>75</v>
      </c>
      <c r="BF24" s="30">
        <f t="shared" si="19"/>
        <v>77</v>
      </c>
      <c r="BG24" s="145">
        <f t="shared" si="20"/>
        <v>80.5</v>
      </c>
      <c r="BH24" s="30">
        <f t="shared" si="21"/>
        <v>78.75</v>
      </c>
      <c r="BI24" s="30">
        <f t="shared" si="22"/>
        <v>77.8125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6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8"/>
        <v>78.5</v>
      </c>
      <c r="BF25" s="30">
        <f t="shared" si="19"/>
        <v>80</v>
      </c>
      <c r="BG25" s="145">
        <f t="shared" si="20"/>
        <v>81.5</v>
      </c>
      <c r="BH25" s="30">
        <f t="shared" si="21"/>
        <v>80</v>
      </c>
      <c r="BI25" s="30">
        <f t="shared" si="22"/>
        <v>80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31"/>
      <c r="AK26" s="51">
        <f t="shared" si="0"/>
        <v>76</v>
      </c>
      <c r="AL26" s="52">
        <f t="shared" si="1"/>
        <v>80</v>
      </c>
      <c r="AM26" s="53">
        <f t="shared" si="2"/>
        <v>83</v>
      </c>
      <c r="AN26" s="54">
        <f t="shared" si="16"/>
        <v>81</v>
      </c>
      <c r="AO26" s="55">
        <f t="shared" si="3"/>
        <v>80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80</v>
      </c>
      <c r="BC26" s="62" t="str">
        <f t="shared" si="11"/>
        <v/>
      </c>
      <c r="BE26" s="30">
        <f t="shared" si="18"/>
        <v>78.5</v>
      </c>
      <c r="BF26" s="30">
        <f t="shared" si="19"/>
        <v>80</v>
      </c>
      <c r="BG26" s="145">
        <f t="shared" si="20"/>
        <v>81.5</v>
      </c>
      <c r="BH26" s="30">
        <f t="shared" si="21"/>
        <v>80</v>
      </c>
      <c r="BI26" s="30">
        <f t="shared" si="22"/>
        <v>80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90</v>
      </c>
      <c r="F27" s="30"/>
      <c r="G27" s="30">
        <v>92</v>
      </c>
      <c r="H27" s="30"/>
      <c r="I27" s="30">
        <v>90</v>
      </c>
      <c r="J27" s="30"/>
      <c r="K27" s="30">
        <v>92</v>
      </c>
      <c r="L27" s="31"/>
      <c r="M27" s="29">
        <v>92</v>
      </c>
      <c r="N27" s="30"/>
      <c r="O27" s="30">
        <v>94</v>
      </c>
      <c r="P27" s="30"/>
      <c r="Q27" s="30">
        <v>90</v>
      </c>
      <c r="R27" s="30"/>
      <c r="S27" s="30">
        <v>96</v>
      </c>
      <c r="T27" s="31"/>
      <c r="U27" s="29">
        <v>92</v>
      </c>
      <c r="V27" s="30"/>
      <c r="W27" s="30">
        <v>91</v>
      </c>
      <c r="X27" s="30"/>
      <c r="Y27" s="30">
        <v>83</v>
      </c>
      <c r="Z27" s="30"/>
      <c r="AA27" s="30">
        <v>82</v>
      </c>
      <c r="AB27" s="31"/>
      <c r="AC27" s="29">
        <v>90</v>
      </c>
      <c r="AD27" s="30"/>
      <c r="AE27" s="30">
        <v>95</v>
      </c>
      <c r="AF27" s="30"/>
      <c r="AG27" s="30">
        <v>83</v>
      </c>
      <c r="AH27" s="30"/>
      <c r="AI27" s="30">
        <v>88</v>
      </c>
      <c r="AJ27" s="31"/>
      <c r="AK27" s="51">
        <f t="shared" si="0"/>
        <v>91</v>
      </c>
      <c r="AL27" s="52">
        <f t="shared" si="1"/>
        <v>93</v>
      </c>
      <c r="AM27" s="53">
        <f t="shared" si="2"/>
        <v>87</v>
      </c>
      <c r="AN27" s="54">
        <f t="shared" si="16"/>
        <v>89</v>
      </c>
      <c r="AO27" s="55">
        <f t="shared" si="3"/>
        <v>90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90</v>
      </c>
      <c r="BC27" s="62" t="str">
        <f t="shared" si="11"/>
        <v/>
      </c>
      <c r="BE27" s="30">
        <f t="shared" si="18"/>
        <v>91</v>
      </c>
      <c r="BF27" s="30">
        <f t="shared" si="19"/>
        <v>93</v>
      </c>
      <c r="BG27" s="145">
        <f t="shared" si="20"/>
        <v>86.5</v>
      </c>
      <c r="BH27" s="30">
        <f t="shared" si="21"/>
        <v>89.5</v>
      </c>
      <c r="BI27" s="30">
        <f t="shared" si="22"/>
        <v>90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31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6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8"/>
        <v>78.5</v>
      </c>
      <c r="BF28" s="30">
        <f t="shared" si="19"/>
        <v>80</v>
      </c>
      <c r="BG28" s="145">
        <f t="shared" si="20"/>
        <v>81.5</v>
      </c>
      <c r="BH28" s="30">
        <f t="shared" si="21"/>
        <v>80</v>
      </c>
      <c r="BI28" s="30">
        <f t="shared" si="22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75</v>
      </c>
      <c r="F29" s="30"/>
      <c r="G29" s="30">
        <v>78</v>
      </c>
      <c r="H29" s="30"/>
      <c r="I29" s="30">
        <v>77</v>
      </c>
      <c r="J29" s="30"/>
      <c r="K29" s="30">
        <v>74</v>
      </c>
      <c r="L29" s="31"/>
      <c r="M29" s="29">
        <v>77</v>
      </c>
      <c r="N29" s="30"/>
      <c r="O29" s="30">
        <v>82</v>
      </c>
      <c r="P29" s="30"/>
      <c r="Q29" s="30">
        <v>83</v>
      </c>
      <c r="R29" s="30"/>
      <c r="S29" s="30">
        <v>78</v>
      </c>
      <c r="T29" s="31"/>
      <c r="U29" s="29">
        <v>84</v>
      </c>
      <c r="V29" s="30"/>
      <c r="W29" s="30">
        <v>79</v>
      </c>
      <c r="X29" s="30"/>
      <c r="Y29" s="30">
        <v>82</v>
      </c>
      <c r="Z29" s="30"/>
      <c r="AA29" s="30">
        <v>87</v>
      </c>
      <c r="AB29" s="31"/>
      <c r="AC29" s="29">
        <v>78</v>
      </c>
      <c r="AD29" s="30"/>
      <c r="AE29" s="30">
        <v>81</v>
      </c>
      <c r="AF29" s="30"/>
      <c r="AG29" s="30">
        <v>84</v>
      </c>
      <c r="AH29" s="30"/>
      <c r="AI29" s="30">
        <v>81</v>
      </c>
      <c r="AJ29" s="31"/>
      <c r="AK29" s="51">
        <f t="shared" si="0"/>
        <v>76</v>
      </c>
      <c r="AL29" s="52">
        <f t="shared" si="1"/>
        <v>80</v>
      </c>
      <c r="AM29" s="53">
        <f t="shared" si="2"/>
        <v>83</v>
      </c>
      <c r="AN29" s="54">
        <f t="shared" si="16"/>
        <v>81</v>
      </c>
      <c r="AO29" s="55">
        <f t="shared" si="3"/>
        <v>80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80</v>
      </c>
      <c r="BC29" s="62" t="str">
        <f t="shared" si="11"/>
        <v/>
      </c>
      <c r="BE29" s="30">
        <f t="shared" si="18"/>
        <v>78.5</v>
      </c>
      <c r="BF29" s="30">
        <f t="shared" si="19"/>
        <v>80</v>
      </c>
      <c r="BG29" s="145">
        <f t="shared" si="20"/>
        <v>81.5</v>
      </c>
      <c r="BH29" s="30">
        <f t="shared" si="21"/>
        <v>80</v>
      </c>
      <c r="BI29" s="30">
        <f t="shared" si="22"/>
        <v>80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77</v>
      </c>
      <c r="F30" s="30"/>
      <c r="G30" s="30">
        <v>81</v>
      </c>
      <c r="H30" s="30"/>
      <c r="I30" s="30">
        <v>76</v>
      </c>
      <c r="J30" s="30"/>
      <c r="K30" s="30">
        <v>78</v>
      </c>
      <c r="L30" s="31"/>
      <c r="M30" s="29">
        <v>79</v>
      </c>
      <c r="N30" s="30"/>
      <c r="O30" s="30">
        <v>83</v>
      </c>
      <c r="P30" s="30"/>
      <c r="Q30" s="30">
        <v>84</v>
      </c>
      <c r="R30" s="30"/>
      <c r="S30" s="30">
        <v>82</v>
      </c>
      <c r="T30" s="31"/>
      <c r="U30" s="29">
        <v>76</v>
      </c>
      <c r="V30" s="30"/>
      <c r="W30" s="30">
        <v>80</v>
      </c>
      <c r="X30" s="30"/>
      <c r="Y30" s="30">
        <v>75</v>
      </c>
      <c r="Z30" s="30"/>
      <c r="AA30" s="30">
        <v>77</v>
      </c>
      <c r="AB30" s="31"/>
      <c r="AC30" s="29">
        <v>80</v>
      </c>
      <c r="AD30" s="30"/>
      <c r="AE30" s="30">
        <v>84</v>
      </c>
      <c r="AF30" s="30"/>
      <c r="AG30" s="30">
        <v>85</v>
      </c>
      <c r="AH30" s="30"/>
      <c r="AI30" s="30">
        <v>83</v>
      </c>
      <c r="AJ30" s="31"/>
      <c r="AK30" s="51">
        <f t="shared" si="0"/>
        <v>78</v>
      </c>
      <c r="AL30" s="52">
        <f t="shared" si="1"/>
        <v>82</v>
      </c>
      <c r="AM30" s="53">
        <f t="shared" si="2"/>
        <v>77</v>
      </c>
      <c r="AN30" s="54">
        <f t="shared" si="16"/>
        <v>83</v>
      </c>
      <c r="AO30" s="55">
        <f t="shared" si="3"/>
        <v>80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80</v>
      </c>
      <c r="BC30" s="62" t="str">
        <f t="shared" si="11"/>
        <v/>
      </c>
      <c r="BE30" s="30">
        <f t="shared" si="18"/>
        <v>78</v>
      </c>
      <c r="BF30" s="30">
        <f t="shared" si="19"/>
        <v>82</v>
      </c>
      <c r="BG30" s="145">
        <f t="shared" si="20"/>
        <v>80</v>
      </c>
      <c r="BH30" s="30">
        <f t="shared" si="21"/>
        <v>80</v>
      </c>
      <c r="BI30" s="30">
        <f t="shared" si="22"/>
        <v>80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90</v>
      </c>
      <c r="F31" s="30"/>
      <c r="G31" s="30">
        <v>92</v>
      </c>
      <c r="H31" s="30"/>
      <c r="I31" s="30">
        <v>90</v>
      </c>
      <c r="J31" s="30"/>
      <c r="K31" s="30">
        <v>92</v>
      </c>
      <c r="L31" s="31"/>
      <c r="M31" s="29">
        <v>92</v>
      </c>
      <c r="N31" s="30"/>
      <c r="O31" s="30">
        <v>94</v>
      </c>
      <c r="P31" s="30"/>
      <c r="Q31" s="30">
        <v>90</v>
      </c>
      <c r="R31" s="30"/>
      <c r="S31" s="30">
        <v>96</v>
      </c>
      <c r="T31" s="31"/>
      <c r="U31" s="29">
        <v>92</v>
      </c>
      <c r="V31" s="30"/>
      <c r="W31" s="30">
        <v>91</v>
      </c>
      <c r="X31" s="30"/>
      <c r="Y31" s="30">
        <v>88</v>
      </c>
      <c r="Z31" s="30"/>
      <c r="AA31" s="30">
        <v>89</v>
      </c>
      <c r="AB31" s="31"/>
      <c r="AC31" s="29">
        <v>90</v>
      </c>
      <c r="AD31" s="30"/>
      <c r="AE31" s="30">
        <v>95</v>
      </c>
      <c r="AF31" s="30"/>
      <c r="AG31" s="30">
        <v>97</v>
      </c>
      <c r="AH31" s="30"/>
      <c r="AI31" s="30">
        <v>94</v>
      </c>
      <c r="AJ31" s="31"/>
      <c r="AK31" s="51">
        <f t="shared" si="0"/>
        <v>91</v>
      </c>
      <c r="AL31" s="52">
        <f t="shared" si="1"/>
        <v>93</v>
      </c>
      <c r="AM31" s="53">
        <f t="shared" si="2"/>
        <v>90</v>
      </c>
      <c r="AN31" s="54">
        <f t="shared" si="16"/>
        <v>94</v>
      </c>
      <c r="AO31" s="55">
        <f t="shared" si="3"/>
        <v>92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92</v>
      </c>
      <c r="BC31" s="62" t="str">
        <f t="shared" si="11"/>
        <v/>
      </c>
      <c r="BE31" s="30">
        <f t="shared" si="18"/>
        <v>91</v>
      </c>
      <c r="BF31" s="30">
        <f t="shared" si="19"/>
        <v>93</v>
      </c>
      <c r="BG31" s="145">
        <f t="shared" si="20"/>
        <v>91.25</v>
      </c>
      <c r="BH31" s="30">
        <f t="shared" si="21"/>
        <v>92.75</v>
      </c>
      <c r="BI31" s="30">
        <f t="shared" si="22"/>
        <v>92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77</v>
      </c>
      <c r="F32" s="30"/>
      <c r="G32" s="30">
        <v>81</v>
      </c>
      <c r="H32" s="30"/>
      <c r="I32" s="30">
        <v>76</v>
      </c>
      <c r="J32" s="30"/>
      <c r="K32" s="30">
        <v>78</v>
      </c>
      <c r="L32" s="31"/>
      <c r="M32" s="29">
        <v>79</v>
      </c>
      <c r="N32" s="30"/>
      <c r="O32" s="30">
        <v>83</v>
      </c>
      <c r="P32" s="30"/>
      <c r="Q32" s="30">
        <v>84</v>
      </c>
      <c r="R32" s="30"/>
      <c r="S32" s="30">
        <v>82</v>
      </c>
      <c r="T32" s="31"/>
      <c r="U32" s="29">
        <v>76</v>
      </c>
      <c r="V32" s="30"/>
      <c r="W32" s="30">
        <v>80</v>
      </c>
      <c r="X32" s="30"/>
      <c r="Y32" s="30">
        <v>86</v>
      </c>
      <c r="Z32" s="30"/>
      <c r="AA32" s="30">
        <v>82</v>
      </c>
      <c r="AB32" s="31"/>
      <c r="AC32" s="29">
        <v>88</v>
      </c>
      <c r="AD32" s="30"/>
      <c r="AE32" s="30">
        <v>84</v>
      </c>
      <c r="AF32" s="30"/>
      <c r="AG32" s="30">
        <v>86</v>
      </c>
      <c r="AH32" s="30"/>
      <c r="AI32" s="30">
        <v>90</v>
      </c>
      <c r="AJ32" s="31"/>
      <c r="AK32" s="51">
        <f t="shared" si="0"/>
        <v>78</v>
      </c>
      <c r="AL32" s="52">
        <f t="shared" si="1"/>
        <v>82</v>
      </c>
      <c r="AM32" s="53">
        <f t="shared" si="2"/>
        <v>81</v>
      </c>
      <c r="AN32" s="54">
        <f t="shared" si="16"/>
        <v>87</v>
      </c>
      <c r="AO32" s="55">
        <f t="shared" si="3"/>
        <v>82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82</v>
      </c>
      <c r="BC32" s="62" t="str">
        <f t="shared" si="11"/>
        <v/>
      </c>
      <c r="BE32" s="30">
        <f t="shared" si="18"/>
        <v>80</v>
      </c>
      <c r="BF32" s="30">
        <f t="shared" si="19"/>
        <v>82</v>
      </c>
      <c r="BG32" s="145">
        <f t="shared" si="20"/>
        <v>83</v>
      </c>
      <c r="BH32" s="30">
        <f t="shared" si="21"/>
        <v>83</v>
      </c>
      <c r="BI32" s="30">
        <f t="shared" si="22"/>
        <v>82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76</v>
      </c>
      <c r="F33" s="30"/>
      <c r="G33" s="30">
        <v>79</v>
      </c>
      <c r="H33" s="30"/>
      <c r="I33" s="30">
        <v>77</v>
      </c>
      <c r="J33" s="30"/>
      <c r="K33" s="30">
        <v>80</v>
      </c>
      <c r="L33" s="31"/>
      <c r="M33" s="29">
        <v>80</v>
      </c>
      <c r="N33" s="30"/>
      <c r="O33" s="30">
        <v>81</v>
      </c>
      <c r="P33" s="30"/>
      <c r="Q33" s="30">
        <v>79</v>
      </c>
      <c r="R33" s="30"/>
      <c r="S33" s="30">
        <v>80</v>
      </c>
      <c r="T33" s="31"/>
      <c r="U33" s="29">
        <v>87</v>
      </c>
      <c r="V33" s="30"/>
      <c r="W33" s="30">
        <v>88</v>
      </c>
      <c r="X33" s="30"/>
      <c r="Y33" s="30">
        <v>85</v>
      </c>
      <c r="Z33" s="30"/>
      <c r="AA33" s="30">
        <v>84</v>
      </c>
      <c r="AB33" s="31"/>
      <c r="AC33" s="29">
        <v>89</v>
      </c>
      <c r="AD33" s="30"/>
      <c r="AE33" s="30">
        <v>82</v>
      </c>
      <c r="AF33" s="30"/>
      <c r="AG33" s="30">
        <v>87</v>
      </c>
      <c r="AH33" s="30"/>
      <c r="AI33" s="30">
        <v>90</v>
      </c>
      <c r="AJ33" s="31"/>
      <c r="AK33" s="51">
        <f t="shared" si="0"/>
        <v>78</v>
      </c>
      <c r="AL33" s="52">
        <f t="shared" si="1"/>
        <v>80</v>
      </c>
      <c r="AM33" s="53">
        <f t="shared" si="2"/>
        <v>86</v>
      </c>
      <c r="AN33" s="54">
        <f t="shared" si="16"/>
        <v>87</v>
      </c>
      <c r="AO33" s="55">
        <f t="shared" si="3"/>
        <v>82.75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82.75</v>
      </c>
      <c r="BC33" s="62" t="str">
        <f t="shared" si="11"/>
        <v/>
      </c>
      <c r="BE33" s="30">
        <f t="shared" si="18"/>
        <v>83</v>
      </c>
      <c r="BF33" s="30">
        <f t="shared" si="19"/>
        <v>82.5</v>
      </c>
      <c r="BG33" s="145">
        <f t="shared" si="20"/>
        <v>82</v>
      </c>
      <c r="BH33" s="30">
        <f t="shared" si="21"/>
        <v>83.5</v>
      </c>
      <c r="BI33" s="30">
        <f t="shared" si="22"/>
        <v>82.75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80</v>
      </c>
      <c r="F34" s="30"/>
      <c r="G34" s="30">
        <v>82</v>
      </c>
      <c r="H34" s="30"/>
      <c r="I34" s="30">
        <v>80</v>
      </c>
      <c r="J34" s="30"/>
      <c r="K34" s="30">
        <v>82</v>
      </c>
      <c r="L34" s="31"/>
      <c r="M34" s="29">
        <v>82</v>
      </c>
      <c r="N34" s="30"/>
      <c r="O34" s="30">
        <v>84</v>
      </c>
      <c r="P34" s="30"/>
      <c r="Q34" s="30">
        <v>80</v>
      </c>
      <c r="R34" s="30"/>
      <c r="S34" s="30">
        <v>86</v>
      </c>
      <c r="T34" s="31"/>
      <c r="U34" s="29">
        <v>82</v>
      </c>
      <c r="V34" s="30"/>
      <c r="W34" s="30">
        <v>81</v>
      </c>
      <c r="X34" s="30"/>
      <c r="Y34" s="30">
        <v>78</v>
      </c>
      <c r="Z34" s="30"/>
      <c r="AA34" s="30">
        <v>79</v>
      </c>
      <c r="AB34" s="31"/>
      <c r="AC34" s="29">
        <v>80</v>
      </c>
      <c r="AD34" s="30"/>
      <c r="AE34" s="30">
        <v>85</v>
      </c>
      <c r="AF34" s="30"/>
      <c r="AG34" s="30">
        <v>88</v>
      </c>
      <c r="AH34" s="30"/>
      <c r="AI34" s="30">
        <v>83</v>
      </c>
      <c r="AJ34" s="31"/>
      <c r="AK34" s="51">
        <f t="shared" si="0"/>
        <v>81</v>
      </c>
      <c r="AL34" s="52">
        <f t="shared" si="1"/>
        <v>83</v>
      </c>
      <c r="AM34" s="53">
        <f t="shared" si="2"/>
        <v>80</v>
      </c>
      <c r="AN34" s="54">
        <f t="shared" si="16"/>
        <v>84</v>
      </c>
      <c r="AO34" s="55">
        <f t="shared" si="3"/>
        <v>82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82</v>
      </c>
      <c r="BC34" s="62" t="str">
        <f t="shared" si="11"/>
        <v/>
      </c>
      <c r="BE34" s="30">
        <f t="shared" si="18"/>
        <v>81</v>
      </c>
      <c r="BF34" s="30">
        <f t="shared" si="19"/>
        <v>83</v>
      </c>
      <c r="BG34" s="145">
        <f t="shared" si="20"/>
        <v>81.5</v>
      </c>
      <c r="BH34" s="30">
        <f t="shared" si="21"/>
        <v>82.5</v>
      </c>
      <c r="BI34" s="30">
        <f t="shared" si="22"/>
        <v>82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75</v>
      </c>
      <c r="F35" s="30"/>
      <c r="G35" s="30">
        <v>78</v>
      </c>
      <c r="H35" s="30"/>
      <c r="I35" s="30">
        <v>77</v>
      </c>
      <c r="J35" s="30"/>
      <c r="K35" s="30">
        <v>74</v>
      </c>
      <c r="L35" s="31"/>
      <c r="M35" s="29">
        <v>77</v>
      </c>
      <c r="N35" s="30"/>
      <c r="O35" s="30">
        <v>82</v>
      </c>
      <c r="P35" s="30"/>
      <c r="Q35" s="30">
        <v>83</v>
      </c>
      <c r="R35" s="30"/>
      <c r="S35" s="30">
        <v>78</v>
      </c>
      <c r="T35" s="31"/>
      <c r="U35" s="29">
        <v>84</v>
      </c>
      <c r="V35" s="30"/>
      <c r="W35" s="30">
        <v>79</v>
      </c>
      <c r="X35" s="30"/>
      <c r="Y35" s="30">
        <v>82</v>
      </c>
      <c r="Z35" s="30"/>
      <c r="AA35" s="30">
        <v>87</v>
      </c>
      <c r="AB35" s="31"/>
      <c r="AC35" s="29">
        <v>78</v>
      </c>
      <c r="AD35" s="30"/>
      <c r="AE35" s="30">
        <v>81</v>
      </c>
      <c r="AF35" s="30"/>
      <c r="AG35" s="30">
        <v>84</v>
      </c>
      <c r="AH35" s="30"/>
      <c r="AI35" s="30">
        <v>81</v>
      </c>
      <c r="AJ35" s="31"/>
      <c r="AK35" s="51">
        <f t="shared" si="0"/>
        <v>76</v>
      </c>
      <c r="AL35" s="52">
        <f t="shared" si="1"/>
        <v>80</v>
      </c>
      <c r="AM35" s="53">
        <f t="shared" si="2"/>
        <v>83</v>
      </c>
      <c r="AN35" s="54">
        <f t="shared" si="16"/>
        <v>81</v>
      </c>
      <c r="AO35" s="55">
        <f t="shared" si="3"/>
        <v>80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80</v>
      </c>
      <c r="BC35" s="62" t="str">
        <f t="shared" si="11"/>
        <v/>
      </c>
      <c r="BE35" s="30">
        <f t="shared" si="18"/>
        <v>78.5</v>
      </c>
      <c r="BF35" s="30">
        <f t="shared" si="19"/>
        <v>80</v>
      </c>
      <c r="BG35" s="145">
        <f t="shared" si="20"/>
        <v>81.5</v>
      </c>
      <c r="BH35" s="30">
        <f t="shared" si="21"/>
        <v>80</v>
      </c>
      <c r="BI35" s="30">
        <f t="shared" si="22"/>
        <v>80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83</v>
      </c>
      <c r="F36" s="30"/>
      <c r="G36" s="30">
        <v>85</v>
      </c>
      <c r="H36" s="30"/>
      <c r="I36" s="30">
        <v>80</v>
      </c>
      <c r="J36" s="30"/>
      <c r="K36" s="30">
        <v>88</v>
      </c>
      <c r="L36" s="31"/>
      <c r="M36" s="29">
        <v>85</v>
      </c>
      <c r="N36" s="30"/>
      <c r="O36" s="30">
        <v>87</v>
      </c>
      <c r="P36" s="30"/>
      <c r="Q36" s="30">
        <v>84</v>
      </c>
      <c r="R36" s="30"/>
      <c r="S36" s="30">
        <v>88</v>
      </c>
      <c r="T36" s="31"/>
      <c r="U36" s="29">
        <v>82</v>
      </c>
      <c r="V36" s="30"/>
      <c r="W36" s="30">
        <v>84</v>
      </c>
      <c r="X36" s="30"/>
      <c r="Y36" s="30">
        <v>80</v>
      </c>
      <c r="Z36" s="30"/>
      <c r="AA36" s="30">
        <v>86</v>
      </c>
      <c r="AB36" s="31"/>
      <c r="AC36" s="29">
        <v>86</v>
      </c>
      <c r="AD36" s="30"/>
      <c r="AE36" s="30">
        <v>88</v>
      </c>
      <c r="AF36" s="30"/>
      <c r="AG36" s="30">
        <v>85</v>
      </c>
      <c r="AH36" s="30"/>
      <c r="AI36" s="30">
        <v>87</v>
      </c>
      <c r="AJ36" s="31"/>
      <c r="AK36" s="51">
        <f t="shared" si="0"/>
        <v>84</v>
      </c>
      <c r="AL36" s="52">
        <f t="shared" si="1"/>
        <v>86</v>
      </c>
      <c r="AM36" s="53">
        <f t="shared" si="2"/>
        <v>83</v>
      </c>
      <c r="AN36" s="54">
        <f t="shared" si="16"/>
        <v>86.5</v>
      </c>
      <c r="AO36" s="55">
        <f t="shared" si="3"/>
        <v>84.875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84.875</v>
      </c>
      <c r="BC36" s="62" t="str">
        <f t="shared" si="11"/>
        <v/>
      </c>
      <c r="BE36" s="30">
        <f t="shared" si="18"/>
        <v>84</v>
      </c>
      <c r="BF36" s="30">
        <f t="shared" si="19"/>
        <v>86</v>
      </c>
      <c r="BG36" s="145">
        <f t="shared" si="20"/>
        <v>82.25</v>
      </c>
      <c r="BH36" s="30">
        <f t="shared" si="21"/>
        <v>87.25</v>
      </c>
      <c r="BI36" s="30">
        <f t="shared" si="22"/>
        <v>84.875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80</v>
      </c>
      <c r="L37" s="31"/>
      <c r="M37" s="29">
        <v>84</v>
      </c>
      <c r="N37" s="30"/>
      <c r="O37" s="30">
        <v>86</v>
      </c>
      <c r="P37" s="30"/>
      <c r="Q37" s="30">
        <v>88</v>
      </c>
      <c r="R37" s="30"/>
      <c r="S37" s="30">
        <v>82</v>
      </c>
      <c r="T37" s="31"/>
      <c r="U37" s="29">
        <v>90</v>
      </c>
      <c r="V37" s="30"/>
      <c r="W37" s="30">
        <v>93</v>
      </c>
      <c r="X37" s="30"/>
      <c r="Y37" s="30">
        <v>94</v>
      </c>
      <c r="Z37" s="30"/>
      <c r="AA37" s="30">
        <v>91</v>
      </c>
      <c r="AB37" s="31"/>
      <c r="AC37" s="29">
        <v>96</v>
      </c>
      <c r="AD37" s="30"/>
      <c r="AE37" s="30">
        <v>97</v>
      </c>
      <c r="AF37" s="30"/>
      <c r="AG37" s="30">
        <v>92</v>
      </c>
      <c r="AH37" s="30"/>
      <c r="AI37" s="30">
        <v>91</v>
      </c>
      <c r="AJ37" s="31"/>
      <c r="AK37" s="51">
        <f t="shared" si="0"/>
        <v>83</v>
      </c>
      <c r="AL37" s="52">
        <f t="shared" si="1"/>
        <v>85</v>
      </c>
      <c r="AM37" s="53">
        <f t="shared" si="2"/>
        <v>92</v>
      </c>
      <c r="AN37" s="54">
        <f t="shared" si="16"/>
        <v>94</v>
      </c>
      <c r="AO37" s="55">
        <f t="shared" si="3"/>
        <v>88.5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88.5</v>
      </c>
      <c r="BC37" s="62" t="str">
        <f t="shared" si="11"/>
        <v/>
      </c>
      <c r="BE37" s="30">
        <f t="shared" si="18"/>
        <v>88</v>
      </c>
      <c r="BF37" s="30">
        <f t="shared" si="19"/>
        <v>90</v>
      </c>
      <c r="BG37" s="145">
        <f t="shared" si="20"/>
        <v>90</v>
      </c>
      <c r="BH37" s="30">
        <f t="shared" si="21"/>
        <v>86</v>
      </c>
      <c r="BI37" s="30">
        <f t="shared" si="22"/>
        <v>88.5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80</v>
      </c>
      <c r="F38" s="30"/>
      <c r="G38" s="30">
        <v>85</v>
      </c>
      <c r="H38" s="30"/>
      <c r="I38" s="30">
        <v>81</v>
      </c>
      <c r="J38" s="30"/>
      <c r="K38" s="30">
        <v>82</v>
      </c>
      <c r="L38" s="31"/>
      <c r="M38" s="29">
        <v>84</v>
      </c>
      <c r="N38" s="30"/>
      <c r="O38" s="30">
        <v>87</v>
      </c>
      <c r="P38" s="30"/>
      <c r="Q38" s="30">
        <v>85</v>
      </c>
      <c r="R38" s="30"/>
      <c r="S38" s="30">
        <v>88</v>
      </c>
      <c r="T38" s="31"/>
      <c r="U38" s="29">
        <v>81</v>
      </c>
      <c r="V38" s="30"/>
      <c r="W38" s="30">
        <v>84</v>
      </c>
      <c r="X38" s="30"/>
      <c r="Y38" s="30">
        <v>82</v>
      </c>
      <c r="Z38" s="30"/>
      <c r="AA38" s="30">
        <v>85</v>
      </c>
      <c r="AB38" s="31"/>
      <c r="AC38" s="29">
        <v>83</v>
      </c>
      <c r="AD38" s="30"/>
      <c r="AE38" s="30">
        <v>88</v>
      </c>
      <c r="AF38" s="30"/>
      <c r="AG38" s="30">
        <v>82</v>
      </c>
      <c r="AH38" s="30"/>
      <c r="AI38" s="30">
        <v>87</v>
      </c>
      <c r="AJ38" s="31"/>
      <c r="AK38" s="51">
        <f t="shared" si="0"/>
        <v>82</v>
      </c>
      <c r="AL38" s="52">
        <f t="shared" si="1"/>
        <v>86</v>
      </c>
      <c r="AM38" s="53">
        <f t="shared" si="2"/>
        <v>83</v>
      </c>
      <c r="AN38" s="54">
        <f t="shared" si="16"/>
        <v>85</v>
      </c>
      <c r="AO38" s="55">
        <f t="shared" si="3"/>
        <v>84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84</v>
      </c>
      <c r="BC38" s="62" t="str">
        <f t="shared" si="11"/>
        <v/>
      </c>
      <c r="BE38" s="30">
        <f t="shared" si="18"/>
        <v>82</v>
      </c>
      <c r="BF38" s="30">
        <f t="shared" si="19"/>
        <v>86</v>
      </c>
      <c r="BG38" s="145">
        <f t="shared" si="20"/>
        <v>82.5</v>
      </c>
      <c r="BH38" s="30">
        <f t="shared" si="21"/>
        <v>85.5</v>
      </c>
      <c r="BI38" s="30">
        <f t="shared" si="22"/>
        <v>84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82</v>
      </c>
      <c r="H39" s="30"/>
      <c r="I39" s="30">
        <v>80</v>
      </c>
      <c r="J39" s="30"/>
      <c r="K39" s="30">
        <v>82</v>
      </c>
      <c r="L39" s="31"/>
      <c r="M39" s="29">
        <v>82</v>
      </c>
      <c r="N39" s="30"/>
      <c r="O39" s="30">
        <v>84</v>
      </c>
      <c r="P39" s="30"/>
      <c r="Q39" s="30">
        <v>80</v>
      </c>
      <c r="R39" s="30"/>
      <c r="S39" s="30">
        <v>86</v>
      </c>
      <c r="T39" s="31"/>
      <c r="U39" s="29">
        <v>82</v>
      </c>
      <c r="V39" s="30"/>
      <c r="W39" s="30">
        <v>81</v>
      </c>
      <c r="X39" s="30"/>
      <c r="Y39" s="30">
        <v>78</v>
      </c>
      <c r="Z39" s="30"/>
      <c r="AA39" s="30">
        <v>79</v>
      </c>
      <c r="AB39" s="31"/>
      <c r="AC39" s="29">
        <v>80</v>
      </c>
      <c r="AD39" s="30"/>
      <c r="AE39" s="30">
        <v>85</v>
      </c>
      <c r="AF39" s="30"/>
      <c r="AG39" s="30">
        <v>88</v>
      </c>
      <c r="AH39" s="30"/>
      <c r="AI39" s="30">
        <v>83</v>
      </c>
      <c r="AJ39" s="31"/>
      <c r="AK39" s="51">
        <f t="shared" si="0"/>
        <v>81</v>
      </c>
      <c r="AL39" s="52">
        <f t="shared" si="1"/>
        <v>83</v>
      </c>
      <c r="AM39" s="53">
        <f t="shared" si="2"/>
        <v>80</v>
      </c>
      <c r="AN39" s="54">
        <f t="shared" si="16"/>
        <v>84</v>
      </c>
      <c r="AO39" s="55">
        <f t="shared" si="3"/>
        <v>82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82</v>
      </c>
      <c r="BC39" s="62" t="str">
        <f t="shared" si="11"/>
        <v/>
      </c>
      <c r="BE39" s="30">
        <f t="shared" si="18"/>
        <v>81</v>
      </c>
      <c r="BF39" s="30">
        <f t="shared" si="19"/>
        <v>83</v>
      </c>
      <c r="BG39" s="145">
        <f t="shared" si="20"/>
        <v>81.5</v>
      </c>
      <c r="BH39" s="30">
        <f t="shared" si="21"/>
        <v>82.5</v>
      </c>
      <c r="BI39" s="30">
        <f t="shared" si="22"/>
        <v>82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31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6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8"/>
        <v>78.5</v>
      </c>
      <c r="BF40" s="30">
        <f t="shared" si="19"/>
        <v>80</v>
      </c>
      <c r="BG40" s="145">
        <f t="shared" si="20"/>
        <v>81.5</v>
      </c>
      <c r="BH40" s="30">
        <f t="shared" si="21"/>
        <v>80</v>
      </c>
      <c r="BI40" s="30">
        <f t="shared" si="22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83</v>
      </c>
      <c r="F41" s="30"/>
      <c r="G41" s="30">
        <v>85</v>
      </c>
      <c r="H41" s="30"/>
      <c r="I41" s="30">
        <v>80</v>
      </c>
      <c r="J41" s="30"/>
      <c r="K41" s="30">
        <v>88</v>
      </c>
      <c r="L41" s="31"/>
      <c r="M41" s="29">
        <v>85</v>
      </c>
      <c r="N41" s="30"/>
      <c r="O41" s="30">
        <v>87</v>
      </c>
      <c r="P41" s="30"/>
      <c r="Q41" s="30">
        <v>84</v>
      </c>
      <c r="R41" s="30"/>
      <c r="S41" s="30">
        <v>88</v>
      </c>
      <c r="T41" s="31"/>
      <c r="U41" s="29">
        <v>82</v>
      </c>
      <c r="V41" s="30"/>
      <c r="W41" s="30">
        <v>84</v>
      </c>
      <c r="X41" s="30"/>
      <c r="Y41" s="30">
        <v>80</v>
      </c>
      <c r="Z41" s="30"/>
      <c r="AA41" s="30">
        <v>86</v>
      </c>
      <c r="AB41" s="31"/>
      <c r="AC41" s="29">
        <v>86</v>
      </c>
      <c r="AD41" s="30"/>
      <c r="AE41" s="30">
        <v>88</v>
      </c>
      <c r="AF41" s="30"/>
      <c r="AG41" s="30">
        <v>85</v>
      </c>
      <c r="AH41" s="30"/>
      <c r="AI41" s="30">
        <v>87</v>
      </c>
      <c r="AJ41" s="31"/>
      <c r="AK41" s="51">
        <f t="shared" si="0"/>
        <v>84</v>
      </c>
      <c r="AL41" s="52">
        <f t="shared" si="1"/>
        <v>86</v>
      </c>
      <c r="AM41" s="53">
        <f t="shared" si="2"/>
        <v>83</v>
      </c>
      <c r="AN41" s="54">
        <f t="shared" si="16"/>
        <v>86.5</v>
      </c>
      <c r="AO41" s="55">
        <f t="shared" si="3"/>
        <v>84.875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84.875</v>
      </c>
      <c r="BC41" s="62" t="str">
        <f t="shared" si="11"/>
        <v/>
      </c>
      <c r="BE41" s="30">
        <f t="shared" si="18"/>
        <v>84</v>
      </c>
      <c r="BF41" s="30">
        <f t="shared" si="19"/>
        <v>86</v>
      </c>
      <c r="BG41" s="145">
        <f t="shared" si="20"/>
        <v>82.25</v>
      </c>
      <c r="BH41" s="30">
        <f t="shared" si="21"/>
        <v>87.25</v>
      </c>
      <c r="BI41" s="30">
        <f t="shared" si="22"/>
        <v>84.875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82</v>
      </c>
      <c r="F42" s="30"/>
      <c r="G42" s="30">
        <v>84</v>
      </c>
      <c r="H42" s="30"/>
      <c r="I42" s="30">
        <v>86</v>
      </c>
      <c r="J42" s="30"/>
      <c r="K42" s="30">
        <v>80</v>
      </c>
      <c r="L42" s="31"/>
      <c r="M42" s="29">
        <v>84</v>
      </c>
      <c r="N42" s="30"/>
      <c r="O42" s="30">
        <v>86</v>
      </c>
      <c r="P42" s="30"/>
      <c r="Q42" s="30">
        <v>88</v>
      </c>
      <c r="R42" s="30"/>
      <c r="S42" s="30">
        <v>82</v>
      </c>
      <c r="T42" s="31"/>
      <c r="U42" s="29">
        <v>90</v>
      </c>
      <c r="V42" s="30"/>
      <c r="W42" s="30">
        <v>93</v>
      </c>
      <c r="X42" s="30"/>
      <c r="Y42" s="30">
        <v>94</v>
      </c>
      <c r="Z42" s="30"/>
      <c r="AA42" s="30">
        <v>91</v>
      </c>
      <c r="AB42" s="31"/>
      <c r="AC42" s="29">
        <v>96</v>
      </c>
      <c r="AD42" s="30"/>
      <c r="AE42" s="30">
        <v>97</v>
      </c>
      <c r="AF42" s="30"/>
      <c r="AG42" s="30">
        <v>92</v>
      </c>
      <c r="AH42" s="30"/>
      <c r="AI42" s="30">
        <v>91</v>
      </c>
      <c r="AJ42" s="31"/>
      <c r="AK42" s="51">
        <f t="shared" si="0"/>
        <v>83</v>
      </c>
      <c r="AL42" s="52">
        <f t="shared" si="1"/>
        <v>85</v>
      </c>
      <c r="AM42" s="53">
        <f t="shared" si="2"/>
        <v>92</v>
      </c>
      <c r="AN42" s="54">
        <f t="shared" si="16"/>
        <v>94</v>
      </c>
      <c r="AO42" s="55">
        <f t="shared" si="3"/>
        <v>88.5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88.5</v>
      </c>
      <c r="BC42" s="62" t="str">
        <f t="shared" si="11"/>
        <v/>
      </c>
      <c r="BE42" s="30">
        <f t="shared" si="18"/>
        <v>88</v>
      </c>
      <c r="BF42" s="30">
        <f t="shared" si="19"/>
        <v>90</v>
      </c>
      <c r="BG42" s="145">
        <f t="shared" si="20"/>
        <v>90</v>
      </c>
      <c r="BH42" s="30">
        <f t="shared" si="21"/>
        <v>86</v>
      </c>
      <c r="BI42" s="30">
        <f t="shared" si="22"/>
        <v>88.5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85</v>
      </c>
      <c r="H43" s="30"/>
      <c r="I43" s="30">
        <v>81</v>
      </c>
      <c r="J43" s="30"/>
      <c r="K43" s="30">
        <v>82</v>
      </c>
      <c r="L43" s="31"/>
      <c r="M43" s="29">
        <v>84</v>
      </c>
      <c r="N43" s="30"/>
      <c r="O43" s="30">
        <v>87</v>
      </c>
      <c r="P43" s="30"/>
      <c r="Q43" s="30">
        <v>85</v>
      </c>
      <c r="R43" s="30"/>
      <c r="S43" s="30">
        <v>88</v>
      </c>
      <c r="T43" s="31"/>
      <c r="U43" s="29">
        <v>81</v>
      </c>
      <c r="V43" s="30"/>
      <c r="W43" s="30">
        <v>84</v>
      </c>
      <c r="X43" s="30"/>
      <c r="Y43" s="30">
        <v>82</v>
      </c>
      <c r="Z43" s="30"/>
      <c r="AA43" s="30">
        <v>85</v>
      </c>
      <c r="AB43" s="31"/>
      <c r="AC43" s="29">
        <v>83</v>
      </c>
      <c r="AD43" s="30"/>
      <c r="AE43" s="30">
        <v>88</v>
      </c>
      <c r="AF43" s="30"/>
      <c r="AG43" s="30">
        <v>82</v>
      </c>
      <c r="AH43" s="30"/>
      <c r="AI43" s="30">
        <v>87</v>
      </c>
      <c r="AJ43" s="31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86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83</v>
      </c>
      <c r="AN43" s="54">
        <f t="shared" si="16"/>
        <v>85</v>
      </c>
      <c r="AO43" s="55">
        <f t="shared" ref="AO43:AO55" si="26">AVERAGE(AK43:AN43)</f>
        <v>84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84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82</v>
      </c>
      <c r="BF43" s="30">
        <f t="shared" si="19"/>
        <v>86</v>
      </c>
      <c r="BG43" s="145">
        <f t="shared" si="20"/>
        <v>82.5</v>
      </c>
      <c r="BH43" s="30">
        <f t="shared" si="21"/>
        <v>85.5</v>
      </c>
      <c r="BI43" s="30">
        <f t="shared" si="22"/>
        <v>84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31"/>
      <c r="AK44" s="51">
        <f t="shared" si="23"/>
        <v>76</v>
      </c>
      <c r="AL44" s="52">
        <f t="shared" si="24"/>
        <v>80</v>
      </c>
      <c r="AM44" s="53">
        <f t="shared" si="25"/>
        <v>83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6"/>
        <v>80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80</v>
      </c>
      <c r="BC44" s="62" t="str">
        <f t="shared" si="34"/>
        <v/>
      </c>
      <c r="BE44" s="30">
        <f t="shared" si="18"/>
        <v>78.5</v>
      </c>
      <c r="BF44" s="30">
        <f t="shared" si="19"/>
        <v>80</v>
      </c>
      <c r="BG44" s="145">
        <f t="shared" si="20"/>
        <v>81.5</v>
      </c>
      <c r="BH44" s="30">
        <f t="shared" si="21"/>
        <v>80</v>
      </c>
      <c r="BI44" s="30">
        <f t="shared" si="22"/>
        <v>80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73</v>
      </c>
      <c r="F45" s="30"/>
      <c r="G45" s="30">
        <v>75</v>
      </c>
      <c r="H45" s="30"/>
      <c r="I45" s="30">
        <v>70</v>
      </c>
      <c r="J45" s="30"/>
      <c r="K45" s="30">
        <v>78</v>
      </c>
      <c r="L45" s="31"/>
      <c r="M45" s="29">
        <v>75</v>
      </c>
      <c r="N45" s="30"/>
      <c r="O45" s="30">
        <v>77</v>
      </c>
      <c r="P45" s="30"/>
      <c r="Q45" s="30">
        <v>74</v>
      </c>
      <c r="R45" s="30"/>
      <c r="S45" s="30">
        <v>78</v>
      </c>
      <c r="T45" s="31"/>
      <c r="U45" s="29">
        <v>71</v>
      </c>
      <c r="V45" s="30"/>
      <c r="W45" s="30">
        <v>73</v>
      </c>
      <c r="X45" s="30"/>
      <c r="Y45" s="30">
        <v>70</v>
      </c>
      <c r="Z45" s="30"/>
      <c r="AA45" s="30">
        <v>74</v>
      </c>
      <c r="AB45" s="31"/>
      <c r="AC45" s="29">
        <v>76</v>
      </c>
      <c r="AD45" s="30"/>
      <c r="AE45" s="30">
        <v>80</v>
      </c>
      <c r="AF45" s="30"/>
      <c r="AG45" s="30">
        <v>77</v>
      </c>
      <c r="AH45" s="30"/>
      <c r="AI45" s="30">
        <v>79</v>
      </c>
      <c r="AJ45" s="31"/>
      <c r="AK45" s="51">
        <f t="shared" si="23"/>
        <v>74</v>
      </c>
      <c r="AL45" s="52">
        <f t="shared" si="24"/>
        <v>76</v>
      </c>
      <c r="AM45" s="53">
        <f t="shared" si="25"/>
        <v>72</v>
      </c>
      <c r="AN45" s="54">
        <f t="shared" si="35"/>
        <v>78</v>
      </c>
      <c r="AO45" s="55">
        <f t="shared" si="26"/>
        <v>75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75</v>
      </c>
      <c r="BC45" s="62" t="str">
        <f t="shared" si="34"/>
        <v/>
      </c>
      <c r="BE45" s="30">
        <f t="shared" si="18"/>
        <v>73.75</v>
      </c>
      <c r="BF45" s="30">
        <f t="shared" si="19"/>
        <v>76.25</v>
      </c>
      <c r="BG45" s="145">
        <f t="shared" si="20"/>
        <v>72.75</v>
      </c>
      <c r="BH45" s="30">
        <f t="shared" si="21"/>
        <v>77.25</v>
      </c>
      <c r="BI45" s="30">
        <f t="shared" si="22"/>
        <v>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84</v>
      </c>
      <c r="H46" s="30"/>
      <c r="I46" s="30">
        <v>80</v>
      </c>
      <c r="J46" s="30"/>
      <c r="K46" s="30">
        <v>86</v>
      </c>
      <c r="L46" s="31"/>
      <c r="M46" s="29">
        <v>84</v>
      </c>
      <c r="N46" s="30"/>
      <c r="O46" s="30">
        <v>86</v>
      </c>
      <c r="P46" s="30"/>
      <c r="Q46" s="30">
        <v>82</v>
      </c>
      <c r="R46" s="30"/>
      <c r="S46" s="30">
        <v>88</v>
      </c>
      <c r="T46" s="31"/>
      <c r="U46" s="29">
        <v>87</v>
      </c>
      <c r="V46" s="30"/>
      <c r="W46" s="30">
        <v>88</v>
      </c>
      <c r="X46" s="30"/>
      <c r="Y46" s="30">
        <v>86</v>
      </c>
      <c r="Z46" s="30"/>
      <c r="AA46" s="30">
        <v>87</v>
      </c>
      <c r="AB46" s="31"/>
      <c r="AC46" s="29">
        <v>85</v>
      </c>
      <c r="AD46" s="30"/>
      <c r="AE46" s="30">
        <v>87</v>
      </c>
      <c r="AF46" s="30"/>
      <c r="AG46" s="30">
        <v>85</v>
      </c>
      <c r="AH46" s="30"/>
      <c r="AI46" s="30">
        <v>83</v>
      </c>
      <c r="AJ46" s="31"/>
      <c r="AK46" s="51">
        <f t="shared" si="23"/>
        <v>83</v>
      </c>
      <c r="AL46" s="52">
        <f t="shared" si="24"/>
        <v>85</v>
      </c>
      <c r="AM46" s="53">
        <f t="shared" si="25"/>
        <v>87</v>
      </c>
      <c r="AN46" s="54">
        <f t="shared" si="35"/>
        <v>85</v>
      </c>
      <c r="AO46" s="55">
        <f t="shared" si="26"/>
        <v>85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85</v>
      </c>
      <c r="BC46" s="62" t="str">
        <f t="shared" si="34"/>
        <v/>
      </c>
      <c r="BE46" s="30">
        <f t="shared" si="18"/>
        <v>84.5</v>
      </c>
      <c r="BF46" s="30">
        <f t="shared" si="19"/>
        <v>86.25</v>
      </c>
      <c r="BG46" s="145">
        <f t="shared" si="20"/>
        <v>83.25</v>
      </c>
      <c r="BH46" s="30">
        <f t="shared" si="21"/>
        <v>86</v>
      </c>
      <c r="BI46" s="30">
        <f t="shared" si="22"/>
        <v>85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31"/>
      <c r="AK47" s="51">
        <f t="shared" si="23"/>
        <v>76</v>
      </c>
      <c r="AL47" s="52">
        <f t="shared" si="24"/>
        <v>80</v>
      </c>
      <c r="AM47" s="53">
        <f t="shared" si="25"/>
        <v>83</v>
      </c>
      <c r="AN47" s="54">
        <f t="shared" si="35"/>
        <v>81</v>
      </c>
      <c r="AO47" s="55">
        <f t="shared" si="26"/>
        <v>80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80</v>
      </c>
      <c r="BC47" s="62" t="str">
        <f t="shared" si="34"/>
        <v/>
      </c>
      <c r="BE47" s="30">
        <f t="shared" si="18"/>
        <v>78.5</v>
      </c>
      <c r="BF47" s="30">
        <f t="shared" si="19"/>
        <v>80</v>
      </c>
      <c r="BG47" s="145">
        <f t="shared" si="20"/>
        <v>81.5</v>
      </c>
      <c r="BH47" s="30">
        <f t="shared" si="21"/>
        <v>80</v>
      </c>
      <c r="BI47" s="30">
        <f t="shared" si="22"/>
        <v>80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90</v>
      </c>
      <c r="V48" s="30"/>
      <c r="W48" s="30">
        <v>94</v>
      </c>
      <c r="X48" s="30"/>
      <c r="Y48" s="30">
        <v>90</v>
      </c>
      <c r="Z48" s="30"/>
      <c r="AA48" s="30">
        <v>94</v>
      </c>
      <c r="AB48" s="31"/>
      <c r="AC48" s="29">
        <v>94</v>
      </c>
      <c r="AD48" s="30"/>
      <c r="AE48" s="30">
        <v>98</v>
      </c>
      <c r="AF48" s="30"/>
      <c r="AG48" s="30">
        <v>90</v>
      </c>
      <c r="AH48" s="30"/>
      <c r="AI48" s="30">
        <v>94</v>
      </c>
      <c r="AJ48" s="31"/>
      <c r="AK48" s="51">
        <f t="shared" si="23"/>
        <v>82</v>
      </c>
      <c r="AL48" s="52">
        <f t="shared" si="24"/>
        <v>86</v>
      </c>
      <c r="AM48" s="53">
        <f t="shared" si="25"/>
        <v>92</v>
      </c>
      <c r="AN48" s="54">
        <f t="shared" si="35"/>
        <v>94</v>
      </c>
      <c r="AO48" s="55">
        <f t="shared" si="26"/>
        <v>88.5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88.5</v>
      </c>
      <c r="BC48" s="62" t="str">
        <f t="shared" si="34"/>
        <v/>
      </c>
      <c r="BE48" s="30">
        <f t="shared" si="18"/>
        <v>87</v>
      </c>
      <c r="BF48" s="30">
        <f t="shared" si="19"/>
        <v>91</v>
      </c>
      <c r="BG48" s="145">
        <f t="shared" si="20"/>
        <v>86.25</v>
      </c>
      <c r="BH48" s="30">
        <f t="shared" si="21"/>
        <v>89.75</v>
      </c>
      <c r="BI48" s="30">
        <f t="shared" si="22"/>
        <v>88.5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82</v>
      </c>
      <c r="F49" s="30"/>
      <c r="G49" s="30">
        <v>83</v>
      </c>
      <c r="H49" s="30"/>
      <c r="I49" s="30">
        <v>84</v>
      </c>
      <c r="J49" s="30"/>
      <c r="K49" s="30">
        <v>83</v>
      </c>
      <c r="L49" s="31"/>
      <c r="M49" s="29">
        <v>84</v>
      </c>
      <c r="N49" s="30"/>
      <c r="O49" s="30">
        <v>87</v>
      </c>
      <c r="P49" s="30"/>
      <c r="Q49" s="30">
        <v>83</v>
      </c>
      <c r="R49" s="30"/>
      <c r="S49" s="30">
        <v>86</v>
      </c>
      <c r="T49" s="31"/>
      <c r="U49" s="29">
        <v>81</v>
      </c>
      <c r="V49" s="30"/>
      <c r="W49" s="30">
        <v>82</v>
      </c>
      <c r="X49" s="30"/>
      <c r="Y49" s="30">
        <v>83</v>
      </c>
      <c r="Z49" s="30"/>
      <c r="AA49" s="30">
        <v>82</v>
      </c>
      <c r="AB49" s="31"/>
      <c r="AC49" s="29">
        <v>85</v>
      </c>
      <c r="AD49" s="30"/>
      <c r="AE49" s="30">
        <v>88</v>
      </c>
      <c r="AF49" s="30"/>
      <c r="AG49" s="30">
        <v>84</v>
      </c>
      <c r="AH49" s="30"/>
      <c r="AI49" s="30">
        <v>87</v>
      </c>
      <c r="AJ49" s="31"/>
      <c r="AK49" s="51">
        <f t="shared" si="23"/>
        <v>83</v>
      </c>
      <c r="AL49" s="52">
        <f t="shared" si="24"/>
        <v>85</v>
      </c>
      <c r="AM49" s="53">
        <f t="shared" si="25"/>
        <v>82</v>
      </c>
      <c r="AN49" s="54">
        <f t="shared" si="35"/>
        <v>86</v>
      </c>
      <c r="AO49" s="55">
        <f t="shared" si="26"/>
        <v>84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84</v>
      </c>
      <c r="BC49" s="62" t="str">
        <f t="shared" si="34"/>
        <v/>
      </c>
      <c r="BE49" s="30">
        <f t="shared" si="18"/>
        <v>83</v>
      </c>
      <c r="BF49" s="30">
        <f t="shared" si="19"/>
        <v>85</v>
      </c>
      <c r="BG49" s="145">
        <f t="shared" si="20"/>
        <v>83.5</v>
      </c>
      <c r="BH49" s="30">
        <f t="shared" si="21"/>
        <v>84.5</v>
      </c>
      <c r="BI49" s="30">
        <f t="shared" si="22"/>
        <v>84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75</v>
      </c>
      <c r="F50" s="30"/>
      <c r="G50" s="30">
        <v>78</v>
      </c>
      <c r="H50" s="30"/>
      <c r="I50" s="30">
        <v>77</v>
      </c>
      <c r="J50" s="30"/>
      <c r="K50" s="30">
        <v>74</v>
      </c>
      <c r="L50" s="31"/>
      <c r="M50" s="29">
        <v>77</v>
      </c>
      <c r="N50" s="30"/>
      <c r="O50" s="30">
        <v>82</v>
      </c>
      <c r="P50" s="30"/>
      <c r="Q50" s="30">
        <v>83</v>
      </c>
      <c r="R50" s="30"/>
      <c r="S50" s="30">
        <v>78</v>
      </c>
      <c r="T50" s="31"/>
      <c r="U50" s="29">
        <v>84</v>
      </c>
      <c r="V50" s="30"/>
      <c r="W50" s="30">
        <v>79</v>
      </c>
      <c r="X50" s="30"/>
      <c r="Y50" s="30">
        <v>82</v>
      </c>
      <c r="Z50" s="30"/>
      <c r="AA50" s="30">
        <v>87</v>
      </c>
      <c r="AB50" s="31"/>
      <c r="AC50" s="29">
        <v>78</v>
      </c>
      <c r="AD50" s="30"/>
      <c r="AE50" s="30">
        <v>81</v>
      </c>
      <c r="AF50" s="30"/>
      <c r="AG50" s="30">
        <v>84</v>
      </c>
      <c r="AH50" s="30"/>
      <c r="AI50" s="30">
        <v>81</v>
      </c>
      <c r="AJ50" s="31"/>
      <c r="AK50" s="51">
        <f t="shared" si="23"/>
        <v>76</v>
      </c>
      <c r="AL50" s="52">
        <f t="shared" si="24"/>
        <v>80</v>
      </c>
      <c r="AM50" s="53">
        <f t="shared" si="25"/>
        <v>83</v>
      </c>
      <c r="AN50" s="54">
        <f t="shared" si="35"/>
        <v>81</v>
      </c>
      <c r="AO50" s="55">
        <f t="shared" si="26"/>
        <v>80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80</v>
      </c>
      <c r="BC50" s="62" t="str">
        <f t="shared" si="34"/>
        <v/>
      </c>
      <c r="BE50" s="30">
        <f t="shared" si="18"/>
        <v>78.5</v>
      </c>
      <c r="BF50" s="30">
        <f t="shared" si="19"/>
        <v>80</v>
      </c>
      <c r="BG50" s="145">
        <f t="shared" si="20"/>
        <v>81.5</v>
      </c>
      <c r="BH50" s="30">
        <f t="shared" si="21"/>
        <v>80</v>
      </c>
      <c r="BI50" s="30">
        <f t="shared" si="22"/>
        <v>80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31"/>
      <c r="AK51" s="51">
        <f t="shared" si="23"/>
        <v>76</v>
      </c>
      <c r="AL51" s="52">
        <f t="shared" si="24"/>
        <v>80</v>
      </c>
      <c r="AM51" s="53">
        <f t="shared" si="25"/>
        <v>83</v>
      </c>
      <c r="AN51" s="54">
        <f t="shared" si="35"/>
        <v>81</v>
      </c>
      <c r="AO51" s="55">
        <f t="shared" si="26"/>
        <v>80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80</v>
      </c>
      <c r="BC51" s="62" t="str">
        <f t="shared" si="34"/>
        <v/>
      </c>
      <c r="BE51" s="30">
        <f t="shared" si="18"/>
        <v>78.5</v>
      </c>
      <c r="BF51" s="30">
        <f t="shared" si="19"/>
        <v>80</v>
      </c>
      <c r="BG51" s="145">
        <f t="shared" si="20"/>
        <v>81.5</v>
      </c>
      <c r="BH51" s="30">
        <f t="shared" si="21"/>
        <v>80</v>
      </c>
      <c r="BI51" s="30">
        <f t="shared" si="22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79</v>
      </c>
      <c r="H52" s="30"/>
      <c r="I52" s="30">
        <v>77</v>
      </c>
      <c r="J52" s="30"/>
      <c r="K52" s="30">
        <v>73</v>
      </c>
      <c r="L52" s="31"/>
      <c r="M52" s="29">
        <v>77</v>
      </c>
      <c r="N52" s="30"/>
      <c r="O52" s="30">
        <v>81</v>
      </c>
      <c r="P52" s="30"/>
      <c r="Q52" s="30">
        <v>83</v>
      </c>
      <c r="R52" s="30"/>
      <c r="S52" s="30">
        <v>79</v>
      </c>
      <c r="T52" s="31"/>
      <c r="U52" s="29">
        <v>74</v>
      </c>
      <c r="V52" s="30"/>
      <c r="W52" s="30">
        <v>78</v>
      </c>
      <c r="X52" s="30"/>
      <c r="Y52" s="30">
        <v>76</v>
      </c>
      <c r="Z52" s="30"/>
      <c r="AA52" s="30">
        <v>80</v>
      </c>
      <c r="AB52" s="31"/>
      <c r="AC52" s="29">
        <v>78</v>
      </c>
      <c r="AD52" s="30"/>
      <c r="AE52" s="30">
        <v>82</v>
      </c>
      <c r="AF52" s="30"/>
      <c r="AG52" s="30">
        <v>77</v>
      </c>
      <c r="AH52" s="30"/>
      <c r="AI52" s="30">
        <v>79</v>
      </c>
      <c r="AJ52" s="31"/>
      <c r="AK52" s="51">
        <f t="shared" si="23"/>
        <v>76</v>
      </c>
      <c r="AL52" s="52">
        <f t="shared" si="24"/>
        <v>80</v>
      </c>
      <c r="AM52" s="53">
        <f t="shared" si="25"/>
        <v>77</v>
      </c>
      <c r="AN52" s="54">
        <f t="shared" si="35"/>
        <v>79</v>
      </c>
      <c r="AO52" s="55">
        <f t="shared" si="26"/>
        <v>78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78</v>
      </c>
      <c r="BC52" s="62" t="str">
        <f t="shared" si="34"/>
        <v/>
      </c>
      <c r="BE52" s="30">
        <f t="shared" si="18"/>
        <v>76</v>
      </c>
      <c r="BF52" s="30">
        <f t="shared" si="19"/>
        <v>80</v>
      </c>
      <c r="BG52" s="145">
        <f t="shared" si="20"/>
        <v>78.25</v>
      </c>
      <c r="BH52" s="30">
        <f t="shared" si="21"/>
        <v>77.75</v>
      </c>
      <c r="BI52" s="30">
        <f t="shared" si="22"/>
        <v>78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75</v>
      </c>
      <c r="F53" s="30"/>
      <c r="G53" s="30">
        <v>81</v>
      </c>
      <c r="H53" s="30"/>
      <c r="I53" s="30">
        <v>80</v>
      </c>
      <c r="J53" s="30"/>
      <c r="K53" s="30">
        <v>76</v>
      </c>
      <c r="L53" s="31"/>
      <c r="M53" s="29">
        <v>79</v>
      </c>
      <c r="N53" s="30"/>
      <c r="O53" s="30">
        <v>83</v>
      </c>
      <c r="P53" s="30"/>
      <c r="Q53" s="30">
        <v>84</v>
      </c>
      <c r="R53" s="30"/>
      <c r="S53" s="30">
        <v>82</v>
      </c>
      <c r="T53" s="31"/>
      <c r="U53" s="29">
        <v>78</v>
      </c>
      <c r="V53" s="30"/>
      <c r="W53" s="30">
        <v>80</v>
      </c>
      <c r="X53" s="30"/>
      <c r="Y53" s="30">
        <v>77</v>
      </c>
      <c r="Z53" s="30"/>
      <c r="AA53" s="30">
        <v>81</v>
      </c>
      <c r="AB53" s="31"/>
      <c r="AC53" s="29">
        <v>80</v>
      </c>
      <c r="AD53" s="30"/>
      <c r="AE53" s="30">
        <v>84</v>
      </c>
      <c r="AF53" s="30"/>
      <c r="AG53" s="30">
        <v>80</v>
      </c>
      <c r="AH53" s="30"/>
      <c r="AI53" s="30">
        <v>80</v>
      </c>
      <c r="AJ53" s="31"/>
      <c r="AK53" s="51">
        <f t="shared" si="23"/>
        <v>78</v>
      </c>
      <c r="AL53" s="52">
        <f t="shared" si="24"/>
        <v>82</v>
      </c>
      <c r="AM53" s="53">
        <f t="shared" si="25"/>
        <v>79</v>
      </c>
      <c r="AN53" s="54">
        <f t="shared" si="35"/>
        <v>81</v>
      </c>
      <c r="AO53" s="55">
        <f t="shared" si="26"/>
        <v>80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80</v>
      </c>
      <c r="BC53" s="62" t="str">
        <f t="shared" si="34"/>
        <v/>
      </c>
      <c r="BE53" s="30">
        <f t="shared" si="18"/>
        <v>78</v>
      </c>
      <c r="BF53" s="30">
        <f t="shared" si="19"/>
        <v>82</v>
      </c>
      <c r="BG53" s="145">
        <f t="shared" si="20"/>
        <v>80.25</v>
      </c>
      <c r="BH53" s="30">
        <f t="shared" si="21"/>
        <v>79.75</v>
      </c>
      <c r="BI53" s="30">
        <f t="shared" si="22"/>
        <v>80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79</v>
      </c>
      <c r="F54" s="30"/>
      <c r="G54" s="30">
        <v>82</v>
      </c>
      <c r="H54" s="30"/>
      <c r="I54" s="30">
        <v>79</v>
      </c>
      <c r="J54" s="30"/>
      <c r="K54" s="30">
        <v>80</v>
      </c>
      <c r="L54" s="31"/>
      <c r="M54" s="29">
        <v>81</v>
      </c>
      <c r="N54" s="30"/>
      <c r="O54" s="30">
        <v>86</v>
      </c>
      <c r="P54" s="30"/>
      <c r="Q54" s="30">
        <v>82</v>
      </c>
      <c r="R54" s="30"/>
      <c r="S54" s="30">
        <v>87</v>
      </c>
      <c r="T54" s="31"/>
      <c r="U54" s="29">
        <v>88</v>
      </c>
      <c r="V54" s="30"/>
      <c r="W54" s="30">
        <v>83</v>
      </c>
      <c r="X54" s="30"/>
      <c r="Y54" s="30">
        <v>87</v>
      </c>
      <c r="Z54" s="30"/>
      <c r="AA54" s="30">
        <v>82</v>
      </c>
      <c r="AB54" s="31"/>
      <c r="AC54" s="29">
        <v>88</v>
      </c>
      <c r="AD54" s="30"/>
      <c r="AE54" s="30">
        <v>85</v>
      </c>
      <c r="AF54" s="30"/>
      <c r="AG54" s="30">
        <v>87</v>
      </c>
      <c r="AH54" s="30"/>
      <c r="AI54" s="30">
        <v>89</v>
      </c>
      <c r="AJ54" s="31"/>
      <c r="AK54" s="126">
        <f t="shared" si="23"/>
        <v>80</v>
      </c>
      <c r="AL54" s="127">
        <f t="shared" si="24"/>
        <v>84</v>
      </c>
      <c r="AM54" s="128">
        <f t="shared" si="25"/>
        <v>85</v>
      </c>
      <c r="AN54" s="129">
        <f t="shared" si="35"/>
        <v>87.25</v>
      </c>
      <c r="AO54" s="130">
        <f t="shared" si="26"/>
        <v>84.0625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84.0625</v>
      </c>
      <c r="BC54" s="137" t="str">
        <f t="shared" si="34"/>
        <v/>
      </c>
      <c r="BE54" s="30">
        <f t="shared" si="18"/>
        <v>84</v>
      </c>
      <c r="BF54" s="30">
        <f t="shared" si="19"/>
        <v>84</v>
      </c>
      <c r="BG54" s="145">
        <f t="shared" si="20"/>
        <v>83.75</v>
      </c>
      <c r="BH54" s="30">
        <f t="shared" si="21"/>
        <v>84.5</v>
      </c>
      <c r="BI54" s="30">
        <f t="shared" si="22"/>
        <v>84.0625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75</v>
      </c>
      <c r="F55" s="30"/>
      <c r="G55" s="30">
        <v>78</v>
      </c>
      <c r="H55" s="30"/>
      <c r="I55" s="30">
        <v>77</v>
      </c>
      <c r="J55" s="30"/>
      <c r="K55" s="30">
        <v>74</v>
      </c>
      <c r="L55" s="31"/>
      <c r="M55" s="29">
        <v>77</v>
      </c>
      <c r="N55" s="30"/>
      <c r="O55" s="30">
        <v>82</v>
      </c>
      <c r="P55" s="30"/>
      <c r="Q55" s="30">
        <v>83</v>
      </c>
      <c r="R55" s="30"/>
      <c r="S55" s="30">
        <v>78</v>
      </c>
      <c r="T55" s="31"/>
      <c r="U55" s="29">
        <v>84</v>
      </c>
      <c r="V55" s="30"/>
      <c r="W55" s="30">
        <v>79</v>
      </c>
      <c r="X55" s="30"/>
      <c r="Y55" s="30">
        <v>82</v>
      </c>
      <c r="Z55" s="30"/>
      <c r="AA55" s="30">
        <v>87</v>
      </c>
      <c r="AB55" s="31"/>
      <c r="AC55" s="29">
        <v>78</v>
      </c>
      <c r="AD55" s="30"/>
      <c r="AE55" s="30">
        <v>81</v>
      </c>
      <c r="AF55" s="30"/>
      <c r="AG55" s="30">
        <v>84</v>
      </c>
      <c r="AH55" s="30"/>
      <c r="AI55" s="30">
        <v>81</v>
      </c>
      <c r="AJ55" s="123"/>
      <c r="AK55" s="138">
        <f t="shared" si="23"/>
        <v>76</v>
      </c>
      <c r="AL55" s="52">
        <f t="shared" si="24"/>
        <v>80</v>
      </c>
      <c r="AM55" s="53">
        <f t="shared" si="25"/>
        <v>83</v>
      </c>
      <c r="AN55" s="54">
        <f t="shared" si="35"/>
        <v>81</v>
      </c>
      <c r="AO55" s="139">
        <f t="shared" si="26"/>
        <v>80</v>
      </c>
      <c r="AP55" s="140"/>
      <c r="AQ55" s="141"/>
      <c r="AR55" s="57" t="str">
        <f t="shared" si="27"/>
        <v/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>
        <f t="shared" si="17"/>
        <v>80</v>
      </c>
      <c r="BC55" s="143" t="str">
        <f t="shared" si="34"/>
        <v/>
      </c>
      <c r="BE55" s="30">
        <f t="shared" si="18"/>
        <v>78.5</v>
      </c>
      <c r="BF55" s="30">
        <f t="shared" si="19"/>
        <v>80</v>
      </c>
      <c r="BG55" s="145">
        <f t="shared" si="20"/>
        <v>81.5</v>
      </c>
      <c r="BH55" s="30">
        <f t="shared" si="21"/>
        <v>80</v>
      </c>
      <c r="BI55" s="30">
        <f t="shared" si="22"/>
        <v>80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37:AI38 E11:F41 M11:N41 AC11:AD41 E42:AJ43 E44:F44 M44:N44 AC44:AD44 AJ44 E45:AJ46 E47:F47 M47:N47 AC47:AD47 AJ47 E48:AJ49 E50:F51 M50:N51 AC50:AD51 AJ50:AJ51 E52:AJ54 E55:F55 M55:N55 AC55:AD55 AJ55">
    <cfRule type="cellIs" dxfId="118" priority="36" operator="lessThan">
      <formula>70</formula>
    </cfRule>
  </conditionalFormatting>
  <conditionalFormatting sqref="G11:L41">
    <cfRule type="cellIs" dxfId="117" priority="35" operator="lessThan">
      <formula>70</formula>
    </cfRule>
  </conditionalFormatting>
  <conditionalFormatting sqref="G44:L44">
    <cfRule type="cellIs" dxfId="116" priority="31" operator="lessThan">
      <formula>70</formula>
    </cfRule>
  </conditionalFormatting>
  <conditionalFormatting sqref="G47:L47">
    <cfRule type="cellIs" dxfId="115" priority="28" operator="lessThan">
      <formula>70</formula>
    </cfRule>
  </conditionalFormatting>
  <conditionalFormatting sqref="G50:L51">
    <cfRule type="cellIs" dxfId="114" priority="22" operator="lessThan">
      <formula>70</formula>
    </cfRule>
  </conditionalFormatting>
  <conditionalFormatting sqref="G55:L55">
    <cfRule type="cellIs" dxfId="113" priority="19" operator="lessThan">
      <formula>70</formula>
    </cfRule>
  </conditionalFormatting>
  <conditionalFormatting sqref="O11:AB41">
    <cfRule type="cellIs" dxfId="112" priority="34" operator="lessThan">
      <formula>70</formula>
    </cfRule>
  </conditionalFormatting>
  <conditionalFormatting sqref="O44:AB44">
    <cfRule type="cellIs" dxfId="111" priority="30" operator="lessThan">
      <formula>70</formula>
    </cfRule>
  </conditionalFormatting>
  <conditionalFormatting sqref="O47:AB47">
    <cfRule type="cellIs" dxfId="110" priority="27" operator="lessThan">
      <formula>70</formula>
    </cfRule>
  </conditionalFormatting>
  <conditionalFormatting sqref="O50:AB51">
    <cfRule type="cellIs" dxfId="109" priority="21" operator="lessThan">
      <formula>70</formula>
    </cfRule>
  </conditionalFormatting>
  <conditionalFormatting sqref="O55:AB55">
    <cfRule type="cellIs" dxfId="108" priority="18" operator="lessThan">
      <formula>70</formula>
    </cfRule>
  </conditionalFormatting>
  <conditionalFormatting sqref="AE44:AI44">
    <cfRule type="cellIs" dxfId="107" priority="29" operator="lessThan">
      <formula>70</formula>
    </cfRule>
  </conditionalFormatting>
  <conditionalFormatting sqref="AE47:AI47">
    <cfRule type="cellIs" dxfId="106" priority="26" operator="lessThan">
      <formula>70</formula>
    </cfRule>
  </conditionalFormatting>
  <conditionalFormatting sqref="AE50:AI51">
    <cfRule type="cellIs" dxfId="105" priority="20" operator="lessThan">
      <formula>70</formula>
    </cfRule>
  </conditionalFormatting>
  <conditionalFormatting sqref="AE55:AI55">
    <cfRule type="cellIs" dxfId="104" priority="17" operator="lessThan">
      <formula>70</formula>
    </cfRule>
  </conditionalFormatting>
  <conditionalFormatting sqref="AE11:AJ41">
    <cfRule type="cellIs" dxfId="103" priority="32" operator="lessThan">
      <formula>70</formula>
    </cfRule>
  </conditionalFormatting>
  <conditionalFormatting sqref="AK11:AP55">
    <cfRule type="cellIs" dxfId="102" priority="44" operator="lessThan">
      <formula>70</formula>
    </cfRule>
  </conditionalFormatting>
  <conditionalFormatting sqref="AR11:AR55">
    <cfRule type="cellIs" dxfId="101" priority="42" operator="lessThan">
      <formula>70</formula>
    </cfRule>
  </conditionalFormatting>
  <conditionalFormatting sqref="AR11:AY55">
    <cfRule type="cellIs" dxfId="100" priority="43" operator="lessThan">
      <formula>70</formula>
    </cfRule>
  </conditionalFormatting>
  <conditionalFormatting sqref="AZ11:AZ55">
    <cfRule type="cellIs" dxfId="99" priority="37" operator="lessThan">
      <formula>70</formula>
    </cfRule>
  </conditionalFormatting>
  <dataValidations count="4">
    <dataValidation type="custom" allowBlank="1" showInputMessage="1" showErrorMessage="1" sqref="AJ11:AJ15 E11:AI13" xr:uid="{143609C1-12A3-A245-BC0D-ABAF0D61A2EE}">
      <formula1>ISNUMBER(E11:E55)</formula1>
    </dataValidation>
    <dataValidation type="custom" allowBlank="1" showInputMessage="1" showErrorMessage="1" sqref="E14:AI14" xr:uid="{9B7EDC94-7510-E647-86FA-91A070761132}">
      <formula1>ISNUMBER(E14:E55)</formula1>
    </dataValidation>
    <dataValidation type="custom" allowBlank="1" showInputMessage="1" showErrorMessage="1" sqref="E15:AI15" xr:uid="{8B76328D-4EB8-7046-B047-8BC3B2DD87E8}">
      <formula1>ISNUMBER(E15:E55)</formula1>
    </dataValidation>
    <dataValidation type="custom" allowBlank="1" showInputMessage="1" showErrorMessage="1" sqref="E16:AJ55" xr:uid="{FE58F416-947E-9349-BDE9-9B87C0B4E9B3}">
      <formula1>ISNUMBER(E16:E55)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U1" zoomScaleNormal="100" workbookViewId="0">
      <selection activeCell="BE10" sqref="BE10:BI55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83</v>
      </c>
      <c r="BF11" s="30">
        <f t="shared" ref="BF11:BF12" si="13">SUM(G11+O11+W11+AE11)/4</f>
        <v>85.75</v>
      </c>
      <c r="BG11" s="145">
        <f t="shared" ref="BG11:BG12" si="14">SUM(I11+Q11+Y11+AG11)/4</f>
        <v>79.5</v>
      </c>
      <c r="BH11" s="30">
        <f t="shared" ref="BH11:BH12" si="15">SUM(K11+S11+AA11+AI11)/4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si="12"/>
        <v>82</v>
      </c>
      <c r="BF12" s="30">
        <f t="shared" si="13"/>
        <v>86</v>
      </c>
      <c r="BG12" s="145">
        <f t="shared" si="14"/>
        <v>82</v>
      </c>
      <c r="BH12" s="30">
        <f t="shared" si="15"/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6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>SUM(E13+M13+U13+AC13)/4</f>
        <v>87</v>
      </c>
      <c r="BF13" s="30">
        <f>SUM(G13+O13+W13+AE13)/4</f>
        <v>89</v>
      </c>
      <c r="BG13" s="145">
        <f>SUM(I13+Q13+Y13+AG13)/4</f>
        <v>86</v>
      </c>
      <c r="BH13" s="30">
        <f>SUM(K13+S13+AA13+AI13)/4</f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6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ref="BE14:BE55" si="18">SUM(E14+M14+U14+AC14)/4</f>
        <v>87</v>
      </c>
      <c r="BF14" s="30">
        <f t="shared" ref="BF14:BF55" si="19">SUM(G14+O14+W14+AE14)/4</f>
        <v>89</v>
      </c>
      <c r="BG14" s="145">
        <f t="shared" ref="BG14:BG55" si="20">SUM(I14+Q14+Y14+AG14)/4</f>
        <v>87</v>
      </c>
      <c r="BH14" s="30">
        <f t="shared" ref="BH14:BH55" si="21">SUM(K14+S14+AA14+AI14)/4</f>
        <v>89</v>
      </c>
      <c r="BI14" s="30">
        <f t="shared" ref="BI14:BI55" si="22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6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8"/>
        <v>78.5</v>
      </c>
      <c r="BF15" s="30">
        <f t="shared" si="19"/>
        <v>80</v>
      </c>
      <c r="BG15" s="145">
        <f t="shared" si="20"/>
        <v>81.5</v>
      </c>
      <c r="BH15" s="30">
        <f t="shared" si="21"/>
        <v>80</v>
      </c>
      <c r="BI15" s="30">
        <f t="shared" si="22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6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8"/>
        <v>78.5</v>
      </c>
      <c r="BF16" s="30">
        <f t="shared" si="19"/>
        <v>80</v>
      </c>
      <c r="BG16" s="145">
        <f t="shared" si="20"/>
        <v>81.5</v>
      </c>
      <c r="BH16" s="30">
        <f t="shared" si="21"/>
        <v>80</v>
      </c>
      <c r="BI16" s="30">
        <f t="shared" si="22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6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8"/>
        <v>83</v>
      </c>
      <c r="BF17" s="30">
        <f t="shared" si="19"/>
        <v>85.75</v>
      </c>
      <c r="BG17" s="145">
        <f t="shared" si="20"/>
        <v>79.5</v>
      </c>
      <c r="BH17" s="30">
        <f t="shared" si="21"/>
        <v>79.25</v>
      </c>
      <c r="BI17" s="30">
        <f t="shared" si="22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6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8"/>
        <v>82</v>
      </c>
      <c r="BF18" s="30">
        <f t="shared" si="19"/>
        <v>86</v>
      </c>
      <c r="BG18" s="145">
        <f t="shared" si="20"/>
        <v>82</v>
      </c>
      <c r="BH18" s="30">
        <f t="shared" si="21"/>
        <v>84.75</v>
      </c>
      <c r="BI18" s="30">
        <f t="shared" si="22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6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8"/>
        <v>87</v>
      </c>
      <c r="BF19" s="30">
        <f t="shared" si="19"/>
        <v>89</v>
      </c>
      <c r="BG19" s="145">
        <f t="shared" si="20"/>
        <v>86</v>
      </c>
      <c r="BH19" s="30">
        <f t="shared" si="21"/>
        <v>90</v>
      </c>
      <c r="BI19" s="30">
        <f t="shared" si="22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6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8"/>
        <v>83</v>
      </c>
      <c r="BF20" s="30">
        <f t="shared" si="19"/>
        <v>85.75</v>
      </c>
      <c r="BG20" s="145">
        <f t="shared" si="20"/>
        <v>79.5</v>
      </c>
      <c r="BH20" s="30">
        <f t="shared" si="21"/>
        <v>79.25</v>
      </c>
      <c r="BI20" s="30">
        <f t="shared" si="22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6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8"/>
        <v>82</v>
      </c>
      <c r="BF21" s="30">
        <f t="shared" si="19"/>
        <v>86</v>
      </c>
      <c r="BG21" s="145">
        <f t="shared" si="20"/>
        <v>82</v>
      </c>
      <c r="BH21" s="30">
        <f t="shared" si="21"/>
        <v>84.75</v>
      </c>
      <c r="BI21" s="30">
        <f t="shared" si="22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6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8"/>
        <v>87</v>
      </c>
      <c r="BF22" s="30">
        <f t="shared" si="19"/>
        <v>89</v>
      </c>
      <c r="BG22" s="145">
        <f t="shared" si="20"/>
        <v>86</v>
      </c>
      <c r="BH22" s="30">
        <f t="shared" si="21"/>
        <v>90</v>
      </c>
      <c r="BI22" s="30">
        <f t="shared" si="22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6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8"/>
        <v>83</v>
      </c>
      <c r="BF23" s="30">
        <f t="shared" si="19"/>
        <v>85.75</v>
      </c>
      <c r="BG23" s="145">
        <f t="shared" si="20"/>
        <v>79.5</v>
      </c>
      <c r="BH23" s="30">
        <f t="shared" si="21"/>
        <v>79.25</v>
      </c>
      <c r="BI23" s="30">
        <f t="shared" si="22"/>
        <v>81.875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6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8"/>
        <v>82</v>
      </c>
      <c r="BF24" s="30">
        <f t="shared" si="19"/>
        <v>86</v>
      </c>
      <c r="BG24" s="145">
        <f t="shared" si="20"/>
        <v>82</v>
      </c>
      <c r="BH24" s="30">
        <f t="shared" si="21"/>
        <v>84.75</v>
      </c>
      <c r="BI24" s="30">
        <f t="shared" si="22"/>
        <v>83.6875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6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8"/>
        <v>87</v>
      </c>
      <c r="BF25" s="30">
        <f t="shared" si="19"/>
        <v>89</v>
      </c>
      <c r="BG25" s="145">
        <f t="shared" si="20"/>
        <v>86</v>
      </c>
      <c r="BH25" s="30">
        <f t="shared" si="21"/>
        <v>90</v>
      </c>
      <c r="BI25" s="30">
        <f t="shared" si="22"/>
        <v>88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6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8"/>
        <v>87</v>
      </c>
      <c r="BF26" s="30">
        <f t="shared" si="19"/>
        <v>89</v>
      </c>
      <c r="BG26" s="145">
        <f t="shared" si="20"/>
        <v>87</v>
      </c>
      <c r="BH26" s="30">
        <f t="shared" si="21"/>
        <v>89</v>
      </c>
      <c r="BI26" s="30">
        <f t="shared" si="22"/>
        <v>88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6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8"/>
        <v>78.5</v>
      </c>
      <c r="BF27" s="30">
        <f t="shared" si="19"/>
        <v>80</v>
      </c>
      <c r="BG27" s="145">
        <f t="shared" si="20"/>
        <v>81.5</v>
      </c>
      <c r="BH27" s="30">
        <f t="shared" si="21"/>
        <v>80</v>
      </c>
      <c r="BI27" s="30">
        <f t="shared" si="22"/>
        <v>80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6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8"/>
        <v>78.5</v>
      </c>
      <c r="BF28" s="30">
        <f t="shared" si="19"/>
        <v>80</v>
      </c>
      <c r="BG28" s="145">
        <f t="shared" si="20"/>
        <v>81.5</v>
      </c>
      <c r="BH28" s="30">
        <f t="shared" si="21"/>
        <v>80</v>
      </c>
      <c r="BI28" s="30">
        <f t="shared" si="22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6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8"/>
        <v>83</v>
      </c>
      <c r="BF29" s="30">
        <f t="shared" si="19"/>
        <v>85.75</v>
      </c>
      <c r="BG29" s="145">
        <f t="shared" si="20"/>
        <v>79.5</v>
      </c>
      <c r="BH29" s="30">
        <f t="shared" si="21"/>
        <v>79.25</v>
      </c>
      <c r="BI29" s="30">
        <f t="shared" si="22"/>
        <v>81.875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6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8"/>
        <v>82</v>
      </c>
      <c r="BF30" s="30">
        <f t="shared" si="19"/>
        <v>86</v>
      </c>
      <c r="BG30" s="145">
        <f t="shared" si="20"/>
        <v>82</v>
      </c>
      <c r="BH30" s="30">
        <f t="shared" si="21"/>
        <v>84.75</v>
      </c>
      <c r="BI30" s="30">
        <f t="shared" si="22"/>
        <v>83.6875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6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8"/>
        <v>87</v>
      </c>
      <c r="BF31" s="30">
        <f t="shared" si="19"/>
        <v>89</v>
      </c>
      <c r="BG31" s="145">
        <f t="shared" si="20"/>
        <v>86</v>
      </c>
      <c r="BH31" s="30">
        <f t="shared" si="21"/>
        <v>90</v>
      </c>
      <c r="BI31" s="30">
        <f t="shared" si="22"/>
        <v>88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6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8"/>
        <v>83</v>
      </c>
      <c r="BF32" s="30">
        <f t="shared" si="19"/>
        <v>85.75</v>
      </c>
      <c r="BG32" s="145">
        <f t="shared" si="20"/>
        <v>79.5</v>
      </c>
      <c r="BH32" s="30">
        <f t="shared" si="21"/>
        <v>79.25</v>
      </c>
      <c r="BI32" s="30">
        <f t="shared" si="22"/>
        <v>81.875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6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8"/>
        <v>82</v>
      </c>
      <c r="BF33" s="30">
        <f t="shared" si="19"/>
        <v>86</v>
      </c>
      <c r="BG33" s="145">
        <f t="shared" si="20"/>
        <v>82</v>
      </c>
      <c r="BH33" s="30">
        <f t="shared" si="21"/>
        <v>84.75</v>
      </c>
      <c r="BI33" s="30">
        <f t="shared" si="22"/>
        <v>83.6875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6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8"/>
        <v>87</v>
      </c>
      <c r="BF34" s="30">
        <f t="shared" si="19"/>
        <v>89</v>
      </c>
      <c r="BG34" s="145">
        <f t="shared" si="20"/>
        <v>86</v>
      </c>
      <c r="BH34" s="30">
        <f t="shared" si="21"/>
        <v>90</v>
      </c>
      <c r="BI34" s="30">
        <f t="shared" si="22"/>
        <v>88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6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8"/>
        <v>83</v>
      </c>
      <c r="BF35" s="30">
        <f t="shared" si="19"/>
        <v>85.75</v>
      </c>
      <c r="BG35" s="145">
        <f t="shared" si="20"/>
        <v>79.5</v>
      </c>
      <c r="BH35" s="30">
        <f t="shared" si="21"/>
        <v>79.25</v>
      </c>
      <c r="BI35" s="30">
        <f t="shared" si="22"/>
        <v>81.875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6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8"/>
        <v>82</v>
      </c>
      <c r="BF36" s="30">
        <f t="shared" si="19"/>
        <v>86</v>
      </c>
      <c r="BG36" s="145">
        <f t="shared" si="20"/>
        <v>82</v>
      </c>
      <c r="BH36" s="30">
        <f t="shared" si="21"/>
        <v>84.75</v>
      </c>
      <c r="BI36" s="30">
        <f t="shared" si="22"/>
        <v>83.6875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6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8"/>
        <v>87</v>
      </c>
      <c r="BF37" s="30">
        <f t="shared" si="19"/>
        <v>89</v>
      </c>
      <c r="BG37" s="145">
        <f t="shared" si="20"/>
        <v>86</v>
      </c>
      <c r="BH37" s="30">
        <f t="shared" si="21"/>
        <v>90</v>
      </c>
      <c r="BI37" s="30">
        <f t="shared" si="22"/>
        <v>88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6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8"/>
        <v>87</v>
      </c>
      <c r="BF38" s="30">
        <f t="shared" si="19"/>
        <v>89</v>
      </c>
      <c r="BG38" s="145">
        <f t="shared" si="20"/>
        <v>87</v>
      </c>
      <c r="BH38" s="30">
        <f t="shared" si="21"/>
        <v>89</v>
      </c>
      <c r="BI38" s="30">
        <f t="shared" si="22"/>
        <v>88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6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8"/>
        <v>78.5</v>
      </c>
      <c r="BF39" s="30">
        <f t="shared" si="19"/>
        <v>80</v>
      </c>
      <c r="BG39" s="145">
        <f t="shared" si="20"/>
        <v>81.5</v>
      </c>
      <c r="BH39" s="30">
        <f t="shared" si="21"/>
        <v>80</v>
      </c>
      <c r="BI39" s="30">
        <f t="shared" si="22"/>
        <v>80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6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8"/>
        <v>78.5</v>
      </c>
      <c r="BF40" s="30">
        <f t="shared" si="19"/>
        <v>80</v>
      </c>
      <c r="BG40" s="145">
        <f t="shared" si="20"/>
        <v>81.5</v>
      </c>
      <c r="BH40" s="30">
        <f t="shared" si="21"/>
        <v>80</v>
      </c>
      <c r="BI40" s="30">
        <f t="shared" si="22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6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8"/>
        <v>83</v>
      </c>
      <c r="BF41" s="30">
        <f t="shared" si="19"/>
        <v>85.75</v>
      </c>
      <c r="BG41" s="145">
        <f t="shared" si="20"/>
        <v>79.5</v>
      </c>
      <c r="BH41" s="30">
        <f t="shared" si="21"/>
        <v>79.25</v>
      </c>
      <c r="BI41" s="30">
        <f t="shared" si="22"/>
        <v>81.875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6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8"/>
        <v>82</v>
      </c>
      <c r="BF42" s="30">
        <f t="shared" si="19"/>
        <v>86</v>
      </c>
      <c r="BG42" s="145">
        <f t="shared" si="20"/>
        <v>82</v>
      </c>
      <c r="BH42" s="30">
        <f t="shared" si="21"/>
        <v>84.75</v>
      </c>
      <c r="BI42" s="30">
        <f t="shared" si="22"/>
        <v>83.6875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6"/>
        <v>90</v>
      </c>
      <c r="AO43" s="55">
        <f t="shared" ref="AO43:AO55" si="26">AVERAGE(AK43:AN43)</f>
        <v>88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88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87</v>
      </c>
      <c r="BF43" s="30">
        <f t="shared" si="19"/>
        <v>89</v>
      </c>
      <c r="BG43" s="145">
        <f t="shared" si="20"/>
        <v>86</v>
      </c>
      <c r="BH43" s="30">
        <f t="shared" si="21"/>
        <v>90</v>
      </c>
      <c r="BI43" s="30">
        <f t="shared" si="22"/>
        <v>88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23"/>
        <v>83</v>
      </c>
      <c r="AL44" s="52">
        <f t="shared" si="24"/>
        <v>87</v>
      </c>
      <c r="AM44" s="53">
        <f t="shared" si="25"/>
        <v>76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6"/>
        <v>81.875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81.875</v>
      </c>
      <c r="BC44" s="62" t="str">
        <f t="shared" si="34"/>
        <v/>
      </c>
      <c r="BE44" s="30">
        <f t="shared" si="18"/>
        <v>83</v>
      </c>
      <c r="BF44" s="30">
        <f t="shared" si="19"/>
        <v>85.75</v>
      </c>
      <c r="BG44" s="145">
        <f t="shared" si="20"/>
        <v>79.5</v>
      </c>
      <c r="BH44" s="30">
        <f t="shared" si="21"/>
        <v>79.25</v>
      </c>
      <c r="BI44" s="30">
        <f t="shared" si="22"/>
        <v>81.875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23"/>
        <v>82</v>
      </c>
      <c r="AL45" s="52">
        <f t="shared" si="24"/>
        <v>86</v>
      </c>
      <c r="AM45" s="53">
        <f t="shared" si="25"/>
        <v>81.75</v>
      </c>
      <c r="AN45" s="54">
        <f t="shared" si="35"/>
        <v>85</v>
      </c>
      <c r="AO45" s="55">
        <f t="shared" si="26"/>
        <v>83.6875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83.6875</v>
      </c>
      <c r="BC45" s="62" t="str">
        <f t="shared" si="34"/>
        <v/>
      </c>
      <c r="BE45" s="30">
        <f t="shared" si="18"/>
        <v>82</v>
      </c>
      <c r="BF45" s="30">
        <f t="shared" si="19"/>
        <v>86</v>
      </c>
      <c r="BG45" s="145">
        <f t="shared" si="20"/>
        <v>82</v>
      </c>
      <c r="BH45" s="30">
        <f t="shared" si="21"/>
        <v>84.75</v>
      </c>
      <c r="BI45" s="30">
        <f t="shared" si="22"/>
        <v>83.6875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23"/>
        <v>87</v>
      </c>
      <c r="AL46" s="52">
        <f t="shared" si="24"/>
        <v>89</v>
      </c>
      <c r="AM46" s="53">
        <f t="shared" si="25"/>
        <v>86</v>
      </c>
      <c r="AN46" s="54">
        <f t="shared" si="35"/>
        <v>90</v>
      </c>
      <c r="AO46" s="55">
        <f t="shared" si="26"/>
        <v>88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88</v>
      </c>
      <c r="BC46" s="62" t="str">
        <f t="shared" si="34"/>
        <v/>
      </c>
      <c r="BE46" s="30">
        <f t="shared" si="18"/>
        <v>87</v>
      </c>
      <c r="BF46" s="30">
        <f t="shared" si="19"/>
        <v>89</v>
      </c>
      <c r="BG46" s="145">
        <f t="shared" si="20"/>
        <v>86</v>
      </c>
      <c r="BH46" s="30">
        <f t="shared" si="21"/>
        <v>90</v>
      </c>
      <c r="BI46" s="30">
        <f t="shared" si="22"/>
        <v>88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23"/>
        <v>83</v>
      </c>
      <c r="AL47" s="52">
        <f t="shared" si="24"/>
        <v>87</v>
      </c>
      <c r="AM47" s="53">
        <f t="shared" si="25"/>
        <v>76</v>
      </c>
      <c r="AN47" s="54">
        <f t="shared" si="35"/>
        <v>81.5</v>
      </c>
      <c r="AO47" s="55">
        <f t="shared" si="26"/>
        <v>81.875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81.875</v>
      </c>
      <c r="BC47" s="62" t="str">
        <f t="shared" si="34"/>
        <v/>
      </c>
      <c r="BE47" s="30">
        <f t="shared" si="18"/>
        <v>83</v>
      </c>
      <c r="BF47" s="30">
        <f t="shared" si="19"/>
        <v>85.75</v>
      </c>
      <c r="BG47" s="145">
        <f t="shared" si="20"/>
        <v>79.5</v>
      </c>
      <c r="BH47" s="30">
        <f t="shared" si="21"/>
        <v>79.25</v>
      </c>
      <c r="BI47" s="30">
        <f t="shared" si="22"/>
        <v>81.875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23"/>
        <v>82</v>
      </c>
      <c r="AL48" s="52">
        <f t="shared" si="24"/>
        <v>86</v>
      </c>
      <c r="AM48" s="53">
        <f t="shared" si="25"/>
        <v>81.75</v>
      </c>
      <c r="AN48" s="54">
        <f t="shared" si="35"/>
        <v>85</v>
      </c>
      <c r="AO48" s="55">
        <f t="shared" si="26"/>
        <v>83.6875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83.6875</v>
      </c>
      <c r="BC48" s="62" t="str">
        <f t="shared" si="34"/>
        <v/>
      </c>
      <c r="BE48" s="30">
        <f t="shared" si="18"/>
        <v>82</v>
      </c>
      <c r="BF48" s="30">
        <f t="shared" si="19"/>
        <v>86</v>
      </c>
      <c r="BG48" s="145">
        <f t="shared" si="20"/>
        <v>82</v>
      </c>
      <c r="BH48" s="30">
        <f t="shared" si="21"/>
        <v>84.75</v>
      </c>
      <c r="BI48" s="30">
        <f t="shared" si="22"/>
        <v>83.6875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23"/>
        <v>87</v>
      </c>
      <c r="AL49" s="52">
        <f t="shared" si="24"/>
        <v>89</v>
      </c>
      <c r="AM49" s="53">
        <f t="shared" si="25"/>
        <v>86</v>
      </c>
      <c r="AN49" s="54">
        <f t="shared" si="35"/>
        <v>90</v>
      </c>
      <c r="AO49" s="55">
        <f t="shared" si="26"/>
        <v>88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88</v>
      </c>
      <c r="BC49" s="62" t="str">
        <f t="shared" si="34"/>
        <v/>
      </c>
      <c r="BE49" s="30">
        <f t="shared" si="18"/>
        <v>87</v>
      </c>
      <c r="BF49" s="30">
        <f t="shared" si="19"/>
        <v>89</v>
      </c>
      <c r="BG49" s="145">
        <f t="shared" si="20"/>
        <v>86</v>
      </c>
      <c r="BH49" s="30">
        <f t="shared" si="21"/>
        <v>90</v>
      </c>
      <c r="BI49" s="30">
        <f t="shared" si="22"/>
        <v>88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23"/>
        <v>87</v>
      </c>
      <c r="AL50" s="52">
        <f t="shared" si="24"/>
        <v>89</v>
      </c>
      <c r="AM50" s="53">
        <f t="shared" si="25"/>
        <v>86</v>
      </c>
      <c r="AN50" s="54">
        <f t="shared" si="35"/>
        <v>90</v>
      </c>
      <c r="AO50" s="55">
        <f t="shared" si="26"/>
        <v>88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88</v>
      </c>
      <c r="BC50" s="62" t="str">
        <f t="shared" si="34"/>
        <v/>
      </c>
      <c r="BE50" s="30">
        <f t="shared" si="18"/>
        <v>87</v>
      </c>
      <c r="BF50" s="30">
        <f t="shared" si="19"/>
        <v>89</v>
      </c>
      <c r="BG50" s="145">
        <f t="shared" si="20"/>
        <v>87</v>
      </c>
      <c r="BH50" s="30">
        <f t="shared" si="21"/>
        <v>89</v>
      </c>
      <c r="BI50" s="30">
        <f t="shared" si="22"/>
        <v>88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23"/>
        <v>76</v>
      </c>
      <c r="AL51" s="52">
        <f t="shared" si="24"/>
        <v>80</v>
      </c>
      <c r="AM51" s="53">
        <f t="shared" si="25"/>
        <v>83</v>
      </c>
      <c r="AN51" s="54">
        <f t="shared" si="35"/>
        <v>81</v>
      </c>
      <c r="AO51" s="55">
        <f t="shared" si="26"/>
        <v>80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80</v>
      </c>
      <c r="BC51" s="62" t="str">
        <f t="shared" si="34"/>
        <v/>
      </c>
      <c r="BE51" s="30">
        <f t="shared" si="18"/>
        <v>78.5</v>
      </c>
      <c r="BF51" s="30">
        <f t="shared" si="19"/>
        <v>80</v>
      </c>
      <c r="BG51" s="145">
        <f t="shared" si="20"/>
        <v>81.5</v>
      </c>
      <c r="BH51" s="30">
        <f t="shared" si="21"/>
        <v>80</v>
      </c>
      <c r="BI51" s="30">
        <f t="shared" si="22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23"/>
        <v>76</v>
      </c>
      <c r="AL52" s="52">
        <f t="shared" si="24"/>
        <v>80</v>
      </c>
      <c r="AM52" s="53">
        <f t="shared" si="25"/>
        <v>83</v>
      </c>
      <c r="AN52" s="54">
        <f t="shared" si="35"/>
        <v>81</v>
      </c>
      <c r="AO52" s="55">
        <f t="shared" si="26"/>
        <v>80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80</v>
      </c>
      <c r="BC52" s="62" t="str">
        <f t="shared" si="34"/>
        <v/>
      </c>
      <c r="BE52" s="30">
        <f t="shared" si="18"/>
        <v>78.5</v>
      </c>
      <c r="BF52" s="30">
        <f t="shared" si="19"/>
        <v>80</v>
      </c>
      <c r="BG52" s="145">
        <f t="shared" si="20"/>
        <v>81.5</v>
      </c>
      <c r="BH52" s="30">
        <f t="shared" si="21"/>
        <v>80</v>
      </c>
      <c r="BI52" s="30">
        <f t="shared" si="22"/>
        <v>80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23"/>
        <v>83</v>
      </c>
      <c r="AL53" s="52">
        <f t="shared" si="24"/>
        <v>87</v>
      </c>
      <c r="AM53" s="53">
        <f t="shared" si="25"/>
        <v>76</v>
      </c>
      <c r="AN53" s="54">
        <f t="shared" si="35"/>
        <v>81.5</v>
      </c>
      <c r="AO53" s="55">
        <f t="shared" si="26"/>
        <v>81.875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81.875</v>
      </c>
      <c r="BC53" s="62" t="str">
        <f t="shared" si="34"/>
        <v/>
      </c>
      <c r="BE53" s="30">
        <f t="shared" si="18"/>
        <v>83</v>
      </c>
      <c r="BF53" s="30">
        <f t="shared" si="19"/>
        <v>85.75</v>
      </c>
      <c r="BG53" s="145">
        <f t="shared" si="20"/>
        <v>79.5</v>
      </c>
      <c r="BH53" s="30">
        <f t="shared" si="21"/>
        <v>79.25</v>
      </c>
      <c r="BI53" s="30">
        <f t="shared" si="22"/>
        <v>81.875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23"/>
        <v>82</v>
      </c>
      <c r="AL54" s="127">
        <f t="shared" si="24"/>
        <v>86</v>
      </c>
      <c r="AM54" s="128">
        <f t="shared" si="25"/>
        <v>81.75</v>
      </c>
      <c r="AN54" s="129">
        <f t="shared" si="35"/>
        <v>85</v>
      </c>
      <c r="AO54" s="130">
        <f t="shared" si="26"/>
        <v>83.6875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83.6875</v>
      </c>
      <c r="BC54" s="137" t="str">
        <f t="shared" si="34"/>
        <v/>
      </c>
      <c r="BE54" s="30">
        <f t="shared" si="18"/>
        <v>82</v>
      </c>
      <c r="BF54" s="30">
        <f t="shared" si="19"/>
        <v>86</v>
      </c>
      <c r="BG54" s="145">
        <f t="shared" si="20"/>
        <v>82</v>
      </c>
      <c r="BH54" s="30">
        <f t="shared" si="21"/>
        <v>84.75</v>
      </c>
      <c r="BI54" s="30">
        <f t="shared" si="22"/>
        <v>83.6875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23"/>
        <v>87</v>
      </c>
      <c r="AL55" s="52">
        <f t="shared" si="24"/>
        <v>89</v>
      </c>
      <c r="AM55" s="53">
        <f t="shared" si="25"/>
        <v>86</v>
      </c>
      <c r="AN55" s="54">
        <f t="shared" si="35"/>
        <v>90</v>
      </c>
      <c r="AO55" s="139">
        <f t="shared" si="26"/>
        <v>88</v>
      </c>
      <c r="AP55" s="140"/>
      <c r="AQ55" s="141"/>
      <c r="AR55" s="57" t="str">
        <f t="shared" si="27"/>
        <v/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>
        <f t="shared" si="17"/>
        <v>88</v>
      </c>
      <c r="BC55" s="143" t="str">
        <f t="shared" si="34"/>
        <v/>
      </c>
      <c r="BE55" s="30">
        <f t="shared" si="18"/>
        <v>87</v>
      </c>
      <c r="BF55" s="30">
        <f t="shared" si="19"/>
        <v>89</v>
      </c>
      <c r="BG55" s="145">
        <f t="shared" si="20"/>
        <v>86</v>
      </c>
      <c r="BH55" s="30">
        <f t="shared" si="21"/>
        <v>90</v>
      </c>
      <c r="BI55" s="30">
        <f t="shared" si="22"/>
        <v>88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55 M11:N55 AC11:AD55">
    <cfRule type="cellIs" dxfId="98" priority="4" operator="lessThan">
      <formula>70</formula>
    </cfRule>
  </conditionalFormatting>
  <conditionalFormatting sqref="G11:L55">
    <cfRule type="cellIs" dxfId="97" priority="3" operator="lessThan">
      <formula>70</formula>
    </cfRule>
  </conditionalFormatting>
  <conditionalFormatting sqref="O11:AB55">
    <cfRule type="cellIs" dxfId="96" priority="2" operator="lessThan">
      <formula>70</formula>
    </cfRule>
  </conditionalFormatting>
  <conditionalFormatting sqref="AE11:AI55">
    <cfRule type="cellIs" dxfId="95" priority="1" operator="lessThan">
      <formula>70</formula>
    </cfRule>
  </conditionalFormatting>
  <conditionalFormatting sqref="AJ11:AJ41">
    <cfRule type="cellIs" dxfId="94" priority="18" operator="lessThan">
      <formula>70</formula>
    </cfRule>
  </conditionalFormatting>
  <conditionalFormatting sqref="AK11:AP55 AJ42:AJ55">
    <cfRule type="cellIs" dxfId="93" priority="24" operator="lessThan">
      <formula>70</formula>
    </cfRule>
  </conditionalFormatting>
  <conditionalFormatting sqref="AR11:AR55">
    <cfRule type="cellIs" dxfId="92" priority="22" operator="lessThan">
      <formula>70</formula>
    </cfRule>
  </conditionalFormatting>
  <conditionalFormatting sqref="AR11:AY55">
    <cfRule type="cellIs" dxfId="91" priority="23" operator="lessThan">
      <formula>70</formula>
    </cfRule>
  </conditionalFormatting>
  <conditionalFormatting sqref="AZ11:AZ55">
    <cfRule type="cellIs" dxfId="90" priority="17" operator="lessThan">
      <formula>70</formula>
    </cfRule>
  </conditionalFormatting>
  <dataValidations count="8">
    <dataValidation type="custom" allowBlank="1" showInputMessage="1" showErrorMessage="1" sqref="E15:AI15" xr:uid="{D67E0374-9EAE-F64E-85B7-446CEB5BD5E9}">
      <formula1>ISNUMBER(E15:E55)</formula1>
    </dataValidation>
    <dataValidation type="custom" allowBlank="1" showInputMessage="1" showErrorMessage="1" sqref="E14:AI14 E47:AI49 E35:AI37 E23:AI25" xr:uid="{384A734C-D7EF-0D4A-9D38-D74C947EAA18}">
      <formula1>ISNUMBER(E14:E55)</formula1>
    </dataValidation>
    <dataValidation type="custom" allowBlank="1" showInputMessage="1" showErrorMessage="1" sqref="E16:AI16" xr:uid="{A3633B51-77BD-204E-8A55-373FF16D0025}">
      <formula1>ISNUMBER(E16:E55)</formula1>
    </dataValidation>
    <dataValidation type="custom" allowBlank="1" showInputMessage="1" showErrorMessage="1" sqref="E20:AI22 E52:AI55 E40:AI46 E28:AI34" xr:uid="{004E909E-FF56-094E-BA8B-93680DB171BB}">
      <formula1>ISNUMBER(E20:E56)</formula1>
    </dataValidation>
    <dataValidation type="custom" allowBlank="1" showInputMessage="1" showErrorMessage="1" sqref="E17:AI19 E50:AI50 E38:AI38 E26:AI26" xr:uid="{D1441459-0EE7-A148-8B42-548504BEF15A}">
      <formula1>ISNUMBER(E17:E55)</formula1>
    </dataValidation>
    <dataValidation type="custom" allowBlank="1" showInputMessage="1" showErrorMessage="1" sqref="E27:AI27 E51:AI51 E39:AI39" xr:uid="{838240F6-3842-4142-AB95-35B4F8C7F01C}">
      <formula1>ISNUMBER(E27:E64)</formula1>
    </dataValidation>
    <dataValidation type="custom" allowBlank="1" showInputMessage="1" showErrorMessage="1" sqref="E11:AI11" xr:uid="{CE5F1CAA-B913-A74F-A8A3-1F8E2888A731}">
      <formula1>ISNUMBER(E11:E55)</formula1>
    </dataValidation>
    <dataValidation type="custom" allowBlank="1" showInputMessage="1" showErrorMessage="1" sqref="E12:AI13" xr:uid="{BEE3F228-5791-674E-9769-2A697306B088}">
      <formula1>ISNUMBER(E12:E55)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U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85</v>
      </c>
      <c r="F11" s="30"/>
      <c r="G11" s="30">
        <v>88</v>
      </c>
      <c r="H11" s="30"/>
      <c r="I11" s="30">
        <v>86</v>
      </c>
      <c r="J11" s="30"/>
      <c r="K11" s="30">
        <v>89</v>
      </c>
      <c r="L11" s="31"/>
      <c r="M11" s="29">
        <v>89</v>
      </c>
      <c r="N11" s="30"/>
      <c r="O11" s="30">
        <v>90</v>
      </c>
      <c r="P11" s="30"/>
      <c r="Q11" s="30">
        <v>88</v>
      </c>
      <c r="R11" s="30"/>
      <c r="S11" s="30">
        <v>89</v>
      </c>
      <c r="T11" s="31"/>
      <c r="U11" s="29">
        <v>86</v>
      </c>
      <c r="V11" s="30"/>
      <c r="W11" s="30">
        <v>87</v>
      </c>
      <c r="X11" s="30"/>
      <c r="Y11" s="30">
        <v>85</v>
      </c>
      <c r="Z11" s="30"/>
      <c r="AA11" s="30">
        <v>86</v>
      </c>
      <c r="AB11" s="31"/>
      <c r="AC11" s="29">
        <v>88</v>
      </c>
      <c r="AD11" s="30"/>
      <c r="AE11" s="30">
        <v>91</v>
      </c>
      <c r="AF11" s="30"/>
      <c r="AG11" s="30">
        <v>89</v>
      </c>
      <c r="AH11" s="30"/>
      <c r="AI11" s="30">
        <v>92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87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90</v>
      </c>
      <c r="AO11" s="50">
        <f t="shared" ref="AO11:AO42" si="3">AVERAGE(AK11:AN11)</f>
        <v>88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88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87</v>
      </c>
      <c r="BF11" s="30">
        <f t="shared" ref="BF11:BF12" si="13">SUM(G11+O11+W11+AE11)/4</f>
        <v>89</v>
      </c>
      <c r="BG11" s="145">
        <f t="shared" ref="BG11:BG12" si="14">SUM(I11+Q11+Y11+AG11)/4</f>
        <v>87</v>
      </c>
      <c r="BH11" s="30">
        <f t="shared" ref="BH11:BH12" si="15">SUM(K11+S11+AA11+AI11)/4</f>
        <v>89</v>
      </c>
      <c r="BI11" s="30">
        <f>AVERAGE(BE11:BH11)</f>
        <v>88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75</v>
      </c>
      <c r="F12" s="30"/>
      <c r="G12" s="30">
        <v>78</v>
      </c>
      <c r="H12" s="30"/>
      <c r="I12" s="30">
        <v>77</v>
      </c>
      <c r="J12" s="30"/>
      <c r="K12" s="30">
        <v>74</v>
      </c>
      <c r="L12" s="31"/>
      <c r="M12" s="29">
        <v>77</v>
      </c>
      <c r="N12" s="30"/>
      <c r="O12" s="30">
        <v>82</v>
      </c>
      <c r="P12" s="30"/>
      <c r="Q12" s="30">
        <v>83</v>
      </c>
      <c r="R12" s="30"/>
      <c r="S12" s="30">
        <v>78</v>
      </c>
      <c r="T12" s="31"/>
      <c r="U12" s="29">
        <v>84</v>
      </c>
      <c r="V12" s="30"/>
      <c r="W12" s="30">
        <v>79</v>
      </c>
      <c r="X12" s="30"/>
      <c r="Y12" s="30">
        <v>82</v>
      </c>
      <c r="Z12" s="30"/>
      <c r="AA12" s="30">
        <v>87</v>
      </c>
      <c r="AB12" s="31"/>
      <c r="AC12" s="29">
        <v>78</v>
      </c>
      <c r="AD12" s="30"/>
      <c r="AE12" s="30">
        <v>81</v>
      </c>
      <c r="AF12" s="30"/>
      <c r="AG12" s="30">
        <v>84</v>
      </c>
      <c r="AH12" s="30"/>
      <c r="AI12" s="30">
        <v>81</v>
      </c>
      <c r="AJ12" s="31"/>
      <c r="AK12" s="51">
        <f t="shared" si="0"/>
        <v>76</v>
      </c>
      <c r="AL12" s="52">
        <f t="shared" si="1"/>
        <v>80</v>
      </c>
      <c r="AM12" s="53">
        <f t="shared" si="2"/>
        <v>83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55">
        <f t="shared" si="3"/>
        <v>80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80</v>
      </c>
      <c r="BC12" s="62" t="str">
        <f t="shared" si="11"/>
        <v/>
      </c>
      <c r="BE12" s="30">
        <f t="shared" si="12"/>
        <v>78.5</v>
      </c>
      <c r="BF12" s="30">
        <f t="shared" si="13"/>
        <v>80</v>
      </c>
      <c r="BG12" s="145">
        <f t="shared" si="14"/>
        <v>81.5</v>
      </c>
      <c r="BH12" s="30">
        <f t="shared" si="15"/>
        <v>80</v>
      </c>
      <c r="BI12" s="30">
        <f>AVERAGE(BE12:BH12)</f>
        <v>80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75</v>
      </c>
      <c r="F13" s="30"/>
      <c r="G13" s="30">
        <v>78</v>
      </c>
      <c r="H13" s="30"/>
      <c r="I13" s="30">
        <v>77</v>
      </c>
      <c r="J13" s="30"/>
      <c r="K13" s="30">
        <v>74</v>
      </c>
      <c r="L13" s="31"/>
      <c r="M13" s="29">
        <v>77</v>
      </c>
      <c r="N13" s="30"/>
      <c r="O13" s="30">
        <v>82</v>
      </c>
      <c r="P13" s="30"/>
      <c r="Q13" s="30">
        <v>83</v>
      </c>
      <c r="R13" s="30"/>
      <c r="S13" s="30">
        <v>78</v>
      </c>
      <c r="T13" s="31"/>
      <c r="U13" s="29">
        <v>84</v>
      </c>
      <c r="V13" s="30"/>
      <c r="W13" s="30">
        <v>79</v>
      </c>
      <c r="X13" s="30"/>
      <c r="Y13" s="30">
        <v>82</v>
      </c>
      <c r="Z13" s="30"/>
      <c r="AA13" s="30">
        <v>87</v>
      </c>
      <c r="AB13" s="31"/>
      <c r="AC13" s="29">
        <v>78</v>
      </c>
      <c r="AD13" s="30"/>
      <c r="AE13" s="30">
        <v>81</v>
      </c>
      <c r="AF13" s="30"/>
      <c r="AG13" s="30">
        <v>84</v>
      </c>
      <c r="AH13" s="30"/>
      <c r="AI13" s="30">
        <v>81</v>
      </c>
      <c r="AJ13" s="31"/>
      <c r="AK13" s="51">
        <f t="shared" si="0"/>
        <v>76</v>
      </c>
      <c r="AL13" s="52">
        <f t="shared" si="1"/>
        <v>80</v>
      </c>
      <c r="AM13" s="53">
        <f t="shared" si="2"/>
        <v>83</v>
      </c>
      <c r="AN13" s="54">
        <f t="shared" si="16"/>
        <v>81</v>
      </c>
      <c r="AO13" s="55">
        <f t="shared" si="3"/>
        <v>80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80</v>
      </c>
      <c r="BC13" s="62" t="str">
        <f t="shared" si="11"/>
        <v/>
      </c>
      <c r="BE13" s="30">
        <f>SUM(E13+M13+U13+AC13)/4</f>
        <v>78.5</v>
      </c>
      <c r="BF13" s="30">
        <f>SUM(G13+O13+W13+AE13)/4</f>
        <v>80</v>
      </c>
      <c r="BG13" s="145">
        <f>SUM(I13+Q13+Y13+AG13)/4</f>
        <v>81.5</v>
      </c>
      <c r="BH13" s="30">
        <f>SUM(K13+S13+AA13+AI13)/4</f>
        <v>80</v>
      </c>
      <c r="BI13" s="30">
        <f>AVERAGE(BE13:BH13)</f>
        <v>80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82</v>
      </c>
      <c r="F14" s="30"/>
      <c r="G14" s="30">
        <v>86</v>
      </c>
      <c r="H14" s="30"/>
      <c r="I14" s="30">
        <v>80</v>
      </c>
      <c r="J14" s="30"/>
      <c r="K14" s="30">
        <v>84</v>
      </c>
      <c r="L14" s="31"/>
      <c r="M14" s="29">
        <v>84</v>
      </c>
      <c r="N14" s="30"/>
      <c r="O14" s="30">
        <v>88</v>
      </c>
      <c r="P14" s="30"/>
      <c r="Q14" s="30">
        <v>90</v>
      </c>
      <c r="R14" s="30"/>
      <c r="S14" s="30">
        <v>86</v>
      </c>
      <c r="T14" s="31"/>
      <c r="U14" s="29">
        <v>80</v>
      </c>
      <c r="V14" s="30"/>
      <c r="W14" s="30">
        <v>80</v>
      </c>
      <c r="X14" s="30"/>
      <c r="Y14" s="30">
        <v>72</v>
      </c>
      <c r="Z14" s="30"/>
      <c r="AA14" s="30">
        <v>72</v>
      </c>
      <c r="AB14" s="31"/>
      <c r="AC14" s="29">
        <v>86</v>
      </c>
      <c r="AD14" s="30"/>
      <c r="AE14" s="30">
        <v>89</v>
      </c>
      <c r="AF14" s="30"/>
      <c r="AG14" s="30">
        <v>76</v>
      </c>
      <c r="AH14" s="30"/>
      <c r="AI14" s="30">
        <v>75</v>
      </c>
      <c r="AJ14" s="31"/>
      <c r="AK14" s="51">
        <f t="shared" si="0"/>
        <v>83</v>
      </c>
      <c r="AL14" s="52">
        <f t="shared" si="1"/>
        <v>87</v>
      </c>
      <c r="AM14" s="53">
        <f t="shared" si="2"/>
        <v>76</v>
      </c>
      <c r="AN14" s="54">
        <f t="shared" si="16"/>
        <v>81.5</v>
      </c>
      <c r="AO14" s="55">
        <f t="shared" si="3"/>
        <v>81.875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81.875</v>
      </c>
      <c r="BC14" s="62" t="str">
        <f t="shared" si="11"/>
        <v/>
      </c>
      <c r="BE14" s="30">
        <f t="shared" ref="BE14:BE55" si="18">SUM(E14+M14+U14+AC14)/4</f>
        <v>83</v>
      </c>
      <c r="BF14" s="30">
        <f t="shared" ref="BF14:BF55" si="19">SUM(G14+O14+W14+AE14)/4</f>
        <v>85.75</v>
      </c>
      <c r="BG14" s="145">
        <f t="shared" ref="BG14:BG55" si="20">SUM(I14+Q14+Y14+AG14)/4</f>
        <v>79.5</v>
      </c>
      <c r="BH14" s="30">
        <f t="shared" ref="BH14:BH55" si="21">SUM(K14+S14+AA14+AI14)/4</f>
        <v>79.25</v>
      </c>
      <c r="BI14" s="30">
        <f t="shared" ref="BI14:BI55" si="22">AVERAGE(BE14:BH14)</f>
        <v>81.875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81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83</v>
      </c>
      <c r="N15" s="30"/>
      <c r="O15" s="30">
        <v>87</v>
      </c>
      <c r="P15" s="30"/>
      <c r="Q15" s="30">
        <v>85</v>
      </c>
      <c r="R15" s="30"/>
      <c r="S15" s="30">
        <v>89</v>
      </c>
      <c r="T15" s="31"/>
      <c r="U15" s="29">
        <v>84</v>
      </c>
      <c r="V15" s="30"/>
      <c r="W15" s="30">
        <v>88</v>
      </c>
      <c r="X15" s="30"/>
      <c r="Y15" s="30">
        <v>74</v>
      </c>
      <c r="Z15" s="30"/>
      <c r="AA15" s="30">
        <v>81</v>
      </c>
      <c r="AB15" s="31"/>
      <c r="AC15" s="29">
        <v>80</v>
      </c>
      <c r="AD15" s="30"/>
      <c r="AE15" s="30">
        <v>84</v>
      </c>
      <c r="AF15" s="30"/>
      <c r="AG15" s="30">
        <v>89</v>
      </c>
      <c r="AH15" s="30"/>
      <c r="AI15" s="30">
        <v>87</v>
      </c>
      <c r="AJ15" s="31"/>
      <c r="AK15" s="51">
        <f t="shared" si="0"/>
        <v>82</v>
      </c>
      <c r="AL15" s="52">
        <f t="shared" si="1"/>
        <v>86</v>
      </c>
      <c r="AM15" s="53">
        <f t="shared" si="2"/>
        <v>81.75</v>
      </c>
      <c r="AN15" s="54">
        <f t="shared" si="16"/>
        <v>85</v>
      </c>
      <c r="AO15" s="55">
        <f t="shared" si="3"/>
        <v>83.6875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83.6875</v>
      </c>
      <c r="BC15" s="62" t="str">
        <f t="shared" si="11"/>
        <v/>
      </c>
      <c r="BE15" s="30">
        <f t="shared" si="18"/>
        <v>82</v>
      </c>
      <c r="BF15" s="30">
        <f t="shared" si="19"/>
        <v>86</v>
      </c>
      <c r="BG15" s="145">
        <f t="shared" si="20"/>
        <v>82</v>
      </c>
      <c r="BH15" s="30">
        <f t="shared" si="21"/>
        <v>84.75</v>
      </c>
      <c r="BI15" s="30">
        <f t="shared" si="22"/>
        <v>83.6875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86</v>
      </c>
      <c r="F16" s="30"/>
      <c r="G16" s="30">
        <v>88</v>
      </c>
      <c r="H16" s="30"/>
      <c r="I16" s="30">
        <v>85</v>
      </c>
      <c r="J16" s="30"/>
      <c r="K16" s="30">
        <v>89</v>
      </c>
      <c r="L16" s="31"/>
      <c r="M16" s="29">
        <v>88</v>
      </c>
      <c r="N16" s="30"/>
      <c r="O16" s="30">
        <v>90</v>
      </c>
      <c r="P16" s="30"/>
      <c r="Q16" s="30">
        <v>87</v>
      </c>
      <c r="R16" s="30"/>
      <c r="S16" s="30">
        <v>91</v>
      </c>
      <c r="T16" s="31"/>
      <c r="U16" s="29">
        <v>85</v>
      </c>
      <c r="V16" s="30"/>
      <c r="W16" s="30">
        <v>87</v>
      </c>
      <c r="X16" s="30"/>
      <c r="Y16" s="30">
        <v>84</v>
      </c>
      <c r="Z16" s="30"/>
      <c r="AA16" s="30">
        <v>88</v>
      </c>
      <c r="AB16" s="31"/>
      <c r="AC16" s="29">
        <v>89</v>
      </c>
      <c r="AD16" s="30"/>
      <c r="AE16" s="30">
        <v>91</v>
      </c>
      <c r="AF16" s="30"/>
      <c r="AG16" s="30">
        <v>88</v>
      </c>
      <c r="AH16" s="30"/>
      <c r="AI16" s="30">
        <v>92</v>
      </c>
      <c r="AJ16" s="31"/>
      <c r="AK16" s="51">
        <f t="shared" si="0"/>
        <v>87</v>
      </c>
      <c r="AL16" s="52">
        <f t="shared" si="1"/>
        <v>89</v>
      </c>
      <c r="AM16" s="53">
        <f t="shared" si="2"/>
        <v>86</v>
      </c>
      <c r="AN16" s="54">
        <f t="shared" si="16"/>
        <v>90</v>
      </c>
      <c r="AO16" s="55">
        <f t="shared" si="3"/>
        <v>88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88</v>
      </c>
      <c r="BC16" s="62" t="str">
        <f t="shared" si="11"/>
        <v/>
      </c>
      <c r="BE16" s="30">
        <f t="shared" si="18"/>
        <v>87</v>
      </c>
      <c r="BF16" s="30">
        <f t="shared" si="19"/>
        <v>89</v>
      </c>
      <c r="BG16" s="145">
        <f t="shared" si="20"/>
        <v>86</v>
      </c>
      <c r="BH16" s="30">
        <f t="shared" si="21"/>
        <v>90</v>
      </c>
      <c r="BI16" s="30">
        <f t="shared" si="22"/>
        <v>88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6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8"/>
        <v>83</v>
      </c>
      <c r="BF17" s="30">
        <f t="shared" si="19"/>
        <v>85.75</v>
      </c>
      <c r="BG17" s="145">
        <f t="shared" si="20"/>
        <v>79.5</v>
      </c>
      <c r="BH17" s="30">
        <f t="shared" si="21"/>
        <v>79.25</v>
      </c>
      <c r="BI17" s="30">
        <f t="shared" si="22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6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8"/>
        <v>82</v>
      </c>
      <c r="BF18" s="30">
        <f t="shared" si="19"/>
        <v>86</v>
      </c>
      <c r="BG18" s="145">
        <f t="shared" si="20"/>
        <v>82</v>
      </c>
      <c r="BH18" s="30">
        <f t="shared" si="21"/>
        <v>84.75</v>
      </c>
      <c r="BI18" s="30">
        <f t="shared" si="22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6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8"/>
        <v>87</v>
      </c>
      <c r="BF19" s="30">
        <f t="shared" si="19"/>
        <v>89</v>
      </c>
      <c r="BG19" s="145">
        <f t="shared" si="20"/>
        <v>86</v>
      </c>
      <c r="BH19" s="30">
        <f t="shared" si="21"/>
        <v>90</v>
      </c>
      <c r="BI19" s="30">
        <f t="shared" si="22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6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8"/>
        <v>83</v>
      </c>
      <c r="BF20" s="30">
        <f t="shared" si="19"/>
        <v>85.75</v>
      </c>
      <c r="BG20" s="145">
        <f t="shared" si="20"/>
        <v>79.5</v>
      </c>
      <c r="BH20" s="30">
        <f t="shared" si="21"/>
        <v>79.25</v>
      </c>
      <c r="BI20" s="30">
        <f t="shared" si="22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6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8"/>
        <v>82</v>
      </c>
      <c r="BF21" s="30">
        <f t="shared" si="19"/>
        <v>86</v>
      </c>
      <c r="BG21" s="145">
        <f t="shared" si="20"/>
        <v>82</v>
      </c>
      <c r="BH21" s="30">
        <f t="shared" si="21"/>
        <v>84.75</v>
      </c>
      <c r="BI21" s="30">
        <f t="shared" si="22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6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8"/>
        <v>87</v>
      </c>
      <c r="BF22" s="30">
        <f t="shared" si="19"/>
        <v>89</v>
      </c>
      <c r="BG22" s="145">
        <f t="shared" si="20"/>
        <v>86</v>
      </c>
      <c r="BH22" s="30">
        <f t="shared" si="21"/>
        <v>90</v>
      </c>
      <c r="BI22" s="30">
        <f t="shared" si="22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85</v>
      </c>
      <c r="F23" s="30"/>
      <c r="G23" s="30">
        <v>88</v>
      </c>
      <c r="H23" s="30"/>
      <c r="I23" s="30">
        <v>86</v>
      </c>
      <c r="J23" s="30"/>
      <c r="K23" s="30">
        <v>89</v>
      </c>
      <c r="L23" s="31"/>
      <c r="M23" s="29">
        <v>89</v>
      </c>
      <c r="N23" s="30"/>
      <c r="O23" s="30">
        <v>90</v>
      </c>
      <c r="P23" s="30"/>
      <c r="Q23" s="30">
        <v>88</v>
      </c>
      <c r="R23" s="30"/>
      <c r="S23" s="30">
        <v>89</v>
      </c>
      <c r="T23" s="31"/>
      <c r="U23" s="29">
        <v>86</v>
      </c>
      <c r="V23" s="30"/>
      <c r="W23" s="30">
        <v>87</v>
      </c>
      <c r="X23" s="30"/>
      <c r="Y23" s="30">
        <v>85</v>
      </c>
      <c r="Z23" s="30"/>
      <c r="AA23" s="30">
        <v>86</v>
      </c>
      <c r="AB23" s="31"/>
      <c r="AC23" s="29">
        <v>88</v>
      </c>
      <c r="AD23" s="30"/>
      <c r="AE23" s="30">
        <v>91</v>
      </c>
      <c r="AF23" s="30"/>
      <c r="AG23" s="30">
        <v>89</v>
      </c>
      <c r="AH23" s="30"/>
      <c r="AI23" s="30">
        <v>92</v>
      </c>
      <c r="AJ23" s="31"/>
      <c r="AK23" s="51">
        <f t="shared" si="0"/>
        <v>87</v>
      </c>
      <c r="AL23" s="52">
        <f t="shared" si="1"/>
        <v>89</v>
      </c>
      <c r="AM23" s="53">
        <f t="shared" si="2"/>
        <v>86</v>
      </c>
      <c r="AN23" s="54">
        <f t="shared" si="16"/>
        <v>90</v>
      </c>
      <c r="AO23" s="55">
        <f t="shared" si="3"/>
        <v>88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88</v>
      </c>
      <c r="BC23" s="62" t="str">
        <f t="shared" si="11"/>
        <v/>
      </c>
      <c r="BE23" s="30">
        <f t="shared" si="18"/>
        <v>87</v>
      </c>
      <c r="BF23" s="30">
        <f t="shared" si="19"/>
        <v>89</v>
      </c>
      <c r="BG23" s="145">
        <f t="shared" si="20"/>
        <v>87</v>
      </c>
      <c r="BH23" s="30">
        <f t="shared" si="21"/>
        <v>89</v>
      </c>
      <c r="BI23" s="30">
        <f t="shared" si="22"/>
        <v>88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75</v>
      </c>
      <c r="F24" s="30"/>
      <c r="G24" s="30">
        <v>78</v>
      </c>
      <c r="H24" s="30"/>
      <c r="I24" s="30">
        <v>77</v>
      </c>
      <c r="J24" s="30"/>
      <c r="K24" s="30">
        <v>74</v>
      </c>
      <c r="L24" s="31"/>
      <c r="M24" s="29">
        <v>77</v>
      </c>
      <c r="N24" s="30"/>
      <c r="O24" s="30">
        <v>82</v>
      </c>
      <c r="P24" s="30"/>
      <c r="Q24" s="30">
        <v>83</v>
      </c>
      <c r="R24" s="30"/>
      <c r="S24" s="30">
        <v>78</v>
      </c>
      <c r="T24" s="31"/>
      <c r="U24" s="29">
        <v>84</v>
      </c>
      <c r="V24" s="30"/>
      <c r="W24" s="30">
        <v>79</v>
      </c>
      <c r="X24" s="30"/>
      <c r="Y24" s="30">
        <v>82</v>
      </c>
      <c r="Z24" s="30"/>
      <c r="AA24" s="30">
        <v>87</v>
      </c>
      <c r="AB24" s="31"/>
      <c r="AC24" s="29">
        <v>78</v>
      </c>
      <c r="AD24" s="30"/>
      <c r="AE24" s="30">
        <v>81</v>
      </c>
      <c r="AF24" s="30"/>
      <c r="AG24" s="30">
        <v>84</v>
      </c>
      <c r="AH24" s="30"/>
      <c r="AI24" s="30">
        <v>81</v>
      </c>
      <c r="AJ24" s="31"/>
      <c r="AK24" s="51">
        <f t="shared" si="0"/>
        <v>76</v>
      </c>
      <c r="AL24" s="52">
        <f t="shared" si="1"/>
        <v>80</v>
      </c>
      <c r="AM24" s="53">
        <f t="shared" si="2"/>
        <v>83</v>
      </c>
      <c r="AN24" s="54">
        <f t="shared" si="16"/>
        <v>81</v>
      </c>
      <c r="AO24" s="55">
        <f t="shared" si="3"/>
        <v>80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80</v>
      </c>
      <c r="BC24" s="62" t="str">
        <f t="shared" si="11"/>
        <v/>
      </c>
      <c r="BE24" s="30">
        <f t="shared" si="18"/>
        <v>78.5</v>
      </c>
      <c r="BF24" s="30">
        <f t="shared" si="19"/>
        <v>80</v>
      </c>
      <c r="BG24" s="145">
        <f t="shared" si="20"/>
        <v>81.5</v>
      </c>
      <c r="BH24" s="30">
        <f t="shared" si="21"/>
        <v>80</v>
      </c>
      <c r="BI24" s="30">
        <f t="shared" si="22"/>
        <v>80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6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8"/>
        <v>78.5</v>
      </c>
      <c r="BF25" s="30">
        <f t="shared" si="19"/>
        <v>80</v>
      </c>
      <c r="BG25" s="145">
        <f t="shared" si="20"/>
        <v>81.5</v>
      </c>
      <c r="BH25" s="30">
        <f t="shared" si="21"/>
        <v>80</v>
      </c>
      <c r="BI25" s="30">
        <f t="shared" si="22"/>
        <v>80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149">
        <v>78</v>
      </c>
      <c r="F26" s="149"/>
      <c r="G26" s="149">
        <v>80</v>
      </c>
      <c r="H26" s="149"/>
      <c r="I26" s="149">
        <v>60</v>
      </c>
      <c r="J26" s="149">
        <v>70</v>
      </c>
      <c r="K26" s="30">
        <v>60</v>
      </c>
      <c r="L26" s="31">
        <v>70</v>
      </c>
      <c r="M26" s="29">
        <v>77</v>
      </c>
      <c r="N26" s="30"/>
      <c r="O26" s="30">
        <v>78</v>
      </c>
      <c r="P26" s="30"/>
      <c r="Q26" s="30">
        <v>60</v>
      </c>
      <c r="R26" s="30">
        <v>60</v>
      </c>
      <c r="S26" s="30">
        <v>60</v>
      </c>
      <c r="T26" s="31">
        <v>60</v>
      </c>
      <c r="U26" s="29">
        <v>80</v>
      </c>
      <c r="V26" s="30"/>
      <c r="W26" s="30">
        <v>79</v>
      </c>
      <c r="X26" s="30"/>
      <c r="Y26" s="30">
        <v>60</v>
      </c>
      <c r="Z26" s="30">
        <v>60</v>
      </c>
      <c r="AA26" s="30">
        <v>60</v>
      </c>
      <c r="AB26" s="31">
        <v>60</v>
      </c>
      <c r="AC26" s="29">
        <v>76</v>
      </c>
      <c r="AD26" s="30"/>
      <c r="AE26" s="30">
        <v>80</v>
      </c>
      <c r="AF26" s="30"/>
      <c r="AG26" s="30">
        <v>60</v>
      </c>
      <c r="AH26" s="30">
        <v>60</v>
      </c>
      <c r="AI26" s="30">
        <v>60</v>
      </c>
      <c r="AJ26" s="31">
        <v>60</v>
      </c>
      <c r="AK26" s="51">
        <f t="shared" si="0"/>
        <v>74.5</v>
      </c>
      <c r="AL26" s="52">
        <f t="shared" si="1"/>
        <v>68.75</v>
      </c>
      <c r="AM26" s="53">
        <f t="shared" si="2"/>
        <v>69.75</v>
      </c>
      <c r="AN26" s="54">
        <f t="shared" si="16"/>
        <v>69</v>
      </c>
      <c r="AO26" s="55">
        <f t="shared" si="3"/>
        <v>70.5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70.5</v>
      </c>
      <c r="BC26" s="62" t="str">
        <f t="shared" si="11"/>
        <v/>
      </c>
      <c r="BE26" s="30">
        <f t="shared" si="18"/>
        <v>77.75</v>
      </c>
      <c r="BF26" s="30">
        <f t="shared" si="19"/>
        <v>79.25</v>
      </c>
      <c r="BG26" s="145">
        <f t="shared" si="20"/>
        <v>60</v>
      </c>
      <c r="BH26" s="30">
        <f t="shared" si="21"/>
        <v>60</v>
      </c>
      <c r="BI26" s="30">
        <f t="shared" si="22"/>
        <v>69.25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149">
        <v>88</v>
      </c>
      <c r="F27" s="149"/>
      <c r="G27" s="149">
        <v>89</v>
      </c>
      <c r="H27" s="149"/>
      <c r="I27" s="149">
        <v>80</v>
      </c>
      <c r="J27" s="149"/>
      <c r="K27" s="30">
        <v>80</v>
      </c>
      <c r="L27" s="31"/>
      <c r="M27" s="29">
        <v>85</v>
      </c>
      <c r="N27" s="30"/>
      <c r="O27" s="30">
        <v>82</v>
      </c>
      <c r="P27" s="30"/>
      <c r="Q27" s="30">
        <v>78</v>
      </c>
      <c r="R27" s="30"/>
      <c r="S27" s="30">
        <v>78</v>
      </c>
      <c r="T27" s="31"/>
      <c r="U27" s="29">
        <v>88</v>
      </c>
      <c r="V27" s="30"/>
      <c r="W27" s="30">
        <v>80</v>
      </c>
      <c r="X27" s="30"/>
      <c r="Y27" s="30">
        <v>78</v>
      </c>
      <c r="Z27" s="30"/>
      <c r="AA27" s="30">
        <v>80</v>
      </c>
      <c r="AB27" s="31"/>
      <c r="AC27" s="29">
        <v>87</v>
      </c>
      <c r="AD27" s="30"/>
      <c r="AE27" s="30">
        <v>89</v>
      </c>
      <c r="AF27" s="30"/>
      <c r="AG27" s="30">
        <v>78</v>
      </c>
      <c r="AH27" s="30"/>
      <c r="AI27" s="30">
        <v>80</v>
      </c>
      <c r="AJ27" s="31"/>
      <c r="AK27" s="51">
        <f t="shared" si="0"/>
        <v>84.25</v>
      </c>
      <c r="AL27" s="52">
        <f t="shared" si="1"/>
        <v>80.75</v>
      </c>
      <c r="AM27" s="53">
        <f t="shared" si="2"/>
        <v>81.5</v>
      </c>
      <c r="AN27" s="54">
        <f t="shared" si="16"/>
        <v>83.5</v>
      </c>
      <c r="AO27" s="55">
        <f t="shared" si="3"/>
        <v>82.5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82.5</v>
      </c>
      <c r="BC27" s="62" t="str">
        <f t="shared" si="11"/>
        <v/>
      </c>
      <c r="BE27" s="30">
        <f t="shared" si="18"/>
        <v>87</v>
      </c>
      <c r="BF27" s="30">
        <f t="shared" si="19"/>
        <v>85</v>
      </c>
      <c r="BG27" s="145">
        <f t="shared" si="20"/>
        <v>78.5</v>
      </c>
      <c r="BH27" s="30">
        <f t="shared" si="21"/>
        <v>79.5</v>
      </c>
      <c r="BI27" s="30">
        <f t="shared" si="22"/>
        <v>82.5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149"/>
      <c r="F28" s="149"/>
      <c r="G28" s="149"/>
      <c r="H28" s="149"/>
      <c r="I28" s="149">
        <v>70</v>
      </c>
      <c r="J28" s="149"/>
      <c r="K28" s="30">
        <v>70</v>
      </c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35</v>
      </c>
      <c r="AL28" s="52">
        <f t="shared" si="1"/>
        <v>0</v>
      </c>
      <c r="AM28" s="53">
        <f t="shared" si="2"/>
        <v>0</v>
      </c>
      <c r="AN28" s="54">
        <f t="shared" si="16"/>
        <v>0</v>
      </c>
      <c r="AO28" s="55">
        <f t="shared" si="3"/>
        <v>8.75</v>
      </c>
      <c r="AP28" s="45"/>
      <c r="AR28" s="56">
        <f t="shared" si="4"/>
        <v>4.375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8.75</v>
      </c>
      <c r="BE28" s="30">
        <f t="shared" si="18"/>
        <v>0</v>
      </c>
      <c r="BF28" s="30">
        <f t="shared" si="19"/>
        <v>0</v>
      </c>
      <c r="BG28" s="145">
        <f t="shared" si="20"/>
        <v>17.5</v>
      </c>
      <c r="BH28" s="30">
        <f t="shared" si="21"/>
        <v>17.5</v>
      </c>
      <c r="BI28" s="30">
        <f t="shared" si="22"/>
        <v>8.75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149"/>
      <c r="F29" s="149"/>
      <c r="G29" s="149"/>
      <c r="H29" s="149"/>
      <c r="I29" s="149"/>
      <c r="J29" s="149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31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6"/>
        <v>0</v>
      </c>
      <c r="AO29" s="55">
        <f t="shared" si="3"/>
        <v>0</v>
      </c>
      <c r="AP29" s="45"/>
      <c r="AR29" s="56">
        <f t="shared" si="4"/>
        <v>0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0</v>
      </c>
      <c r="BE29" s="30">
        <f t="shared" si="18"/>
        <v>0</v>
      </c>
      <c r="BF29" s="30">
        <f t="shared" si="19"/>
        <v>0</v>
      </c>
      <c r="BG29" s="145">
        <f t="shared" si="20"/>
        <v>0</v>
      </c>
      <c r="BH29" s="30">
        <f t="shared" si="21"/>
        <v>0</v>
      </c>
      <c r="BI29" s="30">
        <f t="shared" si="22"/>
        <v>0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149">
        <v>60</v>
      </c>
      <c r="F30" s="149">
        <v>70</v>
      </c>
      <c r="G30" s="149">
        <v>50</v>
      </c>
      <c r="H30" s="149">
        <v>68</v>
      </c>
      <c r="I30" s="149">
        <v>70</v>
      </c>
      <c r="J30" s="149"/>
      <c r="K30" s="30">
        <v>70</v>
      </c>
      <c r="L30" s="31"/>
      <c r="M30" s="29">
        <v>65</v>
      </c>
      <c r="N30" s="30">
        <v>72</v>
      </c>
      <c r="O30" s="30">
        <v>65</v>
      </c>
      <c r="P30" s="30">
        <v>70</v>
      </c>
      <c r="Q30" s="30">
        <v>60</v>
      </c>
      <c r="R30" s="30">
        <v>65</v>
      </c>
      <c r="S30" s="30">
        <v>60</v>
      </c>
      <c r="T30" s="31">
        <v>72</v>
      </c>
      <c r="U30" s="29">
        <v>60</v>
      </c>
      <c r="V30" s="30">
        <v>70</v>
      </c>
      <c r="W30" s="30">
        <v>70</v>
      </c>
      <c r="X30" s="30"/>
      <c r="Y30" s="30">
        <v>70</v>
      </c>
      <c r="Z30" s="30"/>
      <c r="AA30" s="30">
        <v>60</v>
      </c>
      <c r="AB30" s="31">
        <v>72</v>
      </c>
      <c r="AC30" s="29">
        <v>60</v>
      </c>
      <c r="AD30" s="30">
        <v>71</v>
      </c>
      <c r="AE30" s="30">
        <v>50</v>
      </c>
      <c r="AF30" s="30">
        <v>65</v>
      </c>
      <c r="AG30" s="30">
        <v>70</v>
      </c>
      <c r="AH30" s="30"/>
      <c r="AI30" s="30">
        <v>70</v>
      </c>
      <c r="AJ30" s="31"/>
      <c r="AK30" s="51">
        <f t="shared" si="0"/>
        <v>69.5</v>
      </c>
      <c r="AL30" s="52">
        <f t="shared" si="1"/>
        <v>69.75</v>
      </c>
      <c r="AM30" s="53">
        <f t="shared" si="2"/>
        <v>70.5</v>
      </c>
      <c r="AN30" s="54">
        <f t="shared" si="16"/>
        <v>69</v>
      </c>
      <c r="AO30" s="55">
        <f t="shared" si="3"/>
        <v>69.6875</v>
      </c>
      <c r="AP30" s="45"/>
      <c r="AR30" s="56">
        <f t="shared" si="4"/>
        <v>34.84375</v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 t="str">
        <f t="shared" si="17"/>
        <v/>
      </c>
      <c r="BC30" s="62">
        <f t="shared" si="11"/>
        <v>69.6875</v>
      </c>
      <c r="BE30" s="30">
        <f t="shared" si="18"/>
        <v>61.25</v>
      </c>
      <c r="BF30" s="30">
        <f t="shared" si="19"/>
        <v>58.75</v>
      </c>
      <c r="BG30" s="145">
        <f t="shared" si="20"/>
        <v>67.5</v>
      </c>
      <c r="BH30" s="30">
        <f t="shared" si="21"/>
        <v>65</v>
      </c>
      <c r="BI30" s="30">
        <f t="shared" si="22"/>
        <v>63.125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149">
        <v>78</v>
      </c>
      <c r="F31" s="149"/>
      <c r="G31" s="149">
        <v>88</v>
      </c>
      <c r="H31" s="149"/>
      <c r="I31" s="149">
        <v>90</v>
      </c>
      <c r="J31" s="149"/>
      <c r="K31" s="30">
        <v>90</v>
      </c>
      <c r="L31" s="31"/>
      <c r="M31" s="29">
        <v>79</v>
      </c>
      <c r="N31" s="30"/>
      <c r="O31" s="30">
        <v>83</v>
      </c>
      <c r="P31" s="30"/>
      <c r="Q31" s="30">
        <v>88</v>
      </c>
      <c r="R31" s="30"/>
      <c r="S31" s="30">
        <v>88</v>
      </c>
      <c r="T31" s="31"/>
      <c r="U31" s="29">
        <v>80</v>
      </c>
      <c r="V31" s="30"/>
      <c r="W31" s="30">
        <v>80</v>
      </c>
      <c r="X31" s="30"/>
      <c r="Y31" s="30">
        <v>88</v>
      </c>
      <c r="Z31" s="30"/>
      <c r="AA31" s="30">
        <v>85</v>
      </c>
      <c r="AB31" s="31"/>
      <c r="AC31" s="29">
        <v>80</v>
      </c>
      <c r="AD31" s="30"/>
      <c r="AE31" s="30">
        <v>88</v>
      </c>
      <c r="AF31" s="30"/>
      <c r="AG31" s="30">
        <v>88</v>
      </c>
      <c r="AH31" s="30"/>
      <c r="AI31" s="30">
        <v>90</v>
      </c>
      <c r="AJ31" s="31"/>
      <c r="AK31" s="51">
        <f t="shared" si="0"/>
        <v>86.5</v>
      </c>
      <c r="AL31" s="52">
        <f t="shared" si="1"/>
        <v>84.5</v>
      </c>
      <c r="AM31" s="53">
        <f t="shared" si="2"/>
        <v>83.25</v>
      </c>
      <c r="AN31" s="54">
        <f t="shared" si="16"/>
        <v>86.5</v>
      </c>
      <c r="AO31" s="55">
        <f t="shared" si="3"/>
        <v>85.1875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85.1875</v>
      </c>
      <c r="BC31" s="62" t="str">
        <f t="shared" si="11"/>
        <v/>
      </c>
      <c r="BE31" s="30">
        <f t="shared" si="18"/>
        <v>79.25</v>
      </c>
      <c r="BF31" s="30">
        <f t="shared" si="19"/>
        <v>84.75</v>
      </c>
      <c r="BG31" s="145">
        <f t="shared" si="20"/>
        <v>88.5</v>
      </c>
      <c r="BH31" s="30">
        <f t="shared" si="21"/>
        <v>88.25</v>
      </c>
      <c r="BI31" s="30">
        <f t="shared" si="22"/>
        <v>85.1875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149"/>
      <c r="F32" s="149"/>
      <c r="G32" s="149"/>
      <c r="H32" s="149"/>
      <c r="I32" s="149"/>
      <c r="J32" s="149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31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6"/>
        <v>0</v>
      </c>
      <c r="AO32" s="55">
        <f t="shared" si="3"/>
        <v>0</v>
      </c>
      <c r="AP32" s="45"/>
      <c r="AR32" s="56">
        <f t="shared" si="4"/>
        <v>0</v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 t="str">
        <f t="shared" si="17"/>
        <v/>
      </c>
      <c r="BC32" s="62">
        <f t="shared" si="11"/>
        <v>0</v>
      </c>
      <c r="BE32" s="30">
        <f t="shared" si="18"/>
        <v>0</v>
      </c>
      <c r="BF32" s="30">
        <f t="shared" si="19"/>
        <v>0</v>
      </c>
      <c r="BG32" s="145">
        <f t="shared" si="20"/>
        <v>0</v>
      </c>
      <c r="BH32" s="30">
        <f t="shared" si="21"/>
        <v>0</v>
      </c>
      <c r="BI32" s="30">
        <f t="shared" si="22"/>
        <v>0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149">
        <v>60</v>
      </c>
      <c r="F33" s="149">
        <v>70</v>
      </c>
      <c r="G33" s="149">
        <v>63</v>
      </c>
      <c r="H33" s="149">
        <v>70</v>
      </c>
      <c r="I33" s="149">
        <v>78</v>
      </c>
      <c r="J33" s="149"/>
      <c r="K33" s="30">
        <v>77</v>
      </c>
      <c r="L33" s="31"/>
      <c r="M33" s="29">
        <v>70</v>
      </c>
      <c r="N33" s="30"/>
      <c r="O33" s="30">
        <v>79</v>
      </c>
      <c r="P33" s="30"/>
      <c r="Q33" s="30">
        <v>72</v>
      </c>
      <c r="R33" s="30"/>
      <c r="S33" s="30">
        <v>71</v>
      </c>
      <c r="T33" s="31"/>
      <c r="U33" s="29">
        <v>65</v>
      </c>
      <c r="V33" s="30">
        <v>70</v>
      </c>
      <c r="W33" s="30">
        <v>78</v>
      </c>
      <c r="X33" s="30"/>
      <c r="Y33" s="30">
        <v>77</v>
      </c>
      <c r="Z33" s="30"/>
      <c r="AA33" s="30">
        <v>76</v>
      </c>
      <c r="AB33" s="31"/>
      <c r="AC33" s="29">
        <v>60</v>
      </c>
      <c r="AD33" s="30">
        <v>71</v>
      </c>
      <c r="AE33" s="30">
        <v>63</v>
      </c>
      <c r="AF33" s="30">
        <v>60</v>
      </c>
      <c r="AG33" s="30">
        <v>70</v>
      </c>
      <c r="AH33" s="30"/>
      <c r="AI33" s="30">
        <v>74</v>
      </c>
      <c r="AJ33" s="31"/>
      <c r="AK33" s="51">
        <f t="shared" si="0"/>
        <v>73.75</v>
      </c>
      <c r="AL33" s="52">
        <f t="shared" si="1"/>
        <v>73</v>
      </c>
      <c r="AM33" s="53">
        <f t="shared" si="2"/>
        <v>75.25</v>
      </c>
      <c r="AN33" s="54">
        <f t="shared" si="16"/>
        <v>68.75</v>
      </c>
      <c r="AO33" s="55">
        <f t="shared" si="3"/>
        <v>72.6875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72.6875</v>
      </c>
      <c r="BC33" s="62" t="str">
        <f t="shared" si="11"/>
        <v/>
      </c>
      <c r="BE33" s="30">
        <f t="shared" si="18"/>
        <v>63.75</v>
      </c>
      <c r="BF33" s="30">
        <f t="shared" si="19"/>
        <v>70.75</v>
      </c>
      <c r="BG33" s="145">
        <f t="shared" si="20"/>
        <v>74.25</v>
      </c>
      <c r="BH33" s="30">
        <f t="shared" si="21"/>
        <v>74.5</v>
      </c>
      <c r="BI33" s="30">
        <f t="shared" si="22"/>
        <v>70.8125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149"/>
      <c r="F34" s="149"/>
      <c r="G34" s="149"/>
      <c r="H34" s="149"/>
      <c r="I34" s="149">
        <v>78</v>
      </c>
      <c r="J34" s="149"/>
      <c r="K34" s="30">
        <v>79</v>
      </c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31"/>
      <c r="AK34" s="51">
        <f t="shared" si="0"/>
        <v>39.25</v>
      </c>
      <c r="AL34" s="52">
        <f t="shared" si="1"/>
        <v>0</v>
      </c>
      <c r="AM34" s="53">
        <f t="shared" si="2"/>
        <v>0</v>
      </c>
      <c r="AN34" s="54">
        <f t="shared" si="16"/>
        <v>0</v>
      </c>
      <c r="AO34" s="55">
        <f t="shared" si="3"/>
        <v>9.8125</v>
      </c>
      <c r="AP34" s="45"/>
      <c r="AR34" s="56">
        <f t="shared" si="4"/>
        <v>4.90625</v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 t="str">
        <f t="shared" si="17"/>
        <v/>
      </c>
      <c r="BC34" s="62">
        <f t="shared" si="11"/>
        <v>9.8125</v>
      </c>
      <c r="BE34" s="30">
        <f t="shared" si="18"/>
        <v>0</v>
      </c>
      <c r="BF34" s="30">
        <f t="shared" si="19"/>
        <v>0</v>
      </c>
      <c r="BG34" s="145">
        <f t="shared" si="20"/>
        <v>19.5</v>
      </c>
      <c r="BH34" s="30">
        <f t="shared" si="21"/>
        <v>19.75</v>
      </c>
      <c r="BI34" s="30">
        <f t="shared" si="22"/>
        <v>9.8125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149">
        <v>60</v>
      </c>
      <c r="F35" s="149">
        <v>70</v>
      </c>
      <c r="G35" s="149">
        <v>60</v>
      </c>
      <c r="H35" s="149">
        <v>65</v>
      </c>
      <c r="I35" s="149">
        <v>60</v>
      </c>
      <c r="J35" s="149">
        <v>68</v>
      </c>
      <c r="K35" s="30">
        <v>60</v>
      </c>
      <c r="L35" s="31">
        <v>67</v>
      </c>
      <c r="M35" s="29">
        <v>78</v>
      </c>
      <c r="N35" s="30"/>
      <c r="O35" s="30">
        <v>60</v>
      </c>
      <c r="P35" s="30">
        <v>65</v>
      </c>
      <c r="Q35" s="30">
        <v>70</v>
      </c>
      <c r="R35" s="30"/>
      <c r="S35" s="30">
        <v>70</v>
      </c>
      <c r="T35" s="31"/>
      <c r="U35" s="29">
        <v>72</v>
      </c>
      <c r="V35" s="30"/>
      <c r="W35" s="30">
        <v>60</v>
      </c>
      <c r="X35" s="30">
        <v>65</v>
      </c>
      <c r="Y35" s="30">
        <v>60</v>
      </c>
      <c r="Z35" s="30">
        <v>68</v>
      </c>
      <c r="AA35" s="30">
        <v>60</v>
      </c>
      <c r="AB35" s="31">
        <v>60</v>
      </c>
      <c r="AC35" s="29">
        <v>70</v>
      </c>
      <c r="AD35" s="30"/>
      <c r="AE35" s="30">
        <v>60</v>
      </c>
      <c r="AF35" s="30">
        <v>70</v>
      </c>
      <c r="AG35" s="30">
        <v>60</v>
      </c>
      <c r="AH35" s="30">
        <v>65</v>
      </c>
      <c r="AI35" s="30">
        <v>60</v>
      </c>
      <c r="AJ35" s="31">
        <v>68</v>
      </c>
      <c r="AK35" s="51">
        <f t="shared" si="0"/>
        <v>67.5</v>
      </c>
      <c r="AL35" s="52">
        <f t="shared" si="1"/>
        <v>70.75</v>
      </c>
      <c r="AM35" s="53">
        <f t="shared" si="2"/>
        <v>66.25</v>
      </c>
      <c r="AN35" s="54">
        <f t="shared" si="16"/>
        <v>68.25</v>
      </c>
      <c r="AO35" s="55">
        <f t="shared" si="3"/>
        <v>68.1875</v>
      </c>
      <c r="AP35" s="45"/>
      <c r="AR35" s="56">
        <f t="shared" si="4"/>
        <v>34.09375</v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 t="str">
        <f t="shared" si="17"/>
        <v/>
      </c>
      <c r="BC35" s="62">
        <f t="shared" si="11"/>
        <v>68.1875</v>
      </c>
      <c r="BE35" s="30">
        <f t="shared" si="18"/>
        <v>70</v>
      </c>
      <c r="BF35" s="30">
        <f t="shared" si="19"/>
        <v>60</v>
      </c>
      <c r="BG35" s="145">
        <f t="shared" si="20"/>
        <v>62.5</v>
      </c>
      <c r="BH35" s="30">
        <f t="shared" si="21"/>
        <v>62.5</v>
      </c>
      <c r="BI35" s="30">
        <f t="shared" si="22"/>
        <v>63.75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149"/>
      <c r="F36" s="149"/>
      <c r="G36" s="149"/>
      <c r="H36" s="149"/>
      <c r="I36" s="149"/>
      <c r="J36" s="149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31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6"/>
        <v>0</v>
      </c>
      <c r="AO36" s="55">
        <f t="shared" si="3"/>
        <v>0</v>
      </c>
      <c r="AP36" s="45"/>
      <c r="AR36" s="56">
        <f t="shared" si="4"/>
        <v>0</v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 t="str">
        <f t="shared" si="17"/>
        <v/>
      </c>
      <c r="BC36" s="62">
        <f t="shared" si="11"/>
        <v>0</v>
      </c>
      <c r="BE36" s="30">
        <f t="shared" si="18"/>
        <v>0</v>
      </c>
      <c r="BF36" s="30">
        <f t="shared" si="19"/>
        <v>0</v>
      </c>
      <c r="BG36" s="145">
        <f t="shared" si="20"/>
        <v>0</v>
      </c>
      <c r="BH36" s="30">
        <f t="shared" si="21"/>
        <v>0</v>
      </c>
      <c r="BI36" s="30">
        <f t="shared" si="22"/>
        <v>0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149">
        <v>70</v>
      </c>
      <c r="F37" s="149"/>
      <c r="G37" s="149">
        <v>70</v>
      </c>
      <c r="H37" s="149"/>
      <c r="I37" s="149">
        <v>80</v>
      </c>
      <c r="J37" s="149"/>
      <c r="K37" s="30">
        <v>80</v>
      </c>
      <c r="L37" s="31"/>
      <c r="M37" s="29">
        <v>74</v>
      </c>
      <c r="N37" s="30"/>
      <c r="O37" s="30">
        <v>70</v>
      </c>
      <c r="P37" s="30"/>
      <c r="Q37" s="30">
        <v>70</v>
      </c>
      <c r="R37" s="30"/>
      <c r="S37" s="30">
        <v>70</v>
      </c>
      <c r="T37" s="31"/>
      <c r="U37" s="29">
        <v>75</v>
      </c>
      <c r="V37" s="30"/>
      <c r="W37" s="30">
        <v>70</v>
      </c>
      <c r="X37" s="30"/>
      <c r="Y37" s="30">
        <v>72</v>
      </c>
      <c r="Z37" s="30"/>
      <c r="AA37" s="30">
        <v>80</v>
      </c>
      <c r="AB37" s="31"/>
      <c r="AC37" s="29">
        <v>70</v>
      </c>
      <c r="AD37" s="30"/>
      <c r="AE37" s="30">
        <v>70</v>
      </c>
      <c r="AF37" s="30"/>
      <c r="AG37" s="30">
        <v>74</v>
      </c>
      <c r="AH37" s="30"/>
      <c r="AI37" s="30">
        <v>73</v>
      </c>
      <c r="AJ37" s="31"/>
      <c r="AK37" s="51">
        <f t="shared" si="0"/>
        <v>75</v>
      </c>
      <c r="AL37" s="52">
        <f t="shared" si="1"/>
        <v>71</v>
      </c>
      <c r="AM37" s="53">
        <f t="shared" si="2"/>
        <v>74.25</v>
      </c>
      <c r="AN37" s="54">
        <f t="shared" si="16"/>
        <v>71.75</v>
      </c>
      <c r="AO37" s="55">
        <f t="shared" si="3"/>
        <v>73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73</v>
      </c>
      <c r="BC37" s="62" t="str">
        <f t="shared" si="11"/>
        <v/>
      </c>
      <c r="BE37" s="30">
        <f t="shared" si="18"/>
        <v>72.25</v>
      </c>
      <c r="BF37" s="30">
        <f t="shared" si="19"/>
        <v>70</v>
      </c>
      <c r="BG37" s="145">
        <f t="shared" si="20"/>
        <v>74</v>
      </c>
      <c r="BH37" s="30">
        <f t="shared" si="21"/>
        <v>75.75</v>
      </c>
      <c r="BI37" s="30">
        <f t="shared" si="22"/>
        <v>73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149">
        <v>75</v>
      </c>
      <c r="F38" s="149"/>
      <c r="G38" s="149">
        <v>80</v>
      </c>
      <c r="H38" s="149"/>
      <c r="I38" s="149">
        <v>80</v>
      </c>
      <c r="J38" s="149"/>
      <c r="K38" s="30">
        <v>80</v>
      </c>
      <c r="L38" s="31"/>
      <c r="M38" s="29">
        <v>76</v>
      </c>
      <c r="N38" s="30"/>
      <c r="O38" s="30">
        <v>78</v>
      </c>
      <c r="P38" s="30"/>
      <c r="Q38" s="30">
        <v>80</v>
      </c>
      <c r="R38" s="30"/>
      <c r="S38" s="30">
        <v>80</v>
      </c>
      <c r="T38" s="31"/>
      <c r="U38" s="29">
        <v>72</v>
      </c>
      <c r="V38" s="30"/>
      <c r="W38" s="30">
        <v>75</v>
      </c>
      <c r="X38" s="30"/>
      <c r="Y38" s="30">
        <v>80</v>
      </c>
      <c r="Z38" s="30"/>
      <c r="AA38" s="30">
        <v>80</v>
      </c>
      <c r="AB38" s="31"/>
      <c r="AC38" s="29">
        <v>75</v>
      </c>
      <c r="AD38" s="30"/>
      <c r="AE38" s="30">
        <v>80</v>
      </c>
      <c r="AF38" s="30"/>
      <c r="AG38" s="30">
        <v>88</v>
      </c>
      <c r="AH38" s="30"/>
      <c r="AI38" s="30">
        <v>90</v>
      </c>
      <c r="AJ38" s="31"/>
      <c r="AK38" s="51">
        <f t="shared" si="0"/>
        <v>78.75</v>
      </c>
      <c r="AL38" s="52">
        <f t="shared" si="1"/>
        <v>78.5</v>
      </c>
      <c r="AM38" s="53">
        <f t="shared" si="2"/>
        <v>76.75</v>
      </c>
      <c r="AN38" s="54">
        <f t="shared" si="16"/>
        <v>83.25</v>
      </c>
      <c r="AO38" s="55">
        <f t="shared" si="3"/>
        <v>79.3125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79.3125</v>
      </c>
      <c r="BC38" s="62" t="str">
        <f t="shared" si="11"/>
        <v/>
      </c>
      <c r="BE38" s="30">
        <f t="shared" si="18"/>
        <v>74.5</v>
      </c>
      <c r="BF38" s="30">
        <f t="shared" si="19"/>
        <v>78.25</v>
      </c>
      <c r="BG38" s="145">
        <f t="shared" si="20"/>
        <v>82</v>
      </c>
      <c r="BH38" s="30">
        <f t="shared" si="21"/>
        <v>82.5</v>
      </c>
      <c r="BI38" s="30">
        <f t="shared" si="22"/>
        <v>79.3125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149">
        <v>80</v>
      </c>
      <c r="F39" s="149"/>
      <c r="G39" s="149">
        <v>78</v>
      </c>
      <c r="H39" s="149"/>
      <c r="I39" s="149">
        <v>88</v>
      </c>
      <c r="J39" s="149"/>
      <c r="K39" s="30">
        <v>90</v>
      </c>
      <c r="L39" s="31"/>
      <c r="M39" s="29">
        <v>80</v>
      </c>
      <c r="N39" s="30"/>
      <c r="O39" s="30">
        <v>79</v>
      </c>
      <c r="P39" s="30"/>
      <c r="Q39" s="30">
        <v>88</v>
      </c>
      <c r="R39" s="30"/>
      <c r="S39" s="30">
        <v>87</v>
      </c>
      <c r="T39" s="31"/>
      <c r="U39" s="29">
        <v>81</v>
      </c>
      <c r="V39" s="30"/>
      <c r="W39" s="30">
        <v>80</v>
      </c>
      <c r="X39" s="30"/>
      <c r="Y39" s="30">
        <v>88</v>
      </c>
      <c r="Z39" s="30"/>
      <c r="AA39" s="30">
        <v>90</v>
      </c>
      <c r="AB39" s="31"/>
      <c r="AC39" s="29">
        <v>80</v>
      </c>
      <c r="AD39" s="30"/>
      <c r="AE39" s="30">
        <v>78</v>
      </c>
      <c r="AF39" s="30"/>
      <c r="AG39" s="30">
        <v>88</v>
      </c>
      <c r="AH39" s="30"/>
      <c r="AI39" s="30">
        <v>90</v>
      </c>
      <c r="AJ39" s="31"/>
      <c r="AK39" s="51">
        <f t="shared" si="0"/>
        <v>84</v>
      </c>
      <c r="AL39" s="52">
        <f t="shared" si="1"/>
        <v>83.5</v>
      </c>
      <c r="AM39" s="53">
        <f t="shared" si="2"/>
        <v>84.75</v>
      </c>
      <c r="AN39" s="54">
        <f t="shared" si="16"/>
        <v>84</v>
      </c>
      <c r="AO39" s="55">
        <f t="shared" si="3"/>
        <v>84.0625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84.0625</v>
      </c>
      <c r="BC39" s="62" t="str">
        <f t="shared" si="11"/>
        <v/>
      </c>
      <c r="BE39" s="30">
        <f t="shared" si="18"/>
        <v>80.25</v>
      </c>
      <c r="BF39" s="30">
        <f t="shared" si="19"/>
        <v>78.75</v>
      </c>
      <c r="BG39" s="145">
        <f t="shared" si="20"/>
        <v>88</v>
      </c>
      <c r="BH39" s="30">
        <f t="shared" si="21"/>
        <v>89.25</v>
      </c>
      <c r="BI39" s="30">
        <f t="shared" si="22"/>
        <v>84.0625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149">
        <v>78</v>
      </c>
      <c r="F40" s="149"/>
      <c r="G40" s="149">
        <v>75</v>
      </c>
      <c r="H40" s="149"/>
      <c r="I40" s="149">
        <v>80</v>
      </c>
      <c r="J40" s="149"/>
      <c r="K40" s="30">
        <v>80</v>
      </c>
      <c r="L40" s="31"/>
      <c r="M40" s="29">
        <v>78</v>
      </c>
      <c r="N40" s="30"/>
      <c r="O40" s="30">
        <v>78</v>
      </c>
      <c r="P40" s="30"/>
      <c r="Q40" s="30">
        <v>75</v>
      </c>
      <c r="R40" s="30"/>
      <c r="S40" s="30">
        <v>77</v>
      </c>
      <c r="T40" s="31"/>
      <c r="U40" s="29">
        <v>76</v>
      </c>
      <c r="V40" s="30"/>
      <c r="W40" s="30">
        <v>78</v>
      </c>
      <c r="X40" s="30"/>
      <c r="Y40" s="30">
        <v>80</v>
      </c>
      <c r="Z40" s="30"/>
      <c r="AA40" s="30">
        <v>78</v>
      </c>
      <c r="AB40" s="31"/>
      <c r="AC40" s="29">
        <v>60</v>
      </c>
      <c r="AD40" s="30">
        <v>70</v>
      </c>
      <c r="AE40" s="30">
        <v>79</v>
      </c>
      <c r="AF40" s="30"/>
      <c r="AG40" s="30">
        <v>78</v>
      </c>
      <c r="AH40" s="30"/>
      <c r="AI40" s="30">
        <v>80</v>
      </c>
      <c r="AJ40" s="31"/>
      <c r="AK40" s="51">
        <f t="shared" si="0"/>
        <v>78.25</v>
      </c>
      <c r="AL40" s="52">
        <f t="shared" si="1"/>
        <v>77</v>
      </c>
      <c r="AM40" s="53">
        <f t="shared" si="2"/>
        <v>78</v>
      </c>
      <c r="AN40" s="54">
        <f t="shared" si="16"/>
        <v>76.75</v>
      </c>
      <c r="AO40" s="55">
        <f t="shared" si="3"/>
        <v>77.5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77.5</v>
      </c>
      <c r="BC40" s="62" t="str">
        <f t="shared" si="11"/>
        <v/>
      </c>
      <c r="BE40" s="30">
        <f t="shared" si="18"/>
        <v>73</v>
      </c>
      <c r="BF40" s="30">
        <f t="shared" si="19"/>
        <v>77.5</v>
      </c>
      <c r="BG40" s="145">
        <f t="shared" si="20"/>
        <v>78.25</v>
      </c>
      <c r="BH40" s="30">
        <f t="shared" si="21"/>
        <v>78.75</v>
      </c>
      <c r="BI40" s="30">
        <f t="shared" si="22"/>
        <v>76.875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149">
        <v>90</v>
      </c>
      <c r="F41" s="149"/>
      <c r="G41" s="149">
        <v>90</v>
      </c>
      <c r="H41" s="149"/>
      <c r="I41" s="149">
        <v>88</v>
      </c>
      <c r="J41" s="149"/>
      <c r="K41" s="30">
        <v>85</v>
      </c>
      <c r="L41" s="31"/>
      <c r="M41" s="29">
        <v>92</v>
      </c>
      <c r="N41" s="30"/>
      <c r="O41" s="30">
        <v>90</v>
      </c>
      <c r="P41" s="30"/>
      <c r="Q41" s="30">
        <v>87</v>
      </c>
      <c r="R41" s="30"/>
      <c r="S41" s="30">
        <v>85</v>
      </c>
      <c r="T41" s="31"/>
      <c r="U41" s="29">
        <v>90</v>
      </c>
      <c r="V41" s="30"/>
      <c r="W41" s="30">
        <v>90</v>
      </c>
      <c r="X41" s="30"/>
      <c r="Y41" s="30">
        <v>88</v>
      </c>
      <c r="Z41" s="30"/>
      <c r="AA41" s="30">
        <v>85</v>
      </c>
      <c r="AB41" s="31"/>
      <c r="AC41" s="29">
        <v>90</v>
      </c>
      <c r="AD41" s="30"/>
      <c r="AE41" s="30">
        <v>90</v>
      </c>
      <c r="AF41" s="30"/>
      <c r="AG41" s="30">
        <v>88</v>
      </c>
      <c r="AH41" s="30"/>
      <c r="AI41" s="30">
        <v>88</v>
      </c>
      <c r="AJ41" s="31"/>
      <c r="AK41" s="51">
        <f t="shared" si="0"/>
        <v>88.25</v>
      </c>
      <c r="AL41" s="52">
        <f t="shared" si="1"/>
        <v>88.5</v>
      </c>
      <c r="AM41" s="53">
        <f t="shared" si="2"/>
        <v>88.25</v>
      </c>
      <c r="AN41" s="54">
        <f t="shared" si="16"/>
        <v>89</v>
      </c>
      <c r="AO41" s="55">
        <f t="shared" si="3"/>
        <v>88.5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88.5</v>
      </c>
      <c r="BC41" s="62" t="str">
        <f t="shared" si="11"/>
        <v/>
      </c>
      <c r="BE41" s="30">
        <f t="shared" si="18"/>
        <v>90.5</v>
      </c>
      <c r="BF41" s="30">
        <f t="shared" si="19"/>
        <v>90</v>
      </c>
      <c r="BG41" s="145">
        <f t="shared" si="20"/>
        <v>87.75</v>
      </c>
      <c r="BH41" s="30">
        <f t="shared" si="21"/>
        <v>85.75</v>
      </c>
      <c r="BI41" s="30">
        <f t="shared" si="22"/>
        <v>88.5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149">
        <v>74</v>
      </c>
      <c r="F42" s="149"/>
      <c r="G42" s="149">
        <v>82</v>
      </c>
      <c r="H42" s="149"/>
      <c r="I42" s="149">
        <v>79</v>
      </c>
      <c r="J42" s="149"/>
      <c r="K42" s="30">
        <v>80</v>
      </c>
      <c r="L42" s="31"/>
      <c r="M42" s="29">
        <v>76</v>
      </c>
      <c r="N42" s="30"/>
      <c r="O42" s="30">
        <v>80</v>
      </c>
      <c r="P42" s="30"/>
      <c r="Q42" s="30">
        <v>80</v>
      </c>
      <c r="R42" s="30"/>
      <c r="S42" s="30">
        <v>82</v>
      </c>
      <c r="T42" s="31"/>
      <c r="U42" s="29">
        <v>75</v>
      </c>
      <c r="V42" s="30"/>
      <c r="W42" s="30">
        <v>81</v>
      </c>
      <c r="X42" s="30"/>
      <c r="Y42" s="30">
        <v>79</v>
      </c>
      <c r="Z42" s="30"/>
      <c r="AA42" s="30">
        <v>80</v>
      </c>
      <c r="AB42" s="31"/>
      <c r="AC42" s="29">
        <v>72</v>
      </c>
      <c r="AD42" s="30"/>
      <c r="AE42" s="30">
        <v>82</v>
      </c>
      <c r="AF42" s="30"/>
      <c r="AG42" s="30">
        <v>80</v>
      </c>
      <c r="AH42" s="30"/>
      <c r="AI42" s="30">
        <v>79</v>
      </c>
      <c r="AJ42" s="31"/>
      <c r="AK42" s="51">
        <f t="shared" si="0"/>
        <v>78.75</v>
      </c>
      <c r="AL42" s="52">
        <f t="shared" si="1"/>
        <v>79.5</v>
      </c>
      <c r="AM42" s="53">
        <f t="shared" si="2"/>
        <v>78.75</v>
      </c>
      <c r="AN42" s="54">
        <f t="shared" si="16"/>
        <v>78.25</v>
      </c>
      <c r="AO42" s="55">
        <f t="shared" si="3"/>
        <v>78.8125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78.8125</v>
      </c>
      <c r="BC42" s="62" t="str">
        <f t="shared" si="11"/>
        <v/>
      </c>
      <c r="BE42" s="30">
        <f t="shared" si="18"/>
        <v>74.25</v>
      </c>
      <c r="BF42" s="30">
        <f t="shared" si="19"/>
        <v>81.25</v>
      </c>
      <c r="BG42" s="145">
        <f t="shared" si="20"/>
        <v>79.5</v>
      </c>
      <c r="BH42" s="30">
        <f t="shared" si="21"/>
        <v>80.25</v>
      </c>
      <c r="BI42" s="30">
        <f t="shared" si="22"/>
        <v>78.8125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149">
        <v>80</v>
      </c>
      <c r="F43" s="149"/>
      <c r="G43" s="149">
        <v>80</v>
      </c>
      <c r="H43" s="149"/>
      <c r="I43" s="149">
        <v>88</v>
      </c>
      <c r="J43" s="149"/>
      <c r="K43" s="30">
        <v>80</v>
      </c>
      <c r="L43" s="31"/>
      <c r="M43" s="29">
        <v>80</v>
      </c>
      <c r="N43" s="30"/>
      <c r="O43" s="30">
        <v>80</v>
      </c>
      <c r="P43" s="30"/>
      <c r="Q43" s="30">
        <v>84</v>
      </c>
      <c r="R43" s="30"/>
      <c r="S43" s="30">
        <v>86</v>
      </c>
      <c r="T43" s="31"/>
      <c r="U43" s="29">
        <v>80</v>
      </c>
      <c r="V43" s="30"/>
      <c r="W43" s="30">
        <v>80</v>
      </c>
      <c r="X43" s="30"/>
      <c r="Y43" s="30">
        <v>88</v>
      </c>
      <c r="Z43" s="30"/>
      <c r="AA43" s="30">
        <v>80</v>
      </c>
      <c r="AB43" s="31"/>
      <c r="AC43" s="29">
        <v>80</v>
      </c>
      <c r="AD43" s="30"/>
      <c r="AE43" s="30">
        <v>80</v>
      </c>
      <c r="AF43" s="30"/>
      <c r="AG43" s="30">
        <v>80</v>
      </c>
      <c r="AH43" s="30"/>
      <c r="AI43" s="30">
        <v>85</v>
      </c>
      <c r="AJ43" s="31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82.5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82</v>
      </c>
      <c r="AN43" s="54">
        <f t="shared" si="16"/>
        <v>81.25</v>
      </c>
      <c r="AO43" s="55">
        <f t="shared" ref="AO43:AO55" si="26">AVERAGE(AK43:AN43)</f>
        <v>81.9375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81.9375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80</v>
      </c>
      <c r="BF43" s="30">
        <f t="shared" si="19"/>
        <v>80</v>
      </c>
      <c r="BG43" s="145">
        <f t="shared" si="20"/>
        <v>85</v>
      </c>
      <c r="BH43" s="30">
        <f t="shared" si="21"/>
        <v>82.75</v>
      </c>
      <c r="BI43" s="30">
        <f t="shared" si="22"/>
        <v>81.9375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149"/>
      <c r="F44" s="149"/>
      <c r="G44" s="149"/>
      <c r="H44" s="149"/>
      <c r="I44" s="149"/>
      <c r="J44" s="149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31"/>
      <c r="AK44" s="51">
        <f t="shared" si="23"/>
        <v>0</v>
      </c>
      <c r="AL44" s="52">
        <f t="shared" si="24"/>
        <v>0</v>
      </c>
      <c r="AM44" s="53">
        <f t="shared" si="25"/>
        <v>0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0</v>
      </c>
      <c r="AO44" s="55">
        <f t="shared" si="26"/>
        <v>0</v>
      </c>
      <c r="AP44" s="45"/>
      <c r="AR44" s="56">
        <f t="shared" si="27"/>
        <v>0</v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 t="str">
        <f t="shared" si="17"/>
        <v/>
      </c>
      <c r="BC44" s="62">
        <f t="shared" si="34"/>
        <v>0</v>
      </c>
      <c r="BE44" s="30">
        <f t="shared" si="18"/>
        <v>0</v>
      </c>
      <c r="BF44" s="30">
        <f t="shared" si="19"/>
        <v>0</v>
      </c>
      <c r="BG44" s="145">
        <f t="shared" si="20"/>
        <v>0</v>
      </c>
      <c r="BH44" s="30">
        <f t="shared" si="21"/>
        <v>0</v>
      </c>
      <c r="BI44" s="30">
        <f t="shared" si="22"/>
        <v>0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149">
        <v>60</v>
      </c>
      <c r="F45" s="149">
        <v>71</v>
      </c>
      <c r="G45" s="149">
        <v>60</v>
      </c>
      <c r="H45" s="149">
        <v>65</v>
      </c>
      <c r="I45" s="149">
        <v>60</v>
      </c>
      <c r="J45" s="149">
        <v>70</v>
      </c>
      <c r="K45" s="30">
        <v>60</v>
      </c>
      <c r="L45" s="31">
        <v>68</v>
      </c>
      <c r="M45" s="29">
        <v>70</v>
      </c>
      <c r="N45" s="30"/>
      <c r="O45" s="30">
        <v>70</v>
      </c>
      <c r="P45" s="30"/>
      <c r="Q45" s="30">
        <v>70</v>
      </c>
      <c r="R45" s="30"/>
      <c r="S45" s="30">
        <v>60</v>
      </c>
      <c r="T45" s="13">
        <v>65</v>
      </c>
      <c r="U45" s="29">
        <v>70</v>
      </c>
      <c r="V45" s="30"/>
      <c r="W45" s="30">
        <v>70</v>
      </c>
      <c r="X45" s="30"/>
      <c r="Y45" s="30">
        <v>70</v>
      </c>
      <c r="Z45" s="30"/>
      <c r="AA45" s="30">
        <v>70</v>
      </c>
      <c r="AB45" s="31"/>
      <c r="AC45" s="11">
        <v>70</v>
      </c>
      <c r="AD45" s="30"/>
      <c r="AE45" s="30">
        <v>60</v>
      </c>
      <c r="AF45" s="30">
        <v>65</v>
      </c>
      <c r="AG45" s="30">
        <v>70</v>
      </c>
      <c r="AH45" s="30"/>
      <c r="AI45" s="30">
        <v>78</v>
      </c>
      <c r="AJ45" s="13"/>
      <c r="AK45" s="51">
        <f t="shared" si="23"/>
        <v>68.5</v>
      </c>
      <c r="AL45" s="52">
        <f t="shared" si="24"/>
        <v>68.75</v>
      </c>
      <c r="AM45" s="53">
        <f t="shared" si="25"/>
        <v>70</v>
      </c>
      <c r="AN45" s="54">
        <f t="shared" si="35"/>
        <v>70.75</v>
      </c>
      <c r="AO45" s="55">
        <f t="shared" si="26"/>
        <v>69.5</v>
      </c>
      <c r="AP45" s="45"/>
      <c r="AR45" s="56">
        <f t="shared" si="27"/>
        <v>34.75</v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 t="str">
        <f t="shared" si="17"/>
        <v/>
      </c>
      <c r="BC45" s="62">
        <f t="shared" si="34"/>
        <v>69.5</v>
      </c>
      <c r="BE45" s="30">
        <f t="shared" si="18"/>
        <v>67.5</v>
      </c>
      <c r="BF45" s="30">
        <f t="shared" si="19"/>
        <v>65</v>
      </c>
      <c r="BG45" s="145">
        <f t="shared" si="20"/>
        <v>67.5</v>
      </c>
      <c r="BH45" s="30">
        <f t="shared" si="21"/>
        <v>67</v>
      </c>
      <c r="BI45" s="30">
        <f t="shared" si="22"/>
        <v>66.75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80</v>
      </c>
      <c r="F46" s="30"/>
      <c r="G46" s="30">
        <v>80</v>
      </c>
      <c r="H46" s="30"/>
      <c r="I46" s="30">
        <v>78</v>
      </c>
      <c r="J46" s="30"/>
      <c r="K46" s="30">
        <v>80</v>
      </c>
      <c r="L46" s="31"/>
      <c r="M46" s="29">
        <v>80</v>
      </c>
      <c r="N46" s="30"/>
      <c r="O46" s="30">
        <v>83</v>
      </c>
      <c r="P46" s="30"/>
      <c r="Q46" s="30">
        <v>85</v>
      </c>
      <c r="R46" s="30"/>
      <c r="S46" s="30">
        <v>80</v>
      </c>
      <c r="T46" s="13"/>
      <c r="U46" s="29">
        <v>80</v>
      </c>
      <c r="V46" s="30"/>
      <c r="W46" s="30">
        <v>78</v>
      </c>
      <c r="X46" s="30"/>
      <c r="Y46" s="30">
        <v>78</v>
      </c>
      <c r="Z46" s="30"/>
      <c r="AA46" s="30">
        <v>80</v>
      </c>
      <c r="AB46" s="31"/>
      <c r="AC46" s="11">
        <v>80</v>
      </c>
      <c r="AD46" s="30"/>
      <c r="AE46" s="30">
        <v>83</v>
      </c>
      <c r="AF46" s="30"/>
      <c r="AG46" s="30">
        <v>78</v>
      </c>
      <c r="AH46" s="30"/>
      <c r="AI46" s="30">
        <v>80</v>
      </c>
      <c r="AJ46" s="13"/>
      <c r="AK46" s="51">
        <f t="shared" si="23"/>
        <v>79.5</v>
      </c>
      <c r="AL46" s="52">
        <f t="shared" si="24"/>
        <v>82</v>
      </c>
      <c r="AM46" s="53">
        <f t="shared" si="25"/>
        <v>79</v>
      </c>
      <c r="AN46" s="54">
        <f t="shared" si="35"/>
        <v>80.25</v>
      </c>
      <c r="AO46" s="55">
        <f t="shared" si="26"/>
        <v>80.1875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80.1875</v>
      </c>
      <c r="BC46" s="62" t="str">
        <f t="shared" si="34"/>
        <v/>
      </c>
      <c r="BE46" s="30">
        <f t="shared" si="18"/>
        <v>80</v>
      </c>
      <c r="BF46" s="30">
        <f t="shared" si="19"/>
        <v>81</v>
      </c>
      <c r="BG46" s="145">
        <f t="shared" si="20"/>
        <v>79.75</v>
      </c>
      <c r="BH46" s="30">
        <f t="shared" si="21"/>
        <v>80</v>
      </c>
      <c r="BI46" s="30">
        <f t="shared" si="22"/>
        <v>80.1875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23"/>
        <v>0</v>
      </c>
      <c r="AL47" s="52">
        <f t="shared" si="24"/>
        <v>0</v>
      </c>
      <c r="AM47" s="53">
        <f t="shared" si="25"/>
        <v>0</v>
      </c>
      <c r="AN47" s="54">
        <f t="shared" si="35"/>
        <v>0</v>
      </c>
      <c r="AO47" s="55">
        <f t="shared" si="26"/>
        <v>0</v>
      </c>
      <c r="AP47" s="45"/>
      <c r="AR47" s="56">
        <f t="shared" si="27"/>
        <v>0</v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 t="str">
        <f t="shared" si="17"/>
        <v/>
      </c>
      <c r="BC47" s="62">
        <f t="shared" si="34"/>
        <v>0</v>
      </c>
      <c r="BE47" s="30">
        <f t="shared" si="18"/>
        <v>0</v>
      </c>
      <c r="BF47" s="30">
        <f t="shared" si="19"/>
        <v>0</v>
      </c>
      <c r="BG47" s="145">
        <f t="shared" si="20"/>
        <v>0</v>
      </c>
      <c r="BH47" s="30">
        <f t="shared" si="21"/>
        <v>0</v>
      </c>
      <c r="BI47" s="30">
        <f t="shared" si="22"/>
        <v>0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78</v>
      </c>
      <c r="N48" s="30"/>
      <c r="O48" s="30">
        <v>80</v>
      </c>
      <c r="P48" s="30"/>
      <c r="Q48" s="30">
        <v>80</v>
      </c>
      <c r="R48" s="30"/>
      <c r="S48" s="30">
        <v>80</v>
      </c>
      <c r="T48" s="13"/>
      <c r="U48" s="29">
        <v>80</v>
      </c>
      <c r="V48" s="30"/>
      <c r="W48" s="30">
        <v>80</v>
      </c>
      <c r="X48" s="30"/>
      <c r="Y48" s="30">
        <v>80</v>
      </c>
      <c r="Z48" s="30"/>
      <c r="AA48" s="30">
        <v>78</v>
      </c>
      <c r="AB48" s="31"/>
      <c r="AC48" s="11">
        <v>80</v>
      </c>
      <c r="AD48" s="30"/>
      <c r="AE48" s="30">
        <v>80</v>
      </c>
      <c r="AF48" s="30"/>
      <c r="AG48" s="30">
        <v>80</v>
      </c>
      <c r="AH48" s="30"/>
      <c r="AI48" s="30">
        <v>78</v>
      </c>
      <c r="AJ48" s="13"/>
      <c r="AK48" s="51">
        <f t="shared" si="23"/>
        <v>79.5</v>
      </c>
      <c r="AL48" s="52">
        <f t="shared" si="24"/>
        <v>79.5</v>
      </c>
      <c r="AM48" s="53">
        <f t="shared" si="25"/>
        <v>79.5</v>
      </c>
      <c r="AN48" s="54">
        <f t="shared" si="35"/>
        <v>79.5</v>
      </c>
      <c r="AO48" s="55">
        <f t="shared" si="26"/>
        <v>79.5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79.5</v>
      </c>
      <c r="BC48" s="62" t="str">
        <f t="shared" si="34"/>
        <v/>
      </c>
      <c r="BE48" s="30">
        <f t="shared" si="18"/>
        <v>79</v>
      </c>
      <c r="BF48" s="30">
        <f t="shared" si="19"/>
        <v>80</v>
      </c>
      <c r="BG48" s="145">
        <f t="shared" si="20"/>
        <v>80</v>
      </c>
      <c r="BH48" s="30">
        <f t="shared" si="21"/>
        <v>79</v>
      </c>
      <c r="BI48" s="30">
        <f t="shared" si="22"/>
        <v>79.5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23"/>
        <v>0</v>
      </c>
      <c r="AL49" s="52">
        <f t="shared" si="24"/>
        <v>0</v>
      </c>
      <c r="AM49" s="53">
        <f t="shared" si="25"/>
        <v>0</v>
      </c>
      <c r="AN49" s="54">
        <f t="shared" si="35"/>
        <v>0</v>
      </c>
      <c r="AO49" s="55">
        <f t="shared" si="26"/>
        <v>0</v>
      </c>
      <c r="AP49" s="45"/>
      <c r="AR49" s="56">
        <f t="shared" si="27"/>
        <v>0</v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 t="str">
        <f t="shared" si="17"/>
        <v/>
      </c>
      <c r="BC49" s="62">
        <f t="shared" si="34"/>
        <v>0</v>
      </c>
      <c r="BE49" s="30">
        <f t="shared" si="18"/>
        <v>0</v>
      </c>
      <c r="BF49" s="30">
        <f t="shared" si="19"/>
        <v>0</v>
      </c>
      <c r="BG49" s="145">
        <f t="shared" si="20"/>
        <v>0</v>
      </c>
      <c r="BH49" s="30">
        <f t="shared" si="21"/>
        <v>0</v>
      </c>
      <c r="BI49" s="30">
        <f t="shared" si="22"/>
        <v>0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78</v>
      </c>
      <c r="F50" s="30"/>
      <c r="G50" s="30">
        <v>79</v>
      </c>
      <c r="H50" s="30"/>
      <c r="I50" s="30">
        <v>77</v>
      </c>
      <c r="J50" s="30"/>
      <c r="K50" s="30">
        <v>78</v>
      </c>
      <c r="L50" s="31"/>
      <c r="M50" s="29">
        <v>75</v>
      </c>
      <c r="N50" s="30"/>
      <c r="O50" s="30">
        <v>70</v>
      </c>
      <c r="P50" s="30"/>
      <c r="Q50" s="30">
        <v>77</v>
      </c>
      <c r="R50" s="30"/>
      <c r="S50" s="30">
        <v>75</v>
      </c>
      <c r="T50" s="13"/>
      <c r="U50" s="29">
        <v>78</v>
      </c>
      <c r="V50" s="30"/>
      <c r="W50" s="30">
        <v>76</v>
      </c>
      <c r="X50" s="30"/>
      <c r="Y50" s="30">
        <v>75</v>
      </c>
      <c r="Z50" s="30"/>
      <c r="AA50" s="30">
        <v>74</v>
      </c>
      <c r="AB50" s="31"/>
      <c r="AC50" s="11">
        <v>75</v>
      </c>
      <c r="AD50" s="30"/>
      <c r="AE50" s="30">
        <v>74</v>
      </c>
      <c r="AF50" s="30"/>
      <c r="AG50" s="30">
        <v>73</v>
      </c>
      <c r="AH50" s="30"/>
      <c r="AI50" s="30">
        <v>71</v>
      </c>
      <c r="AJ50" s="13"/>
      <c r="AK50" s="51">
        <f t="shared" si="23"/>
        <v>78</v>
      </c>
      <c r="AL50" s="52">
        <f t="shared" si="24"/>
        <v>74.25</v>
      </c>
      <c r="AM50" s="53">
        <f t="shared" si="25"/>
        <v>75.75</v>
      </c>
      <c r="AN50" s="54">
        <f t="shared" si="35"/>
        <v>73.25</v>
      </c>
      <c r="AO50" s="55">
        <f t="shared" si="26"/>
        <v>75.3125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75.3125</v>
      </c>
      <c r="BC50" s="62" t="str">
        <f t="shared" si="34"/>
        <v/>
      </c>
      <c r="BE50" s="30">
        <f t="shared" si="18"/>
        <v>76.5</v>
      </c>
      <c r="BF50" s="30">
        <f t="shared" si="19"/>
        <v>74.75</v>
      </c>
      <c r="BG50" s="145">
        <f t="shared" si="20"/>
        <v>75.5</v>
      </c>
      <c r="BH50" s="30">
        <f t="shared" si="21"/>
        <v>74.5</v>
      </c>
      <c r="BI50" s="30">
        <f t="shared" si="22"/>
        <v>75.3125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23"/>
        <v>0</v>
      </c>
      <c r="AL51" s="52">
        <f t="shared" si="24"/>
        <v>0</v>
      </c>
      <c r="AM51" s="53">
        <f t="shared" si="25"/>
        <v>0</v>
      </c>
      <c r="AN51" s="54">
        <f t="shared" si="35"/>
        <v>0</v>
      </c>
      <c r="AO51" s="55">
        <f t="shared" si="26"/>
        <v>0</v>
      </c>
      <c r="AP51" s="45"/>
      <c r="AR51" s="56">
        <f t="shared" si="27"/>
        <v>0</v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 t="str">
        <f t="shared" si="17"/>
        <v/>
      </c>
      <c r="BC51" s="62">
        <f t="shared" si="34"/>
        <v>0</v>
      </c>
      <c r="BE51" s="30">
        <f t="shared" si="18"/>
        <v>0</v>
      </c>
      <c r="BF51" s="30">
        <f t="shared" si="19"/>
        <v>0</v>
      </c>
      <c r="BG51" s="145">
        <f t="shared" si="20"/>
        <v>0</v>
      </c>
      <c r="BH51" s="30">
        <f t="shared" si="21"/>
        <v>0</v>
      </c>
      <c r="BI51" s="30">
        <f t="shared" si="22"/>
        <v>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23"/>
        <v>0</v>
      </c>
      <c r="AL52" s="52">
        <f t="shared" si="24"/>
        <v>0</v>
      </c>
      <c r="AM52" s="53">
        <f t="shared" si="25"/>
        <v>0</v>
      </c>
      <c r="AN52" s="54">
        <f t="shared" si="35"/>
        <v>0</v>
      </c>
      <c r="AO52" s="55">
        <f t="shared" si="26"/>
        <v>0</v>
      </c>
      <c r="AP52" s="45"/>
      <c r="AR52" s="56">
        <f t="shared" si="27"/>
        <v>0</v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 t="str">
        <f t="shared" si="17"/>
        <v/>
      </c>
      <c r="BC52" s="62">
        <f t="shared" si="34"/>
        <v>0</v>
      </c>
      <c r="BE52" s="30">
        <f t="shared" si="18"/>
        <v>0</v>
      </c>
      <c r="BF52" s="30">
        <f t="shared" si="19"/>
        <v>0</v>
      </c>
      <c r="BG52" s="145">
        <f t="shared" si="20"/>
        <v>0</v>
      </c>
      <c r="BH52" s="30">
        <f t="shared" si="21"/>
        <v>0</v>
      </c>
      <c r="BI52" s="30">
        <f t="shared" si="22"/>
        <v>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70</v>
      </c>
      <c r="F53" s="30"/>
      <c r="G53" s="30">
        <v>70</v>
      </c>
      <c r="H53" s="30"/>
      <c r="I53" s="30">
        <v>70</v>
      </c>
      <c r="J53" s="30"/>
      <c r="K53" s="30">
        <v>70</v>
      </c>
      <c r="L53" s="31"/>
      <c r="M53" s="29">
        <v>70</v>
      </c>
      <c r="N53" s="30"/>
      <c r="O53" s="30">
        <v>71</v>
      </c>
      <c r="P53" s="30"/>
      <c r="Q53" s="30">
        <v>70</v>
      </c>
      <c r="R53" s="30"/>
      <c r="S53" s="30">
        <v>70</v>
      </c>
      <c r="T53" s="13"/>
      <c r="U53" s="29">
        <v>70</v>
      </c>
      <c r="V53" s="30"/>
      <c r="W53" s="30">
        <v>70</v>
      </c>
      <c r="X53" s="30"/>
      <c r="Y53" s="30">
        <v>72</v>
      </c>
      <c r="Z53" s="30"/>
      <c r="AA53" s="30">
        <v>72</v>
      </c>
      <c r="AB53" s="31"/>
      <c r="AC53" s="11">
        <v>70</v>
      </c>
      <c r="AD53" s="30"/>
      <c r="AE53" s="30">
        <v>70</v>
      </c>
      <c r="AF53" s="30"/>
      <c r="AG53" s="30">
        <v>72</v>
      </c>
      <c r="AH53" s="30"/>
      <c r="AI53" s="30">
        <v>72</v>
      </c>
      <c r="AJ53" s="13"/>
      <c r="AK53" s="51">
        <f t="shared" si="23"/>
        <v>70</v>
      </c>
      <c r="AL53" s="52">
        <f t="shared" si="24"/>
        <v>70.25</v>
      </c>
      <c r="AM53" s="53">
        <f t="shared" si="25"/>
        <v>71</v>
      </c>
      <c r="AN53" s="54">
        <f t="shared" si="35"/>
        <v>71</v>
      </c>
      <c r="AO53" s="55">
        <f t="shared" si="26"/>
        <v>70.5625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70.5625</v>
      </c>
      <c r="BC53" s="62" t="str">
        <f t="shared" si="34"/>
        <v/>
      </c>
      <c r="BE53" s="30">
        <f t="shared" si="18"/>
        <v>70</v>
      </c>
      <c r="BF53" s="30">
        <f t="shared" si="19"/>
        <v>70.25</v>
      </c>
      <c r="BG53" s="145">
        <f t="shared" si="20"/>
        <v>71</v>
      </c>
      <c r="BH53" s="30">
        <f t="shared" si="21"/>
        <v>71</v>
      </c>
      <c r="BI53" s="30">
        <f t="shared" si="22"/>
        <v>70.5625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78</v>
      </c>
      <c r="F54" s="122"/>
      <c r="G54" s="122">
        <v>77</v>
      </c>
      <c r="H54" s="122"/>
      <c r="I54" s="122">
        <v>78</v>
      </c>
      <c r="J54" s="122"/>
      <c r="K54" s="122">
        <v>77</v>
      </c>
      <c r="L54" s="123"/>
      <c r="M54" s="121">
        <v>78</v>
      </c>
      <c r="N54" s="122"/>
      <c r="O54" s="122">
        <v>80</v>
      </c>
      <c r="P54" s="122"/>
      <c r="Q54" s="122">
        <v>78</v>
      </c>
      <c r="R54" s="122"/>
      <c r="S54" s="122">
        <v>80</v>
      </c>
      <c r="T54" s="124"/>
      <c r="U54" s="121">
        <v>78</v>
      </c>
      <c r="V54" s="122"/>
      <c r="W54" s="122">
        <v>79</v>
      </c>
      <c r="X54" s="122"/>
      <c r="Y54" s="122">
        <v>80</v>
      </c>
      <c r="Z54" s="122"/>
      <c r="AA54" s="122">
        <v>80</v>
      </c>
      <c r="AB54" s="123"/>
      <c r="AC54" s="125">
        <v>78</v>
      </c>
      <c r="AD54" s="122"/>
      <c r="AE54" s="122">
        <v>79</v>
      </c>
      <c r="AF54" s="122"/>
      <c r="AG54" s="122">
        <v>80</v>
      </c>
      <c r="AH54" s="122"/>
      <c r="AI54" s="122">
        <v>80</v>
      </c>
      <c r="AJ54" s="124"/>
      <c r="AK54" s="126">
        <f t="shared" si="23"/>
        <v>77.5</v>
      </c>
      <c r="AL54" s="127">
        <f t="shared" si="24"/>
        <v>79</v>
      </c>
      <c r="AM54" s="128">
        <f t="shared" si="25"/>
        <v>79.25</v>
      </c>
      <c r="AN54" s="129">
        <f t="shared" si="35"/>
        <v>79.25</v>
      </c>
      <c r="AO54" s="130">
        <f t="shared" si="26"/>
        <v>78.75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78.75</v>
      </c>
      <c r="BC54" s="137" t="str">
        <f t="shared" si="34"/>
        <v/>
      </c>
      <c r="BE54" s="30">
        <f t="shared" si="18"/>
        <v>78</v>
      </c>
      <c r="BF54" s="30">
        <f t="shared" si="19"/>
        <v>78.75</v>
      </c>
      <c r="BG54" s="145">
        <f t="shared" si="20"/>
        <v>79</v>
      </c>
      <c r="BH54" s="30">
        <f t="shared" si="21"/>
        <v>79.25</v>
      </c>
      <c r="BI54" s="30">
        <f t="shared" si="22"/>
        <v>78.75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23"/>
        <v>0</v>
      </c>
      <c r="AL55" s="52">
        <f t="shared" si="24"/>
        <v>0</v>
      </c>
      <c r="AM55" s="53">
        <f t="shared" si="25"/>
        <v>0</v>
      </c>
      <c r="AN55" s="54">
        <f t="shared" si="35"/>
        <v>0</v>
      </c>
      <c r="AO55" s="139">
        <f t="shared" si="26"/>
        <v>0</v>
      </c>
      <c r="AP55" s="140"/>
      <c r="AQ55" s="141"/>
      <c r="AR55" s="57">
        <f t="shared" si="27"/>
        <v>0</v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 t="str">
        <f t="shared" si="17"/>
        <v/>
      </c>
      <c r="BC55" s="143">
        <f t="shared" si="34"/>
        <v>0</v>
      </c>
      <c r="BE55" s="30">
        <f t="shared" si="18"/>
        <v>0</v>
      </c>
      <c r="BF55" s="30">
        <f t="shared" si="19"/>
        <v>0</v>
      </c>
      <c r="BG55" s="145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41 M11:N41 AC11:AD41">
    <cfRule type="cellIs" dxfId="89" priority="4" operator="lessThan">
      <formula>70</formula>
    </cfRule>
  </conditionalFormatting>
  <conditionalFormatting sqref="G11:L41">
    <cfRule type="cellIs" dxfId="88" priority="3" operator="lessThan">
      <formula>70</formula>
    </cfRule>
  </conditionalFormatting>
  <conditionalFormatting sqref="O11:AB41">
    <cfRule type="cellIs" dxfId="87" priority="2" operator="lessThan">
      <formula>70</formula>
    </cfRule>
  </conditionalFormatting>
  <conditionalFormatting sqref="AE11:AJ41">
    <cfRule type="cellIs" dxfId="86" priority="1" operator="lessThan">
      <formula>70</formula>
    </cfRule>
  </conditionalFormatting>
  <conditionalFormatting sqref="AK11:AP55 E42:AJ55">
    <cfRule type="cellIs" dxfId="85" priority="16" operator="lessThan">
      <formula>70</formula>
    </cfRule>
  </conditionalFormatting>
  <conditionalFormatting sqref="AR11:AR55">
    <cfRule type="cellIs" dxfId="84" priority="14" operator="lessThan">
      <formula>70</formula>
    </cfRule>
  </conditionalFormatting>
  <conditionalFormatting sqref="AR11:AY55">
    <cfRule type="cellIs" dxfId="83" priority="15" operator="lessThan">
      <formula>70</formula>
    </cfRule>
  </conditionalFormatting>
  <conditionalFormatting sqref="AZ11:AZ55">
    <cfRule type="cellIs" dxfId="82" priority="9" operator="lessThan">
      <formula>70</formula>
    </cfRule>
  </conditionalFormatting>
  <dataValidations count="4">
    <dataValidation type="custom" allowBlank="1" showInputMessage="1" showErrorMessage="1" sqref="E12:AI12 E24:AI24" xr:uid="{2F5E5041-B523-834C-9A03-7D2407AA69E1}">
      <formula1>ISNUMBER(E12:E49)</formula1>
    </dataValidation>
    <dataValidation type="custom" allowBlank="1" showInputMessage="1" showErrorMessage="1" sqref="E23:AI23 E11:AI11" xr:uid="{262F24D2-6AFE-514A-A06A-B3933CB67C60}">
      <formula1>ISNUMBER(E11:E49)</formula1>
    </dataValidation>
    <dataValidation type="custom" allowBlank="1" showInputMessage="1" showErrorMessage="1" sqref="E25:AI25 E13:AI19" xr:uid="{8493558D-78C9-0542-98E0-862851456581}">
      <formula1>ISNUMBER(E13:E49)</formula1>
    </dataValidation>
    <dataValidation type="custom" allowBlank="1" showInputMessage="1" showErrorMessage="1" sqref="E20:AI22" xr:uid="{878A030D-3F5A-474B-ACCC-C2441E245355}">
      <formula1>ISNUMBER(E20:E61)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Q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149">
        <v>70</v>
      </c>
      <c r="F11" s="149"/>
      <c r="G11" s="149">
        <v>70</v>
      </c>
      <c r="H11" s="149"/>
      <c r="I11" s="149">
        <v>80</v>
      </c>
      <c r="J11" s="149"/>
      <c r="K11" s="30">
        <v>80</v>
      </c>
      <c r="L11" s="31"/>
      <c r="M11" s="29">
        <v>74</v>
      </c>
      <c r="N11" s="30"/>
      <c r="O11" s="30">
        <v>70</v>
      </c>
      <c r="P11" s="30"/>
      <c r="Q11" s="30">
        <v>70</v>
      </c>
      <c r="R11" s="30"/>
      <c r="S11" s="30">
        <v>70</v>
      </c>
      <c r="T11" s="31"/>
      <c r="U11" s="29">
        <v>75</v>
      </c>
      <c r="V11" s="30"/>
      <c r="W11" s="30">
        <v>70</v>
      </c>
      <c r="X11" s="30"/>
      <c r="Y11" s="30">
        <v>72</v>
      </c>
      <c r="Z11" s="30"/>
      <c r="AA11" s="30">
        <v>80</v>
      </c>
      <c r="AB11" s="31"/>
      <c r="AC11" s="29">
        <v>70</v>
      </c>
      <c r="AD11" s="30"/>
      <c r="AE11" s="30">
        <v>70</v>
      </c>
      <c r="AF11" s="30"/>
      <c r="AG11" s="30">
        <v>74</v>
      </c>
      <c r="AH11" s="30"/>
      <c r="AI11" s="30">
        <v>73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75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71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74.25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71.75</v>
      </c>
      <c r="AO11" s="50">
        <f t="shared" ref="AO11:AO42" si="3">AVERAGE(AK11:AN11)</f>
        <v>73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73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72.25</v>
      </c>
      <c r="BF11" s="30">
        <f t="shared" ref="BF11:BF12" si="13">SUM(G11+O11+W11+AE11)/4</f>
        <v>70</v>
      </c>
      <c r="BG11" s="145">
        <f t="shared" ref="BG11:BG12" si="14">SUM(I11+Q11+Y11+AG11)/4</f>
        <v>74</v>
      </c>
      <c r="BH11" s="30">
        <f t="shared" ref="BH11:BH12" si="15">SUM(K11+S11+AA11+AI11)/4</f>
        <v>75.75</v>
      </c>
      <c r="BI11" s="30">
        <f>AVERAGE(BE11:BH11)</f>
        <v>73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149">
        <v>75</v>
      </c>
      <c r="F12" s="149"/>
      <c r="G12" s="149">
        <v>80</v>
      </c>
      <c r="H12" s="149"/>
      <c r="I12" s="149">
        <v>80</v>
      </c>
      <c r="J12" s="149"/>
      <c r="K12" s="30">
        <v>80</v>
      </c>
      <c r="L12" s="31"/>
      <c r="M12" s="29">
        <v>76</v>
      </c>
      <c r="N12" s="30"/>
      <c r="O12" s="30">
        <v>78</v>
      </c>
      <c r="P12" s="30"/>
      <c r="Q12" s="30">
        <v>80</v>
      </c>
      <c r="R12" s="30"/>
      <c r="S12" s="30">
        <v>80</v>
      </c>
      <c r="T12" s="31"/>
      <c r="U12" s="29">
        <v>72</v>
      </c>
      <c r="V12" s="30"/>
      <c r="W12" s="30">
        <v>75</v>
      </c>
      <c r="X12" s="30"/>
      <c r="Y12" s="30">
        <v>80</v>
      </c>
      <c r="Z12" s="30"/>
      <c r="AA12" s="30">
        <v>80</v>
      </c>
      <c r="AB12" s="31"/>
      <c r="AC12" s="29">
        <v>75</v>
      </c>
      <c r="AD12" s="30"/>
      <c r="AE12" s="30">
        <v>80</v>
      </c>
      <c r="AF12" s="30"/>
      <c r="AG12" s="30">
        <v>88</v>
      </c>
      <c r="AH12" s="30"/>
      <c r="AI12" s="30">
        <v>90</v>
      </c>
      <c r="AJ12" s="13"/>
      <c r="AK12" s="51">
        <f t="shared" si="0"/>
        <v>78.75</v>
      </c>
      <c r="AL12" s="52">
        <f t="shared" si="1"/>
        <v>78.5</v>
      </c>
      <c r="AM12" s="53">
        <f t="shared" si="2"/>
        <v>76.75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83.25</v>
      </c>
      <c r="AO12" s="55">
        <f t="shared" si="3"/>
        <v>79.3125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79.3125</v>
      </c>
      <c r="BC12" s="62" t="str">
        <f t="shared" si="11"/>
        <v/>
      </c>
      <c r="BE12" s="30">
        <f t="shared" si="12"/>
        <v>74.5</v>
      </c>
      <c r="BF12" s="30">
        <f t="shared" si="13"/>
        <v>78.25</v>
      </c>
      <c r="BG12" s="145">
        <f t="shared" si="14"/>
        <v>82</v>
      </c>
      <c r="BH12" s="30">
        <f t="shared" si="15"/>
        <v>82.5</v>
      </c>
      <c r="BI12" s="30">
        <f>AVERAGE(BE12:BH12)</f>
        <v>79.3125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149">
        <v>80</v>
      </c>
      <c r="F13" s="149"/>
      <c r="G13" s="149">
        <v>78</v>
      </c>
      <c r="H13" s="149"/>
      <c r="I13" s="149">
        <v>88</v>
      </c>
      <c r="J13" s="149"/>
      <c r="K13" s="30">
        <v>90</v>
      </c>
      <c r="L13" s="31"/>
      <c r="M13" s="29">
        <v>80</v>
      </c>
      <c r="N13" s="30"/>
      <c r="O13" s="30">
        <v>79</v>
      </c>
      <c r="P13" s="30"/>
      <c r="Q13" s="30">
        <v>88</v>
      </c>
      <c r="R13" s="30"/>
      <c r="S13" s="30">
        <v>87</v>
      </c>
      <c r="T13" s="31"/>
      <c r="U13" s="29">
        <v>81</v>
      </c>
      <c r="V13" s="30"/>
      <c r="W13" s="30">
        <v>80</v>
      </c>
      <c r="X13" s="30"/>
      <c r="Y13" s="30">
        <v>88</v>
      </c>
      <c r="Z13" s="30"/>
      <c r="AA13" s="30">
        <v>90</v>
      </c>
      <c r="AB13" s="31"/>
      <c r="AC13" s="29">
        <v>80</v>
      </c>
      <c r="AD13" s="30"/>
      <c r="AE13" s="30">
        <v>78</v>
      </c>
      <c r="AF13" s="30"/>
      <c r="AG13" s="30">
        <v>88</v>
      </c>
      <c r="AH13" s="30"/>
      <c r="AI13" s="30">
        <v>90</v>
      </c>
      <c r="AJ13" s="13"/>
      <c r="AK13" s="51">
        <f t="shared" si="0"/>
        <v>84</v>
      </c>
      <c r="AL13" s="52">
        <f t="shared" si="1"/>
        <v>83.5</v>
      </c>
      <c r="AM13" s="53">
        <f t="shared" si="2"/>
        <v>84.75</v>
      </c>
      <c r="AN13" s="54">
        <f t="shared" si="16"/>
        <v>84</v>
      </c>
      <c r="AO13" s="55">
        <f t="shared" si="3"/>
        <v>84.0625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84.0625</v>
      </c>
      <c r="BC13" s="62" t="str">
        <f t="shared" si="11"/>
        <v/>
      </c>
      <c r="BE13" s="30">
        <f>SUM(E13+M13+U13+AC13)/4</f>
        <v>80.25</v>
      </c>
      <c r="BF13" s="30">
        <f>SUM(G13+O13+W13+AE13)/4</f>
        <v>78.75</v>
      </c>
      <c r="BG13" s="145">
        <f>SUM(I13+Q13+Y13+AG13)/4</f>
        <v>88</v>
      </c>
      <c r="BH13" s="30">
        <f>SUM(K13+S13+AA13+AI13)/4</f>
        <v>89.25</v>
      </c>
      <c r="BI13" s="30">
        <f>AVERAGE(BE13:BH13)</f>
        <v>84.0625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149">
        <v>78</v>
      </c>
      <c r="F14" s="149"/>
      <c r="G14" s="149">
        <v>75</v>
      </c>
      <c r="H14" s="149"/>
      <c r="I14" s="149">
        <v>80</v>
      </c>
      <c r="J14" s="149"/>
      <c r="K14" s="30">
        <v>80</v>
      </c>
      <c r="L14" s="31"/>
      <c r="M14" s="29">
        <v>78</v>
      </c>
      <c r="N14" s="30"/>
      <c r="O14" s="30">
        <v>78</v>
      </c>
      <c r="P14" s="30"/>
      <c r="Q14" s="30">
        <v>75</v>
      </c>
      <c r="R14" s="30"/>
      <c r="S14" s="30">
        <v>77</v>
      </c>
      <c r="T14" s="31"/>
      <c r="U14" s="29">
        <v>76</v>
      </c>
      <c r="V14" s="30"/>
      <c r="W14" s="30">
        <v>78</v>
      </c>
      <c r="X14" s="30"/>
      <c r="Y14" s="30">
        <v>80</v>
      </c>
      <c r="Z14" s="30"/>
      <c r="AA14" s="30">
        <v>78</v>
      </c>
      <c r="AB14" s="31"/>
      <c r="AC14" s="29">
        <v>60</v>
      </c>
      <c r="AD14" s="30">
        <v>70</v>
      </c>
      <c r="AE14" s="30">
        <v>79</v>
      </c>
      <c r="AF14" s="30"/>
      <c r="AG14" s="30">
        <v>78</v>
      </c>
      <c r="AH14" s="30"/>
      <c r="AI14" s="30">
        <v>80</v>
      </c>
      <c r="AJ14" s="13"/>
      <c r="AK14" s="51">
        <f t="shared" si="0"/>
        <v>78.25</v>
      </c>
      <c r="AL14" s="52">
        <f t="shared" si="1"/>
        <v>77</v>
      </c>
      <c r="AM14" s="53">
        <f t="shared" si="2"/>
        <v>78</v>
      </c>
      <c r="AN14" s="54">
        <f t="shared" si="16"/>
        <v>76.75</v>
      </c>
      <c r="AO14" s="55">
        <f t="shared" si="3"/>
        <v>77.5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77.5</v>
      </c>
      <c r="BC14" s="62" t="str">
        <f t="shared" si="11"/>
        <v/>
      </c>
      <c r="BE14" s="30">
        <f t="shared" ref="BE14:BE55" si="18">SUM(E14+M14+U14+AC14)/4</f>
        <v>73</v>
      </c>
      <c r="BF14" s="30">
        <f t="shared" ref="BF14:BF55" si="19">SUM(G14+O14+W14+AE14)/4</f>
        <v>77.5</v>
      </c>
      <c r="BG14" s="145">
        <f t="shared" ref="BG14:BG55" si="20">SUM(I14+Q14+Y14+AG14)/4</f>
        <v>78.25</v>
      </c>
      <c r="BH14" s="30">
        <f t="shared" ref="BH14:BH55" si="21">SUM(K14+S14+AA14+AI14)/4</f>
        <v>78.75</v>
      </c>
      <c r="BI14" s="30">
        <f t="shared" ref="BI14:BI55" si="22">AVERAGE(BE14:BH14)</f>
        <v>76.875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149">
        <v>90</v>
      </c>
      <c r="F15" s="149"/>
      <c r="G15" s="149">
        <v>90</v>
      </c>
      <c r="H15" s="149"/>
      <c r="I15" s="149">
        <v>88</v>
      </c>
      <c r="J15" s="149"/>
      <c r="K15" s="30">
        <v>85</v>
      </c>
      <c r="L15" s="31"/>
      <c r="M15" s="29">
        <v>92</v>
      </c>
      <c r="N15" s="30"/>
      <c r="O15" s="30">
        <v>90</v>
      </c>
      <c r="P15" s="30"/>
      <c r="Q15" s="30">
        <v>87</v>
      </c>
      <c r="R15" s="30"/>
      <c r="S15" s="30">
        <v>85</v>
      </c>
      <c r="T15" s="31"/>
      <c r="U15" s="29">
        <v>90</v>
      </c>
      <c r="V15" s="30"/>
      <c r="W15" s="30">
        <v>90</v>
      </c>
      <c r="X15" s="30"/>
      <c r="Y15" s="30">
        <v>88</v>
      </c>
      <c r="Z15" s="30"/>
      <c r="AA15" s="30">
        <v>85</v>
      </c>
      <c r="AB15" s="31"/>
      <c r="AC15" s="29">
        <v>90</v>
      </c>
      <c r="AD15" s="30"/>
      <c r="AE15" s="30">
        <v>90</v>
      </c>
      <c r="AF15" s="30"/>
      <c r="AG15" s="30">
        <v>88</v>
      </c>
      <c r="AH15" s="30"/>
      <c r="AI15" s="30">
        <v>88</v>
      </c>
      <c r="AJ15" s="13"/>
      <c r="AK15" s="51">
        <f t="shared" si="0"/>
        <v>88.25</v>
      </c>
      <c r="AL15" s="52">
        <f t="shared" si="1"/>
        <v>88.5</v>
      </c>
      <c r="AM15" s="53">
        <f t="shared" si="2"/>
        <v>88.25</v>
      </c>
      <c r="AN15" s="54">
        <f t="shared" si="16"/>
        <v>89</v>
      </c>
      <c r="AO15" s="55">
        <f t="shared" si="3"/>
        <v>88.5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88.5</v>
      </c>
      <c r="BC15" s="62" t="str">
        <f t="shared" si="11"/>
        <v/>
      </c>
      <c r="BE15" s="30">
        <f t="shared" si="18"/>
        <v>90.5</v>
      </c>
      <c r="BF15" s="30">
        <f t="shared" si="19"/>
        <v>90</v>
      </c>
      <c r="BG15" s="145">
        <f t="shared" si="20"/>
        <v>87.75</v>
      </c>
      <c r="BH15" s="30">
        <f t="shared" si="21"/>
        <v>85.75</v>
      </c>
      <c r="BI15" s="30">
        <f t="shared" si="22"/>
        <v>88.5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149">
        <v>74</v>
      </c>
      <c r="F16" s="149"/>
      <c r="G16" s="149">
        <v>82</v>
      </c>
      <c r="H16" s="149"/>
      <c r="I16" s="149">
        <v>79</v>
      </c>
      <c r="J16" s="149"/>
      <c r="K16" s="30">
        <v>80</v>
      </c>
      <c r="L16" s="31"/>
      <c r="M16" s="29">
        <v>76</v>
      </c>
      <c r="N16" s="30"/>
      <c r="O16" s="30">
        <v>80</v>
      </c>
      <c r="P16" s="30"/>
      <c r="Q16" s="30">
        <v>80</v>
      </c>
      <c r="R16" s="30"/>
      <c r="S16" s="30">
        <v>82</v>
      </c>
      <c r="T16" s="31"/>
      <c r="U16" s="29">
        <v>75</v>
      </c>
      <c r="V16" s="30"/>
      <c r="W16" s="30">
        <v>81</v>
      </c>
      <c r="X16" s="30"/>
      <c r="Y16" s="30">
        <v>79</v>
      </c>
      <c r="Z16" s="30"/>
      <c r="AA16" s="30">
        <v>80</v>
      </c>
      <c r="AB16" s="31"/>
      <c r="AC16" s="29">
        <v>72</v>
      </c>
      <c r="AD16" s="30"/>
      <c r="AE16" s="30">
        <v>82</v>
      </c>
      <c r="AF16" s="30"/>
      <c r="AG16" s="30">
        <v>80</v>
      </c>
      <c r="AH16" s="30"/>
      <c r="AI16" s="30">
        <v>79</v>
      </c>
      <c r="AJ16" s="13"/>
      <c r="AK16" s="51">
        <f t="shared" si="0"/>
        <v>78.75</v>
      </c>
      <c r="AL16" s="52">
        <f t="shared" si="1"/>
        <v>79.5</v>
      </c>
      <c r="AM16" s="53">
        <f t="shared" si="2"/>
        <v>78.75</v>
      </c>
      <c r="AN16" s="54">
        <f t="shared" si="16"/>
        <v>78.25</v>
      </c>
      <c r="AO16" s="55">
        <f t="shared" si="3"/>
        <v>78.8125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78.8125</v>
      </c>
      <c r="BC16" s="62" t="str">
        <f t="shared" si="11"/>
        <v/>
      </c>
      <c r="BE16" s="30">
        <f t="shared" si="18"/>
        <v>74.25</v>
      </c>
      <c r="BF16" s="30">
        <f t="shared" si="19"/>
        <v>81.25</v>
      </c>
      <c r="BG16" s="145">
        <f t="shared" si="20"/>
        <v>79.5</v>
      </c>
      <c r="BH16" s="30">
        <f t="shared" si="21"/>
        <v>80.25</v>
      </c>
      <c r="BI16" s="30">
        <f t="shared" si="22"/>
        <v>78.8125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149">
        <v>80</v>
      </c>
      <c r="F17" s="149"/>
      <c r="G17" s="149">
        <v>80</v>
      </c>
      <c r="H17" s="149"/>
      <c r="I17" s="149">
        <v>88</v>
      </c>
      <c r="J17" s="149"/>
      <c r="K17" s="30">
        <v>80</v>
      </c>
      <c r="L17" s="31"/>
      <c r="M17" s="29">
        <v>80</v>
      </c>
      <c r="N17" s="30"/>
      <c r="O17" s="30">
        <v>80</v>
      </c>
      <c r="P17" s="30"/>
      <c r="Q17" s="30">
        <v>84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88</v>
      </c>
      <c r="Z17" s="30"/>
      <c r="AA17" s="30">
        <v>80</v>
      </c>
      <c r="AB17" s="31"/>
      <c r="AC17" s="29">
        <v>80</v>
      </c>
      <c r="AD17" s="30"/>
      <c r="AE17" s="30">
        <v>80</v>
      </c>
      <c r="AF17" s="30"/>
      <c r="AG17" s="30">
        <v>80</v>
      </c>
      <c r="AH17" s="30"/>
      <c r="AI17" s="30">
        <v>85</v>
      </c>
      <c r="AJ17" s="13"/>
      <c r="AK17" s="51">
        <f t="shared" si="0"/>
        <v>82</v>
      </c>
      <c r="AL17" s="52">
        <f t="shared" si="1"/>
        <v>82.5</v>
      </c>
      <c r="AM17" s="53">
        <f t="shared" si="2"/>
        <v>82</v>
      </c>
      <c r="AN17" s="54">
        <f t="shared" si="16"/>
        <v>81.25</v>
      </c>
      <c r="AO17" s="55">
        <f t="shared" si="3"/>
        <v>81.9375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81.9375</v>
      </c>
      <c r="BC17" s="62" t="str">
        <f t="shared" si="11"/>
        <v/>
      </c>
      <c r="BE17" s="30">
        <f t="shared" si="18"/>
        <v>80</v>
      </c>
      <c r="BF17" s="30">
        <f t="shared" si="19"/>
        <v>80</v>
      </c>
      <c r="BG17" s="145">
        <f t="shared" si="20"/>
        <v>85</v>
      </c>
      <c r="BH17" s="30">
        <f t="shared" si="21"/>
        <v>82.75</v>
      </c>
      <c r="BI17" s="30">
        <f t="shared" si="22"/>
        <v>81.9375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149"/>
      <c r="F18" s="149"/>
      <c r="G18" s="149"/>
      <c r="H18" s="149"/>
      <c r="I18" s="149"/>
      <c r="J18" s="149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6"/>
        <v>0</v>
      </c>
      <c r="AO18" s="55">
        <f t="shared" si="3"/>
        <v>0</v>
      </c>
      <c r="AP18" s="45"/>
      <c r="AR18" s="56">
        <f t="shared" si="4"/>
        <v>0</v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 t="str">
        <f t="shared" si="17"/>
        <v/>
      </c>
      <c r="BC18" s="62">
        <f t="shared" si="11"/>
        <v>0</v>
      </c>
      <c r="BE18" s="30">
        <f t="shared" si="18"/>
        <v>0</v>
      </c>
      <c r="BF18" s="30">
        <f t="shared" si="19"/>
        <v>0</v>
      </c>
      <c r="BG18" s="145">
        <f t="shared" si="20"/>
        <v>0</v>
      </c>
      <c r="BH18" s="30">
        <f t="shared" si="21"/>
        <v>0</v>
      </c>
      <c r="BI18" s="30">
        <f t="shared" si="22"/>
        <v>0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149">
        <v>60</v>
      </c>
      <c r="F19" s="149">
        <v>71</v>
      </c>
      <c r="G19" s="149">
        <v>60</v>
      </c>
      <c r="H19" s="149">
        <v>65</v>
      </c>
      <c r="I19" s="149">
        <v>60</v>
      </c>
      <c r="J19" s="149">
        <v>70</v>
      </c>
      <c r="K19" s="30">
        <v>60</v>
      </c>
      <c r="L19" s="31">
        <v>68</v>
      </c>
      <c r="M19" s="29">
        <v>70</v>
      </c>
      <c r="N19" s="30"/>
      <c r="O19" s="30">
        <v>70</v>
      </c>
      <c r="P19" s="30"/>
      <c r="Q19" s="30">
        <v>70</v>
      </c>
      <c r="R19" s="30"/>
      <c r="S19" s="30">
        <v>60</v>
      </c>
      <c r="T19" s="13">
        <v>65</v>
      </c>
      <c r="U19" s="29">
        <v>70</v>
      </c>
      <c r="V19" s="30"/>
      <c r="W19" s="30">
        <v>70</v>
      </c>
      <c r="X19" s="30"/>
      <c r="Y19" s="30">
        <v>70</v>
      </c>
      <c r="Z19" s="30"/>
      <c r="AA19" s="30">
        <v>70</v>
      </c>
      <c r="AB19" s="31"/>
      <c r="AC19" s="11">
        <v>70</v>
      </c>
      <c r="AD19" s="30"/>
      <c r="AE19" s="30">
        <v>60</v>
      </c>
      <c r="AF19" s="30">
        <v>65</v>
      </c>
      <c r="AG19" s="30">
        <v>70</v>
      </c>
      <c r="AH19" s="30"/>
      <c r="AI19" s="30">
        <v>78</v>
      </c>
      <c r="AJ19" s="13"/>
      <c r="AK19" s="51">
        <f t="shared" si="0"/>
        <v>68.5</v>
      </c>
      <c r="AL19" s="52">
        <f t="shared" si="1"/>
        <v>68.75</v>
      </c>
      <c r="AM19" s="53">
        <f t="shared" si="2"/>
        <v>70</v>
      </c>
      <c r="AN19" s="54">
        <f t="shared" si="16"/>
        <v>70.75</v>
      </c>
      <c r="AO19" s="55">
        <f t="shared" si="3"/>
        <v>69.5</v>
      </c>
      <c r="AP19" s="45"/>
      <c r="AR19" s="56">
        <f t="shared" si="4"/>
        <v>34.75</v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 t="str">
        <f t="shared" si="17"/>
        <v/>
      </c>
      <c r="BC19" s="62">
        <f t="shared" si="11"/>
        <v>69.5</v>
      </c>
      <c r="BE19" s="30">
        <f t="shared" si="18"/>
        <v>67.5</v>
      </c>
      <c r="BF19" s="30">
        <f t="shared" si="19"/>
        <v>65</v>
      </c>
      <c r="BG19" s="145">
        <f t="shared" si="20"/>
        <v>67.5</v>
      </c>
      <c r="BH19" s="30">
        <f t="shared" si="21"/>
        <v>67</v>
      </c>
      <c r="BI19" s="30">
        <f t="shared" si="22"/>
        <v>66.75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6"/>
        <v>0</v>
      </c>
      <c r="AO20" s="55">
        <f t="shared" si="3"/>
        <v>0</v>
      </c>
      <c r="AP20" s="45"/>
      <c r="AR20" s="56">
        <f t="shared" si="4"/>
        <v>0</v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 t="str">
        <f t="shared" si="17"/>
        <v/>
      </c>
      <c r="BC20" s="62">
        <f t="shared" si="11"/>
        <v>0</v>
      </c>
      <c r="BE20" s="30">
        <f t="shared" si="18"/>
        <v>0</v>
      </c>
      <c r="BF20" s="30">
        <f t="shared" si="19"/>
        <v>0</v>
      </c>
      <c r="BG20" s="145">
        <f t="shared" si="20"/>
        <v>0</v>
      </c>
      <c r="BH20" s="30">
        <f t="shared" si="21"/>
        <v>0</v>
      </c>
      <c r="BI20" s="30">
        <f t="shared" si="22"/>
        <v>0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149">
        <v>70</v>
      </c>
      <c r="F21" s="149"/>
      <c r="G21" s="149">
        <v>70</v>
      </c>
      <c r="H21" s="149"/>
      <c r="I21" s="149">
        <v>80</v>
      </c>
      <c r="J21" s="149"/>
      <c r="K21" s="30">
        <v>80</v>
      </c>
      <c r="L21" s="31"/>
      <c r="M21" s="29">
        <v>74</v>
      </c>
      <c r="N21" s="30"/>
      <c r="O21" s="30">
        <v>70</v>
      </c>
      <c r="P21" s="30"/>
      <c r="Q21" s="30">
        <v>70</v>
      </c>
      <c r="R21" s="30"/>
      <c r="S21" s="30">
        <v>70</v>
      </c>
      <c r="T21" s="31"/>
      <c r="U21" s="29">
        <v>75</v>
      </c>
      <c r="V21" s="30"/>
      <c r="W21" s="30">
        <v>70</v>
      </c>
      <c r="X21" s="30"/>
      <c r="Y21" s="30">
        <v>72</v>
      </c>
      <c r="Z21" s="30"/>
      <c r="AA21" s="30">
        <v>80</v>
      </c>
      <c r="AB21" s="31"/>
      <c r="AC21" s="29">
        <v>70</v>
      </c>
      <c r="AD21" s="30"/>
      <c r="AE21" s="30">
        <v>70</v>
      </c>
      <c r="AF21" s="30"/>
      <c r="AG21" s="30">
        <v>74</v>
      </c>
      <c r="AH21" s="30"/>
      <c r="AI21" s="30">
        <v>73</v>
      </c>
      <c r="AJ21" s="13"/>
      <c r="AK21" s="51">
        <f t="shared" si="0"/>
        <v>75</v>
      </c>
      <c r="AL21" s="52">
        <f t="shared" si="1"/>
        <v>71</v>
      </c>
      <c r="AM21" s="53">
        <f t="shared" si="2"/>
        <v>74.25</v>
      </c>
      <c r="AN21" s="54">
        <f t="shared" si="16"/>
        <v>71.75</v>
      </c>
      <c r="AO21" s="55">
        <f t="shared" si="3"/>
        <v>73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73</v>
      </c>
      <c r="BC21" s="62" t="str">
        <f t="shared" si="11"/>
        <v/>
      </c>
      <c r="BE21" s="30">
        <f t="shared" si="18"/>
        <v>72.25</v>
      </c>
      <c r="BF21" s="30">
        <f t="shared" si="19"/>
        <v>70</v>
      </c>
      <c r="BG21" s="145">
        <f t="shared" si="20"/>
        <v>74</v>
      </c>
      <c r="BH21" s="30">
        <f t="shared" si="21"/>
        <v>75.75</v>
      </c>
      <c r="BI21" s="30">
        <f t="shared" si="22"/>
        <v>73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149">
        <v>75</v>
      </c>
      <c r="F22" s="149"/>
      <c r="G22" s="149">
        <v>80</v>
      </c>
      <c r="H22" s="149"/>
      <c r="I22" s="149">
        <v>80</v>
      </c>
      <c r="J22" s="149"/>
      <c r="K22" s="30">
        <v>80</v>
      </c>
      <c r="L22" s="31"/>
      <c r="M22" s="29">
        <v>76</v>
      </c>
      <c r="N22" s="30"/>
      <c r="O22" s="30">
        <v>78</v>
      </c>
      <c r="P22" s="30"/>
      <c r="Q22" s="30">
        <v>80</v>
      </c>
      <c r="R22" s="30"/>
      <c r="S22" s="30">
        <v>80</v>
      </c>
      <c r="T22" s="31"/>
      <c r="U22" s="29">
        <v>72</v>
      </c>
      <c r="V22" s="30"/>
      <c r="W22" s="30">
        <v>75</v>
      </c>
      <c r="X22" s="30"/>
      <c r="Y22" s="30">
        <v>80</v>
      </c>
      <c r="Z22" s="30"/>
      <c r="AA22" s="30">
        <v>80</v>
      </c>
      <c r="AB22" s="31"/>
      <c r="AC22" s="29">
        <v>75</v>
      </c>
      <c r="AD22" s="30"/>
      <c r="AE22" s="30">
        <v>80</v>
      </c>
      <c r="AF22" s="30"/>
      <c r="AG22" s="30">
        <v>88</v>
      </c>
      <c r="AH22" s="30"/>
      <c r="AI22" s="30">
        <v>90</v>
      </c>
      <c r="AJ22" s="13"/>
      <c r="AK22" s="51">
        <f t="shared" si="0"/>
        <v>78.75</v>
      </c>
      <c r="AL22" s="52">
        <f t="shared" si="1"/>
        <v>78.5</v>
      </c>
      <c r="AM22" s="53">
        <f t="shared" si="2"/>
        <v>76.75</v>
      </c>
      <c r="AN22" s="54">
        <f t="shared" si="16"/>
        <v>83.25</v>
      </c>
      <c r="AO22" s="55">
        <f t="shared" si="3"/>
        <v>79.3125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79.3125</v>
      </c>
      <c r="BC22" s="62" t="str">
        <f t="shared" si="11"/>
        <v/>
      </c>
      <c r="BE22" s="30">
        <f t="shared" si="18"/>
        <v>74.5</v>
      </c>
      <c r="BF22" s="30">
        <f t="shared" si="19"/>
        <v>78.25</v>
      </c>
      <c r="BG22" s="145">
        <f t="shared" si="20"/>
        <v>82</v>
      </c>
      <c r="BH22" s="30">
        <f t="shared" si="21"/>
        <v>82.5</v>
      </c>
      <c r="BI22" s="30">
        <f t="shared" si="22"/>
        <v>79.3125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149">
        <v>80</v>
      </c>
      <c r="F23" s="149"/>
      <c r="G23" s="149">
        <v>78</v>
      </c>
      <c r="H23" s="149"/>
      <c r="I23" s="149">
        <v>88</v>
      </c>
      <c r="J23" s="149"/>
      <c r="K23" s="30">
        <v>90</v>
      </c>
      <c r="L23" s="31"/>
      <c r="M23" s="29">
        <v>80</v>
      </c>
      <c r="N23" s="30"/>
      <c r="O23" s="30">
        <v>79</v>
      </c>
      <c r="P23" s="30"/>
      <c r="Q23" s="30">
        <v>88</v>
      </c>
      <c r="R23" s="30"/>
      <c r="S23" s="30">
        <v>87</v>
      </c>
      <c r="T23" s="31"/>
      <c r="U23" s="29">
        <v>81</v>
      </c>
      <c r="V23" s="30"/>
      <c r="W23" s="30">
        <v>80</v>
      </c>
      <c r="X23" s="30"/>
      <c r="Y23" s="30">
        <v>88</v>
      </c>
      <c r="Z23" s="30"/>
      <c r="AA23" s="30">
        <v>90</v>
      </c>
      <c r="AB23" s="31"/>
      <c r="AC23" s="29">
        <v>80</v>
      </c>
      <c r="AD23" s="30"/>
      <c r="AE23" s="30">
        <v>78</v>
      </c>
      <c r="AF23" s="30"/>
      <c r="AG23" s="30">
        <v>88</v>
      </c>
      <c r="AH23" s="30"/>
      <c r="AI23" s="30">
        <v>90</v>
      </c>
      <c r="AJ23" s="13"/>
      <c r="AK23" s="51">
        <f t="shared" si="0"/>
        <v>84</v>
      </c>
      <c r="AL23" s="52">
        <f t="shared" si="1"/>
        <v>83.5</v>
      </c>
      <c r="AM23" s="53">
        <f t="shared" si="2"/>
        <v>84.75</v>
      </c>
      <c r="AN23" s="54">
        <f t="shared" si="16"/>
        <v>84</v>
      </c>
      <c r="AO23" s="55">
        <f t="shared" si="3"/>
        <v>84.0625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84.0625</v>
      </c>
      <c r="BC23" s="62" t="str">
        <f t="shared" si="11"/>
        <v/>
      </c>
      <c r="BE23" s="30">
        <f t="shared" si="18"/>
        <v>80.25</v>
      </c>
      <c r="BF23" s="30">
        <f t="shared" si="19"/>
        <v>78.75</v>
      </c>
      <c r="BG23" s="145">
        <f t="shared" si="20"/>
        <v>88</v>
      </c>
      <c r="BH23" s="30">
        <f t="shared" si="21"/>
        <v>89.25</v>
      </c>
      <c r="BI23" s="30">
        <f t="shared" si="22"/>
        <v>84.0625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149">
        <v>78</v>
      </c>
      <c r="F24" s="149"/>
      <c r="G24" s="149">
        <v>75</v>
      </c>
      <c r="H24" s="149"/>
      <c r="I24" s="149">
        <v>80</v>
      </c>
      <c r="J24" s="149"/>
      <c r="K24" s="30">
        <v>80</v>
      </c>
      <c r="L24" s="31"/>
      <c r="M24" s="29">
        <v>78</v>
      </c>
      <c r="N24" s="30"/>
      <c r="O24" s="30">
        <v>78</v>
      </c>
      <c r="P24" s="30"/>
      <c r="Q24" s="30">
        <v>75</v>
      </c>
      <c r="R24" s="30"/>
      <c r="S24" s="30">
        <v>77</v>
      </c>
      <c r="T24" s="31"/>
      <c r="U24" s="29">
        <v>76</v>
      </c>
      <c r="V24" s="30"/>
      <c r="W24" s="30">
        <v>78</v>
      </c>
      <c r="X24" s="30"/>
      <c r="Y24" s="30">
        <v>80</v>
      </c>
      <c r="Z24" s="30"/>
      <c r="AA24" s="30">
        <v>78</v>
      </c>
      <c r="AB24" s="31"/>
      <c r="AC24" s="29">
        <v>60</v>
      </c>
      <c r="AD24" s="30">
        <v>70</v>
      </c>
      <c r="AE24" s="30">
        <v>79</v>
      </c>
      <c r="AF24" s="30"/>
      <c r="AG24" s="30">
        <v>78</v>
      </c>
      <c r="AH24" s="30"/>
      <c r="AI24" s="30">
        <v>80</v>
      </c>
      <c r="AJ24" s="13"/>
      <c r="AK24" s="51">
        <f t="shared" si="0"/>
        <v>78.25</v>
      </c>
      <c r="AL24" s="52">
        <f t="shared" si="1"/>
        <v>77</v>
      </c>
      <c r="AM24" s="53">
        <f t="shared" si="2"/>
        <v>78</v>
      </c>
      <c r="AN24" s="54">
        <f t="shared" si="16"/>
        <v>76.75</v>
      </c>
      <c r="AO24" s="55">
        <f t="shared" si="3"/>
        <v>77.5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77.5</v>
      </c>
      <c r="BC24" s="62" t="str">
        <f t="shared" si="11"/>
        <v/>
      </c>
      <c r="BE24" s="30">
        <f t="shared" si="18"/>
        <v>73</v>
      </c>
      <c r="BF24" s="30">
        <f t="shared" si="19"/>
        <v>77.5</v>
      </c>
      <c r="BG24" s="145">
        <f t="shared" si="20"/>
        <v>78.25</v>
      </c>
      <c r="BH24" s="30">
        <f t="shared" si="21"/>
        <v>78.75</v>
      </c>
      <c r="BI24" s="30">
        <f t="shared" si="22"/>
        <v>76.875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149">
        <v>90</v>
      </c>
      <c r="F25" s="149"/>
      <c r="G25" s="149">
        <v>90</v>
      </c>
      <c r="H25" s="149"/>
      <c r="I25" s="149">
        <v>88</v>
      </c>
      <c r="J25" s="149"/>
      <c r="K25" s="30">
        <v>85</v>
      </c>
      <c r="L25" s="31"/>
      <c r="M25" s="29">
        <v>92</v>
      </c>
      <c r="N25" s="30"/>
      <c r="O25" s="30">
        <v>90</v>
      </c>
      <c r="P25" s="30"/>
      <c r="Q25" s="30">
        <v>87</v>
      </c>
      <c r="R25" s="30"/>
      <c r="S25" s="30">
        <v>85</v>
      </c>
      <c r="T25" s="31"/>
      <c r="U25" s="29">
        <v>90</v>
      </c>
      <c r="V25" s="30"/>
      <c r="W25" s="30">
        <v>90</v>
      </c>
      <c r="X25" s="30"/>
      <c r="Y25" s="30">
        <v>88</v>
      </c>
      <c r="Z25" s="30"/>
      <c r="AA25" s="30">
        <v>85</v>
      </c>
      <c r="AB25" s="31"/>
      <c r="AC25" s="29">
        <v>90</v>
      </c>
      <c r="AD25" s="30"/>
      <c r="AE25" s="30">
        <v>90</v>
      </c>
      <c r="AF25" s="30"/>
      <c r="AG25" s="30">
        <v>88</v>
      </c>
      <c r="AH25" s="30"/>
      <c r="AI25" s="30">
        <v>88</v>
      </c>
      <c r="AJ25" s="13"/>
      <c r="AK25" s="51">
        <f t="shared" si="0"/>
        <v>88.25</v>
      </c>
      <c r="AL25" s="52">
        <f t="shared" si="1"/>
        <v>88.5</v>
      </c>
      <c r="AM25" s="53">
        <f t="shared" si="2"/>
        <v>88.25</v>
      </c>
      <c r="AN25" s="54">
        <f t="shared" si="16"/>
        <v>89</v>
      </c>
      <c r="AO25" s="55">
        <f t="shared" si="3"/>
        <v>88.5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88.5</v>
      </c>
      <c r="BC25" s="62" t="str">
        <f t="shared" si="11"/>
        <v/>
      </c>
      <c r="BE25" s="30">
        <f t="shared" si="18"/>
        <v>90.5</v>
      </c>
      <c r="BF25" s="30">
        <f t="shared" si="19"/>
        <v>90</v>
      </c>
      <c r="BG25" s="145">
        <f t="shared" si="20"/>
        <v>87.75</v>
      </c>
      <c r="BH25" s="30">
        <f t="shared" si="21"/>
        <v>85.75</v>
      </c>
      <c r="BI25" s="30">
        <f t="shared" si="22"/>
        <v>88.5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149">
        <v>74</v>
      </c>
      <c r="F26" s="149"/>
      <c r="G26" s="149">
        <v>82</v>
      </c>
      <c r="H26" s="149"/>
      <c r="I26" s="149">
        <v>79</v>
      </c>
      <c r="J26" s="149"/>
      <c r="K26" s="30">
        <v>80</v>
      </c>
      <c r="L26" s="31"/>
      <c r="M26" s="29">
        <v>76</v>
      </c>
      <c r="N26" s="30"/>
      <c r="O26" s="30">
        <v>80</v>
      </c>
      <c r="P26" s="30"/>
      <c r="Q26" s="30">
        <v>80</v>
      </c>
      <c r="R26" s="30"/>
      <c r="S26" s="30">
        <v>82</v>
      </c>
      <c r="T26" s="31"/>
      <c r="U26" s="29">
        <v>75</v>
      </c>
      <c r="V26" s="30"/>
      <c r="W26" s="30">
        <v>81</v>
      </c>
      <c r="X26" s="30"/>
      <c r="Y26" s="30">
        <v>79</v>
      </c>
      <c r="Z26" s="30"/>
      <c r="AA26" s="30">
        <v>80</v>
      </c>
      <c r="AB26" s="31"/>
      <c r="AC26" s="29">
        <v>72</v>
      </c>
      <c r="AD26" s="30"/>
      <c r="AE26" s="30">
        <v>82</v>
      </c>
      <c r="AF26" s="30"/>
      <c r="AG26" s="30">
        <v>80</v>
      </c>
      <c r="AH26" s="30"/>
      <c r="AI26" s="30">
        <v>79</v>
      </c>
      <c r="AJ26" s="13"/>
      <c r="AK26" s="51">
        <f t="shared" si="0"/>
        <v>78.75</v>
      </c>
      <c r="AL26" s="52">
        <f t="shared" si="1"/>
        <v>79.5</v>
      </c>
      <c r="AM26" s="53">
        <f t="shared" si="2"/>
        <v>78.75</v>
      </c>
      <c r="AN26" s="54">
        <f t="shared" si="16"/>
        <v>78.25</v>
      </c>
      <c r="AO26" s="55">
        <f t="shared" si="3"/>
        <v>78.8125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78.8125</v>
      </c>
      <c r="BC26" s="62" t="str">
        <f t="shared" si="11"/>
        <v/>
      </c>
      <c r="BE26" s="30">
        <f t="shared" si="18"/>
        <v>74.25</v>
      </c>
      <c r="BF26" s="30">
        <f t="shared" si="19"/>
        <v>81.25</v>
      </c>
      <c r="BG26" s="145">
        <f t="shared" si="20"/>
        <v>79.5</v>
      </c>
      <c r="BH26" s="30">
        <f t="shared" si="21"/>
        <v>80.25</v>
      </c>
      <c r="BI26" s="30">
        <f t="shared" si="22"/>
        <v>78.8125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149">
        <v>80</v>
      </c>
      <c r="F27" s="149"/>
      <c r="G27" s="149">
        <v>80</v>
      </c>
      <c r="H27" s="149"/>
      <c r="I27" s="149">
        <v>88</v>
      </c>
      <c r="J27" s="149"/>
      <c r="K27" s="30">
        <v>80</v>
      </c>
      <c r="L27" s="31"/>
      <c r="M27" s="29">
        <v>80</v>
      </c>
      <c r="N27" s="30"/>
      <c r="O27" s="30">
        <v>80</v>
      </c>
      <c r="P27" s="30"/>
      <c r="Q27" s="30">
        <v>84</v>
      </c>
      <c r="R27" s="30"/>
      <c r="S27" s="30">
        <v>86</v>
      </c>
      <c r="T27" s="31"/>
      <c r="U27" s="29">
        <v>80</v>
      </c>
      <c r="V27" s="30"/>
      <c r="W27" s="30">
        <v>80</v>
      </c>
      <c r="X27" s="30"/>
      <c r="Y27" s="30">
        <v>88</v>
      </c>
      <c r="Z27" s="30"/>
      <c r="AA27" s="30">
        <v>80</v>
      </c>
      <c r="AB27" s="31"/>
      <c r="AC27" s="29">
        <v>80</v>
      </c>
      <c r="AD27" s="30"/>
      <c r="AE27" s="30">
        <v>80</v>
      </c>
      <c r="AF27" s="30"/>
      <c r="AG27" s="30">
        <v>80</v>
      </c>
      <c r="AH27" s="30"/>
      <c r="AI27" s="30">
        <v>85</v>
      </c>
      <c r="AJ27" s="13"/>
      <c r="AK27" s="51">
        <f t="shared" si="0"/>
        <v>82</v>
      </c>
      <c r="AL27" s="52">
        <f t="shared" si="1"/>
        <v>82.5</v>
      </c>
      <c r="AM27" s="53">
        <f t="shared" si="2"/>
        <v>82</v>
      </c>
      <c r="AN27" s="54">
        <f t="shared" si="16"/>
        <v>81.25</v>
      </c>
      <c r="AO27" s="55">
        <f t="shared" si="3"/>
        <v>81.9375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81.9375</v>
      </c>
      <c r="BC27" s="62" t="str">
        <f t="shared" si="11"/>
        <v/>
      </c>
      <c r="BE27" s="30">
        <f t="shared" si="18"/>
        <v>80</v>
      </c>
      <c r="BF27" s="30">
        <f t="shared" si="19"/>
        <v>80</v>
      </c>
      <c r="BG27" s="145">
        <f t="shared" si="20"/>
        <v>85</v>
      </c>
      <c r="BH27" s="30">
        <f t="shared" si="21"/>
        <v>82.75</v>
      </c>
      <c r="BI27" s="30">
        <f t="shared" si="22"/>
        <v>81.9375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149"/>
      <c r="F28" s="149"/>
      <c r="G28" s="149"/>
      <c r="H28" s="149"/>
      <c r="I28" s="149"/>
      <c r="J28" s="149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6"/>
        <v>0</v>
      </c>
      <c r="AO28" s="55">
        <f t="shared" si="3"/>
        <v>0</v>
      </c>
      <c r="AP28" s="45"/>
      <c r="AR28" s="56">
        <f t="shared" si="4"/>
        <v>0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0</v>
      </c>
      <c r="BE28" s="30">
        <f t="shared" si="18"/>
        <v>0</v>
      </c>
      <c r="BF28" s="30">
        <f t="shared" si="19"/>
        <v>0</v>
      </c>
      <c r="BG28" s="145">
        <f t="shared" si="20"/>
        <v>0</v>
      </c>
      <c r="BH28" s="30">
        <f t="shared" si="21"/>
        <v>0</v>
      </c>
      <c r="BI28" s="30">
        <f t="shared" si="22"/>
        <v>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149">
        <v>60</v>
      </c>
      <c r="F29" s="149">
        <v>71</v>
      </c>
      <c r="G29" s="149">
        <v>60</v>
      </c>
      <c r="H29" s="149">
        <v>65</v>
      </c>
      <c r="I29" s="149">
        <v>60</v>
      </c>
      <c r="J29" s="149">
        <v>70</v>
      </c>
      <c r="K29" s="30">
        <v>60</v>
      </c>
      <c r="L29" s="31">
        <v>68</v>
      </c>
      <c r="M29" s="29">
        <v>70</v>
      </c>
      <c r="N29" s="30"/>
      <c r="O29" s="30">
        <v>70</v>
      </c>
      <c r="P29" s="30"/>
      <c r="Q29" s="30">
        <v>70</v>
      </c>
      <c r="R29" s="30"/>
      <c r="S29" s="30">
        <v>60</v>
      </c>
      <c r="T29" s="13">
        <v>65</v>
      </c>
      <c r="U29" s="29">
        <v>70</v>
      </c>
      <c r="V29" s="30"/>
      <c r="W29" s="30">
        <v>70</v>
      </c>
      <c r="X29" s="30"/>
      <c r="Y29" s="30">
        <v>70</v>
      </c>
      <c r="Z29" s="30"/>
      <c r="AA29" s="30">
        <v>70</v>
      </c>
      <c r="AB29" s="31"/>
      <c r="AC29" s="11">
        <v>70</v>
      </c>
      <c r="AD29" s="30"/>
      <c r="AE29" s="30">
        <v>60</v>
      </c>
      <c r="AF29" s="30">
        <v>65</v>
      </c>
      <c r="AG29" s="30">
        <v>70</v>
      </c>
      <c r="AH29" s="30"/>
      <c r="AI29" s="30">
        <v>78</v>
      </c>
      <c r="AJ29" s="13"/>
      <c r="AK29" s="51">
        <f t="shared" si="0"/>
        <v>68.5</v>
      </c>
      <c r="AL29" s="52">
        <f t="shared" si="1"/>
        <v>68.75</v>
      </c>
      <c r="AM29" s="53">
        <f t="shared" si="2"/>
        <v>70</v>
      </c>
      <c r="AN29" s="54">
        <f t="shared" si="16"/>
        <v>70.75</v>
      </c>
      <c r="AO29" s="55">
        <f t="shared" si="3"/>
        <v>69.5</v>
      </c>
      <c r="AP29" s="45"/>
      <c r="AR29" s="56">
        <f t="shared" si="4"/>
        <v>34.75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69.5</v>
      </c>
      <c r="BE29" s="30">
        <f t="shared" si="18"/>
        <v>67.5</v>
      </c>
      <c r="BF29" s="30">
        <f t="shared" si="19"/>
        <v>65</v>
      </c>
      <c r="BG29" s="145">
        <f t="shared" si="20"/>
        <v>67.5</v>
      </c>
      <c r="BH29" s="30">
        <f t="shared" si="21"/>
        <v>67</v>
      </c>
      <c r="BI29" s="30">
        <f t="shared" si="22"/>
        <v>66.75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149">
        <v>70</v>
      </c>
      <c r="F30" s="149"/>
      <c r="G30" s="149">
        <v>70</v>
      </c>
      <c r="H30" s="149"/>
      <c r="I30" s="149">
        <v>80</v>
      </c>
      <c r="J30" s="149"/>
      <c r="K30" s="30">
        <v>80</v>
      </c>
      <c r="L30" s="31"/>
      <c r="M30" s="29">
        <v>74</v>
      </c>
      <c r="N30" s="30"/>
      <c r="O30" s="30">
        <v>70</v>
      </c>
      <c r="P30" s="30"/>
      <c r="Q30" s="30">
        <v>70</v>
      </c>
      <c r="R30" s="30"/>
      <c r="S30" s="30">
        <v>70</v>
      </c>
      <c r="T30" s="31"/>
      <c r="U30" s="29">
        <v>75</v>
      </c>
      <c r="V30" s="30"/>
      <c r="W30" s="30">
        <v>70</v>
      </c>
      <c r="X30" s="30"/>
      <c r="Y30" s="30">
        <v>72</v>
      </c>
      <c r="Z30" s="30"/>
      <c r="AA30" s="30">
        <v>80</v>
      </c>
      <c r="AB30" s="31"/>
      <c r="AC30" s="29">
        <v>70</v>
      </c>
      <c r="AD30" s="30"/>
      <c r="AE30" s="30">
        <v>70</v>
      </c>
      <c r="AF30" s="30"/>
      <c r="AG30" s="30">
        <v>74</v>
      </c>
      <c r="AH30" s="30"/>
      <c r="AI30" s="30">
        <v>73</v>
      </c>
      <c r="AJ30" s="13"/>
      <c r="AK30" s="51">
        <f t="shared" si="0"/>
        <v>75</v>
      </c>
      <c r="AL30" s="52">
        <f t="shared" si="1"/>
        <v>71</v>
      </c>
      <c r="AM30" s="53">
        <f t="shared" si="2"/>
        <v>74.25</v>
      </c>
      <c r="AN30" s="54">
        <f t="shared" si="16"/>
        <v>71.75</v>
      </c>
      <c r="AO30" s="55">
        <f t="shared" si="3"/>
        <v>73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73</v>
      </c>
      <c r="BC30" s="62" t="str">
        <f t="shared" si="11"/>
        <v/>
      </c>
      <c r="BE30" s="30">
        <f t="shared" si="18"/>
        <v>72.25</v>
      </c>
      <c r="BF30" s="30">
        <f t="shared" si="19"/>
        <v>70</v>
      </c>
      <c r="BG30" s="145">
        <f t="shared" si="20"/>
        <v>74</v>
      </c>
      <c r="BH30" s="30">
        <f t="shared" si="21"/>
        <v>75.75</v>
      </c>
      <c r="BI30" s="30">
        <f t="shared" si="22"/>
        <v>73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149">
        <v>75</v>
      </c>
      <c r="F31" s="149"/>
      <c r="G31" s="149">
        <v>80</v>
      </c>
      <c r="H31" s="149"/>
      <c r="I31" s="149">
        <v>80</v>
      </c>
      <c r="J31" s="149"/>
      <c r="K31" s="30">
        <v>80</v>
      </c>
      <c r="L31" s="31"/>
      <c r="M31" s="29">
        <v>76</v>
      </c>
      <c r="N31" s="30"/>
      <c r="O31" s="30">
        <v>78</v>
      </c>
      <c r="P31" s="30"/>
      <c r="Q31" s="30">
        <v>80</v>
      </c>
      <c r="R31" s="30"/>
      <c r="S31" s="30">
        <v>80</v>
      </c>
      <c r="T31" s="31"/>
      <c r="U31" s="29">
        <v>72</v>
      </c>
      <c r="V31" s="30"/>
      <c r="W31" s="30">
        <v>75</v>
      </c>
      <c r="X31" s="30"/>
      <c r="Y31" s="30">
        <v>80</v>
      </c>
      <c r="Z31" s="30"/>
      <c r="AA31" s="30">
        <v>80</v>
      </c>
      <c r="AB31" s="31"/>
      <c r="AC31" s="29">
        <v>75</v>
      </c>
      <c r="AD31" s="30"/>
      <c r="AE31" s="30">
        <v>80</v>
      </c>
      <c r="AF31" s="30"/>
      <c r="AG31" s="30">
        <v>88</v>
      </c>
      <c r="AH31" s="30"/>
      <c r="AI31" s="30">
        <v>90</v>
      </c>
      <c r="AJ31" s="13"/>
      <c r="AK31" s="51">
        <f t="shared" si="0"/>
        <v>78.75</v>
      </c>
      <c r="AL31" s="52">
        <f t="shared" si="1"/>
        <v>78.5</v>
      </c>
      <c r="AM31" s="53">
        <f t="shared" si="2"/>
        <v>76.75</v>
      </c>
      <c r="AN31" s="54">
        <f t="shared" si="16"/>
        <v>83.25</v>
      </c>
      <c r="AO31" s="55">
        <f t="shared" si="3"/>
        <v>79.3125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79.3125</v>
      </c>
      <c r="BC31" s="62" t="str">
        <f t="shared" si="11"/>
        <v/>
      </c>
      <c r="BE31" s="30">
        <f t="shared" si="18"/>
        <v>74.5</v>
      </c>
      <c r="BF31" s="30">
        <f t="shared" si="19"/>
        <v>78.25</v>
      </c>
      <c r="BG31" s="145">
        <f t="shared" si="20"/>
        <v>82</v>
      </c>
      <c r="BH31" s="30">
        <f t="shared" si="21"/>
        <v>82.5</v>
      </c>
      <c r="BI31" s="30">
        <f t="shared" si="22"/>
        <v>79.3125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149">
        <v>80</v>
      </c>
      <c r="F32" s="149"/>
      <c r="G32" s="149">
        <v>78</v>
      </c>
      <c r="H32" s="149"/>
      <c r="I32" s="149">
        <v>88</v>
      </c>
      <c r="J32" s="149"/>
      <c r="K32" s="30">
        <v>90</v>
      </c>
      <c r="L32" s="31"/>
      <c r="M32" s="29">
        <v>80</v>
      </c>
      <c r="N32" s="30"/>
      <c r="O32" s="30">
        <v>79</v>
      </c>
      <c r="P32" s="30"/>
      <c r="Q32" s="30">
        <v>88</v>
      </c>
      <c r="R32" s="30"/>
      <c r="S32" s="30">
        <v>87</v>
      </c>
      <c r="T32" s="31"/>
      <c r="U32" s="29">
        <v>81</v>
      </c>
      <c r="V32" s="30"/>
      <c r="W32" s="30">
        <v>80</v>
      </c>
      <c r="X32" s="30"/>
      <c r="Y32" s="30">
        <v>88</v>
      </c>
      <c r="Z32" s="30"/>
      <c r="AA32" s="30">
        <v>90</v>
      </c>
      <c r="AB32" s="31"/>
      <c r="AC32" s="29">
        <v>80</v>
      </c>
      <c r="AD32" s="30"/>
      <c r="AE32" s="30">
        <v>78</v>
      </c>
      <c r="AF32" s="30"/>
      <c r="AG32" s="30">
        <v>88</v>
      </c>
      <c r="AH32" s="30"/>
      <c r="AI32" s="30">
        <v>90</v>
      </c>
      <c r="AJ32" s="13"/>
      <c r="AK32" s="51">
        <f t="shared" si="0"/>
        <v>84</v>
      </c>
      <c r="AL32" s="52">
        <f t="shared" si="1"/>
        <v>83.5</v>
      </c>
      <c r="AM32" s="53">
        <f t="shared" si="2"/>
        <v>84.75</v>
      </c>
      <c r="AN32" s="54">
        <f t="shared" si="16"/>
        <v>84</v>
      </c>
      <c r="AO32" s="55">
        <f t="shared" si="3"/>
        <v>84.0625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84.0625</v>
      </c>
      <c r="BC32" s="62" t="str">
        <f t="shared" si="11"/>
        <v/>
      </c>
      <c r="BE32" s="30">
        <f t="shared" si="18"/>
        <v>80.25</v>
      </c>
      <c r="BF32" s="30">
        <f t="shared" si="19"/>
        <v>78.75</v>
      </c>
      <c r="BG32" s="145">
        <f t="shared" si="20"/>
        <v>88</v>
      </c>
      <c r="BH32" s="30">
        <f t="shared" si="21"/>
        <v>89.25</v>
      </c>
      <c r="BI32" s="30">
        <f t="shared" si="22"/>
        <v>84.0625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149">
        <v>78</v>
      </c>
      <c r="F33" s="149"/>
      <c r="G33" s="149">
        <v>75</v>
      </c>
      <c r="H33" s="149"/>
      <c r="I33" s="149">
        <v>80</v>
      </c>
      <c r="J33" s="149"/>
      <c r="K33" s="30">
        <v>80</v>
      </c>
      <c r="L33" s="31"/>
      <c r="M33" s="29">
        <v>78</v>
      </c>
      <c r="N33" s="30"/>
      <c r="O33" s="30">
        <v>78</v>
      </c>
      <c r="P33" s="30"/>
      <c r="Q33" s="30">
        <v>75</v>
      </c>
      <c r="R33" s="30"/>
      <c r="S33" s="30">
        <v>77</v>
      </c>
      <c r="T33" s="31"/>
      <c r="U33" s="29">
        <v>76</v>
      </c>
      <c r="V33" s="30"/>
      <c r="W33" s="30">
        <v>78</v>
      </c>
      <c r="X33" s="30"/>
      <c r="Y33" s="30">
        <v>80</v>
      </c>
      <c r="Z33" s="30"/>
      <c r="AA33" s="30">
        <v>78</v>
      </c>
      <c r="AB33" s="31"/>
      <c r="AC33" s="29">
        <v>60</v>
      </c>
      <c r="AD33" s="30">
        <v>70</v>
      </c>
      <c r="AE33" s="30">
        <v>79</v>
      </c>
      <c r="AF33" s="30"/>
      <c r="AG33" s="30">
        <v>78</v>
      </c>
      <c r="AH33" s="30"/>
      <c r="AI33" s="30">
        <v>80</v>
      </c>
      <c r="AJ33" s="13"/>
      <c r="AK33" s="51">
        <f t="shared" si="0"/>
        <v>78.25</v>
      </c>
      <c r="AL33" s="52">
        <f t="shared" si="1"/>
        <v>77</v>
      </c>
      <c r="AM33" s="53">
        <f t="shared" si="2"/>
        <v>78</v>
      </c>
      <c r="AN33" s="54">
        <f t="shared" si="16"/>
        <v>76.75</v>
      </c>
      <c r="AO33" s="55">
        <f t="shared" si="3"/>
        <v>77.5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77.5</v>
      </c>
      <c r="BC33" s="62" t="str">
        <f t="shared" si="11"/>
        <v/>
      </c>
      <c r="BE33" s="30">
        <f t="shared" si="18"/>
        <v>73</v>
      </c>
      <c r="BF33" s="30">
        <f t="shared" si="19"/>
        <v>77.5</v>
      </c>
      <c r="BG33" s="145">
        <f t="shared" si="20"/>
        <v>78.25</v>
      </c>
      <c r="BH33" s="30">
        <f t="shared" si="21"/>
        <v>78.75</v>
      </c>
      <c r="BI33" s="30">
        <f t="shared" si="22"/>
        <v>76.875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149">
        <v>90</v>
      </c>
      <c r="F34" s="149"/>
      <c r="G34" s="149">
        <v>90</v>
      </c>
      <c r="H34" s="149"/>
      <c r="I34" s="149">
        <v>88</v>
      </c>
      <c r="J34" s="149"/>
      <c r="K34" s="30">
        <v>85</v>
      </c>
      <c r="L34" s="31"/>
      <c r="M34" s="29">
        <v>92</v>
      </c>
      <c r="N34" s="30"/>
      <c r="O34" s="30">
        <v>90</v>
      </c>
      <c r="P34" s="30"/>
      <c r="Q34" s="30">
        <v>87</v>
      </c>
      <c r="R34" s="30"/>
      <c r="S34" s="30">
        <v>85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85</v>
      </c>
      <c r="AB34" s="31"/>
      <c r="AC34" s="29">
        <v>90</v>
      </c>
      <c r="AD34" s="30"/>
      <c r="AE34" s="30">
        <v>90</v>
      </c>
      <c r="AF34" s="30"/>
      <c r="AG34" s="30">
        <v>88</v>
      </c>
      <c r="AH34" s="30"/>
      <c r="AI34" s="30">
        <v>88</v>
      </c>
      <c r="AJ34" s="13"/>
      <c r="AK34" s="51">
        <f t="shared" si="0"/>
        <v>88.25</v>
      </c>
      <c r="AL34" s="52">
        <f t="shared" si="1"/>
        <v>88.5</v>
      </c>
      <c r="AM34" s="53">
        <f t="shared" si="2"/>
        <v>88.25</v>
      </c>
      <c r="AN34" s="54">
        <f t="shared" si="16"/>
        <v>89</v>
      </c>
      <c r="AO34" s="55">
        <f t="shared" si="3"/>
        <v>88.5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88.5</v>
      </c>
      <c r="BC34" s="62" t="str">
        <f t="shared" si="11"/>
        <v/>
      </c>
      <c r="BE34" s="30">
        <f t="shared" si="18"/>
        <v>90.5</v>
      </c>
      <c r="BF34" s="30">
        <f t="shared" si="19"/>
        <v>90</v>
      </c>
      <c r="BG34" s="145">
        <f t="shared" si="20"/>
        <v>87.75</v>
      </c>
      <c r="BH34" s="30">
        <f t="shared" si="21"/>
        <v>85.75</v>
      </c>
      <c r="BI34" s="30">
        <f t="shared" si="22"/>
        <v>88.5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149">
        <v>74</v>
      </c>
      <c r="F35" s="149"/>
      <c r="G35" s="149">
        <v>82</v>
      </c>
      <c r="H35" s="149"/>
      <c r="I35" s="149">
        <v>79</v>
      </c>
      <c r="J35" s="149"/>
      <c r="K35" s="30">
        <v>80</v>
      </c>
      <c r="L35" s="31"/>
      <c r="M35" s="29">
        <v>76</v>
      </c>
      <c r="N35" s="30"/>
      <c r="O35" s="30">
        <v>80</v>
      </c>
      <c r="P35" s="30"/>
      <c r="Q35" s="30">
        <v>80</v>
      </c>
      <c r="R35" s="30"/>
      <c r="S35" s="30">
        <v>82</v>
      </c>
      <c r="T35" s="31"/>
      <c r="U35" s="29">
        <v>75</v>
      </c>
      <c r="V35" s="30"/>
      <c r="W35" s="30">
        <v>81</v>
      </c>
      <c r="X35" s="30"/>
      <c r="Y35" s="30">
        <v>79</v>
      </c>
      <c r="Z35" s="30"/>
      <c r="AA35" s="30">
        <v>80</v>
      </c>
      <c r="AB35" s="31"/>
      <c r="AC35" s="29">
        <v>72</v>
      </c>
      <c r="AD35" s="30"/>
      <c r="AE35" s="30">
        <v>82</v>
      </c>
      <c r="AF35" s="30"/>
      <c r="AG35" s="30">
        <v>80</v>
      </c>
      <c r="AH35" s="30"/>
      <c r="AI35" s="30">
        <v>79</v>
      </c>
      <c r="AJ35" s="13"/>
      <c r="AK35" s="51">
        <f t="shared" si="0"/>
        <v>78.75</v>
      </c>
      <c r="AL35" s="52">
        <f t="shared" si="1"/>
        <v>79.5</v>
      </c>
      <c r="AM35" s="53">
        <f t="shared" si="2"/>
        <v>78.75</v>
      </c>
      <c r="AN35" s="54">
        <f t="shared" si="16"/>
        <v>78.25</v>
      </c>
      <c r="AO35" s="55">
        <f t="shared" si="3"/>
        <v>78.8125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78.8125</v>
      </c>
      <c r="BC35" s="62" t="str">
        <f t="shared" si="11"/>
        <v/>
      </c>
      <c r="BE35" s="30">
        <f t="shared" si="18"/>
        <v>74.25</v>
      </c>
      <c r="BF35" s="30">
        <f t="shared" si="19"/>
        <v>81.25</v>
      </c>
      <c r="BG35" s="145">
        <f t="shared" si="20"/>
        <v>79.5</v>
      </c>
      <c r="BH35" s="30">
        <f t="shared" si="21"/>
        <v>80.25</v>
      </c>
      <c r="BI35" s="30">
        <f t="shared" si="22"/>
        <v>78.8125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149">
        <v>80</v>
      </c>
      <c r="F36" s="149"/>
      <c r="G36" s="149">
        <v>80</v>
      </c>
      <c r="H36" s="149"/>
      <c r="I36" s="149">
        <v>88</v>
      </c>
      <c r="J36" s="149"/>
      <c r="K36" s="30">
        <v>80</v>
      </c>
      <c r="L36" s="31"/>
      <c r="M36" s="29">
        <v>80</v>
      </c>
      <c r="N36" s="30"/>
      <c r="O36" s="30">
        <v>80</v>
      </c>
      <c r="P36" s="30"/>
      <c r="Q36" s="30">
        <v>84</v>
      </c>
      <c r="R36" s="30"/>
      <c r="S36" s="30">
        <v>86</v>
      </c>
      <c r="T36" s="31"/>
      <c r="U36" s="29">
        <v>80</v>
      </c>
      <c r="V36" s="30"/>
      <c r="W36" s="30">
        <v>80</v>
      </c>
      <c r="X36" s="30"/>
      <c r="Y36" s="30">
        <v>88</v>
      </c>
      <c r="Z36" s="30"/>
      <c r="AA36" s="30">
        <v>80</v>
      </c>
      <c r="AB36" s="31"/>
      <c r="AC36" s="29">
        <v>80</v>
      </c>
      <c r="AD36" s="30"/>
      <c r="AE36" s="30">
        <v>80</v>
      </c>
      <c r="AF36" s="30"/>
      <c r="AG36" s="30">
        <v>80</v>
      </c>
      <c r="AH36" s="30"/>
      <c r="AI36" s="30">
        <v>85</v>
      </c>
      <c r="AJ36" s="13"/>
      <c r="AK36" s="51">
        <f t="shared" si="0"/>
        <v>82</v>
      </c>
      <c r="AL36" s="52">
        <f t="shared" si="1"/>
        <v>82.5</v>
      </c>
      <c r="AM36" s="53">
        <f t="shared" si="2"/>
        <v>82</v>
      </c>
      <c r="AN36" s="54">
        <f t="shared" si="16"/>
        <v>81.25</v>
      </c>
      <c r="AO36" s="55">
        <f t="shared" si="3"/>
        <v>81.9375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81.9375</v>
      </c>
      <c r="BC36" s="62" t="str">
        <f t="shared" si="11"/>
        <v/>
      </c>
      <c r="BE36" s="30">
        <f t="shared" si="18"/>
        <v>80</v>
      </c>
      <c r="BF36" s="30">
        <f t="shared" si="19"/>
        <v>80</v>
      </c>
      <c r="BG36" s="145">
        <f t="shared" si="20"/>
        <v>85</v>
      </c>
      <c r="BH36" s="30">
        <f t="shared" si="21"/>
        <v>82.75</v>
      </c>
      <c r="BI36" s="30">
        <f t="shared" si="22"/>
        <v>81.9375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149"/>
      <c r="F37" s="149"/>
      <c r="G37" s="149"/>
      <c r="H37" s="149"/>
      <c r="I37" s="149"/>
      <c r="J37" s="149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6"/>
        <v>0</v>
      </c>
      <c r="AO37" s="55">
        <f t="shared" si="3"/>
        <v>0</v>
      </c>
      <c r="AP37" s="45"/>
      <c r="AR37" s="56">
        <f t="shared" si="4"/>
        <v>0</v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 t="str">
        <f t="shared" si="17"/>
        <v/>
      </c>
      <c r="BC37" s="62">
        <f t="shared" si="11"/>
        <v>0</v>
      </c>
      <c r="BE37" s="30">
        <f t="shared" si="18"/>
        <v>0</v>
      </c>
      <c r="BF37" s="30">
        <f t="shared" si="19"/>
        <v>0</v>
      </c>
      <c r="BG37" s="145">
        <f t="shared" si="20"/>
        <v>0</v>
      </c>
      <c r="BH37" s="30">
        <f t="shared" si="21"/>
        <v>0</v>
      </c>
      <c r="BI37" s="30">
        <f t="shared" si="22"/>
        <v>0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149">
        <v>60</v>
      </c>
      <c r="F38" s="149">
        <v>71</v>
      </c>
      <c r="G38" s="149">
        <v>60</v>
      </c>
      <c r="H38" s="149">
        <v>65</v>
      </c>
      <c r="I38" s="149">
        <v>60</v>
      </c>
      <c r="J38" s="149">
        <v>70</v>
      </c>
      <c r="K38" s="30">
        <v>60</v>
      </c>
      <c r="L38" s="31">
        <v>68</v>
      </c>
      <c r="M38" s="29">
        <v>70</v>
      </c>
      <c r="N38" s="30"/>
      <c r="O38" s="30">
        <v>70</v>
      </c>
      <c r="P38" s="30"/>
      <c r="Q38" s="30">
        <v>70</v>
      </c>
      <c r="R38" s="30"/>
      <c r="S38" s="30">
        <v>60</v>
      </c>
      <c r="T38" s="13">
        <v>65</v>
      </c>
      <c r="U38" s="29">
        <v>70</v>
      </c>
      <c r="V38" s="30"/>
      <c r="W38" s="30">
        <v>70</v>
      </c>
      <c r="X38" s="30"/>
      <c r="Y38" s="30">
        <v>70</v>
      </c>
      <c r="Z38" s="30"/>
      <c r="AA38" s="30">
        <v>70</v>
      </c>
      <c r="AB38" s="31"/>
      <c r="AC38" s="11">
        <v>70</v>
      </c>
      <c r="AD38" s="30"/>
      <c r="AE38" s="30">
        <v>60</v>
      </c>
      <c r="AF38" s="30">
        <v>65</v>
      </c>
      <c r="AG38" s="30">
        <v>70</v>
      </c>
      <c r="AH38" s="30"/>
      <c r="AI38" s="30">
        <v>78</v>
      </c>
      <c r="AJ38" s="13"/>
      <c r="AK38" s="51">
        <f t="shared" si="0"/>
        <v>68.5</v>
      </c>
      <c r="AL38" s="52">
        <f t="shared" si="1"/>
        <v>68.75</v>
      </c>
      <c r="AM38" s="53">
        <f t="shared" si="2"/>
        <v>70</v>
      </c>
      <c r="AN38" s="54">
        <f t="shared" si="16"/>
        <v>70.75</v>
      </c>
      <c r="AO38" s="55">
        <f t="shared" si="3"/>
        <v>69.5</v>
      </c>
      <c r="AP38" s="45"/>
      <c r="AR38" s="56">
        <f t="shared" si="4"/>
        <v>34.75</v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 t="str">
        <f t="shared" si="17"/>
        <v/>
      </c>
      <c r="BC38" s="62">
        <f t="shared" si="11"/>
        <v>69.5</v>
      </c>
      <c r="BE38" s="30">
        <f t="shared" si="18"/>
        <v>67.5</v>
      </c>
      <c r="BF38" s="30">
        <f t="shared" si="19"/>
        <v>65</v>
      </c>
      <c r="BG38" s="145">
        <f t="shared" si="20"/>
        <v>67.5</v>
      </c>
      <c r="BH38" s="30">
        <f t="shared" si="21"/>
        <v>67</v>
      </c>
      <c r="BI38" s="30">
        <f t="shared" si="22"/>
        <v>66.75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87</v>
      </c>
      <c r="F39" s="30"/>
      <c r="G39" s="30">
        <v>85</v>
      </c>
      <c r="H39" s="30"/>
      <c r="I39" s="30">
        <v>90</v>
      </c>
      <c r="J39" s="30"/>
      <c r="K39" s="30"/>
      <c r="L39" s="31"/>
      <c r="M39" s="29">
        <v>80</v>
      </c>
      <c r="N39" s="30"/>
      <c r="O39" s="30">
        <v>86</v>
      </c>
      <c r="P39" s="30"/>
      <c r="Q39" s="30">
        <v>95</v>
      </c>
      <c r="R39" s="30"/>
      <c r="S39" s="30"/>
      <c r="T39" s="31"/>
      <c r="U39" s="29">
        <v>85</v>
      </c>
      <c r="V39" s="30"/>
      <c r="W39" s="30">
        <v>87</v>
      </c>
      <c r="X39" s="30"/>
      <c r="Y39" s="30">
        <v>90</v>
      </c>
      <c r="Z39" s="30"/>
      <c r="AA39" s="30"/>
      <c r="AB39" s="31"/>
      <c r="AC39" s="11">
        <v>75</v>
      </c>
      <c r="AD39" s="30"/>
      <c r="AE39" s="30">
        <v>88</v>
      </c>
      <c r="AF39" s="30"/>
      <c r="AG39" s="30">
        <v>94</v>
      </c>
      <c r="AH39" s="30"/>
      <c r="AI39" s="30"/>
      <c r="AJ39" s="13"/>
      <c r="AK39" s="51">
        <f t="shared" si="0"/>
        <v>65.5</v>
      </c>
      <c r="AL39" s="52">
        <f t="shared" si="1"/>
        <v>65.25</v>
      </c>
      <c r="AM39" s="53">
        <f t="shared" si="2"/>
        <v>65.5</v>
      </c>
      <c r="AN39" s="54">
        <f t="shared" si="16"/>
        <v>64.25</v>
      </c>
      <c r="AO39" s="55">
        <f t="shared" si="3"/>
        <v>65.125</v>
      </c>
      <c r="AP39" s="45"/>
      <c r="AR39" s="56">
        <f t="shared" si="4"/>
        <v>32.5625</v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 t="str">
        <f t="shared" si="17"/>
        <v/>
      </c>
      <c r="BC39" s="62">
        <f t="shared" si="11"/>
        <v>65.125</v>
      </c>
      <c r="BE39" s="30">
        <f t="shared" si="18"/>
        <v>81.75</v>
      </c>
      <c r="BF39" s="30">
        <f t="shared" si="19"/>
        <v>86.5</v>
      </c>
      <c r="BG39" s="145">
        <f t="shared" si="20"/>
        <v>92.25</v>
      </c>
      <c r="BH39" s="30">
        <f t="shared" si="21"/>
        <v>0</v>
      </c>
      <c r="BI39" s="30">
        <f t="shared" si="22"/>
        <v>65.125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80</v>
      </c>
      <c r="H40" s="30"/>
      <c r="I40" s="30">
        <v>93</v>
      </c>
      <c r="J40" s="30"/>
      <c r="K40" s="30">
        <v>95</v>
      </c>
      <c r="L40" s="31"/>
      <c r="M40" s="29">
        <v>88</v>
      </c>
      <c r="N40" s="30"/>
      <c r="O40" s="30">
        <v>80</v>
      </c>
      <c r="P40" s="30"/>
      <c r="Q40" s="30">
        <v>94</v>
      </c>
      <c r="R40" s="30"/>
      <c r="S40" s="30">
        <v>96</v>
      </c>
      <c r="T40" s="31"/>
      <c r="U40" s="29">
        <v>80</v>
      </c>
      <c r="V40" s="30"/>
      <c r="W40" s="30">
        <v>83</v>
      </c>
      <c r="X40" s="30"/>
      <c r="Y40" s="30">
        <v>95</v>
      </c>
      <c r="Z40" s="30"/>
      <c r="AA40" s="30">
        <v>94</v>
      </c>
      <c r="AB40" s="31"/>
      <c r="AC40" s="11">
        <v>85</v>
      </c>
      <c r="AD40" s="30"/>
      <c r="AE40" s="30">
        <v>80</v>
      </c>
      <c r="AF40" s="30"/>
      <c r="AG40" s="30">
        <v>90</v>
      </c>
      <c r="AH40" s="30"/>
      <c r="AI40" s="30">
        <v>95</v>
      </c>
      <c r="AJ40" s="13"/>
      <c r="AK40" s="51">
        <f t="shared" si="0"/>
        <v>87</v>
      </c>
      <c r="AL40" s="52">
        <f t="shared" si="1"/>
        <v>89.5</v>
      </c>
      <c r="AM40" s="53">
        <f t="shared" si="2"/>
        <v>88</v>
      </c>
      <c r="AN40" s="54">
        <f t="shared" si="16"/>
        <v>87.5</v>
      </c>
      <c r="AO40" s="55">
        <f t="shared" si="3"/>
        <v>88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88</v>
      </c>
      <c r="BC40" s="62" t="str">
        <f t="shared" si="11"/>
        <v/>
      </c>
      <c r="BE40" s="30">
        <f t="shared" si="18"/>
        <v>83.25</v>
      </c>
      <c r="BF40" s="30">
        <f t="shared" si="19"/>
        <v>80.75</v>
      </c>
      <c r="BG40" s="145">
        <f t="shared" si="20"/>
        <v>93</v>
      </c>
      <c r="BH40" s="30">
        <f t="shared" si="21"/>
        <v>95</v>
      </c>
      <c r="BI40" s="30">
        <f t="shared" si="22"/>
        <v>88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85</v>
      </c>
      <c r="F41" s="30"/>
      <c r="G41" s="30">
        <v>90</v>
      </c>
      <c r="H41" s="30"/>
      <c r="I41" s="30">
        <v>88</v>
      </c>
      <c r="J41" s="30"/>
      <c r="K41" s="30">
        <v>94</v>
      </c>
      <c r="L41" s="31"/>
      <c r="M41" s="29">
        <v>89</v>
      </c>
      <c r="N41" s="30"/>
      <c r="O41" s="30">
        <v>91</v>
      </c>
      <c r="P41" s="30"/>
      <c r="Q41" s="30">
        <v>89</v>
      </c>
      <c r="R41" s="30"/>
      <c r="S41" s="30">
        <v>95</v>
      </c>
      <c r="T41" s="31"/>
      <c r="U41" s="29">
        <v>90</v>
      </c>
      <c r="V41" s="30"/>
      <c r="W41" s="30">
        <v>91</v>
      </c>
      <c r="X41" s="30"/>
      <c r="Y41" s="30">
        <v>87</v>
      </c>
      <c r="Z41" s="30"/>
      <c r="AA41" s="30">
        <v>95</v>
      </c>
      <c r="AB41" s="31"/>
      <c r="AC41" s="11">
        <v>89</v>
      </c>
      <c r="AD41" s="30"/>
      <c r="AE41" s="30">
        <v>90</v>
      </c>
      <c r="AF41" s="30"/>
      <c r="AG41" s="30">
        <v>89</v>
      </c>
      <c r="AH41" s="30"/>
      <c r="AI41" s="30">
        <v>96</v>
      </c>
      <c r="AJ41" s="13"/>
      <c r="AK41" s="51">
        <f t="shared" si="0"/>
        <v>89.25</v>
      </c>
      <c r="AL41" s="52">
        <f t="shared" si="1"/>
        <v>91</v>
      </c>
      <c r="AM41" s="53">
        <f t="shared" si="2"/>
        <v>90.75</v>
      </c>
      <c r="AN41" s="54">
        <f t="shared" si="16"/>
        <v>91</v>
      </c>
      <c r="AO41" s="55">
        <f t="shared" si="3"/>
        <v>90.5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90.5</v>
      </c>
      <c r="BC41" s="62" t="str">
        <f t="shared" si="11"/>
        <v/>
      </c>
      <c r="BE41" s="30">
        <f t="shared" si="18"/>
        <v>88.25</v>
      </c>
      <c r="BF41" s="30">
        <f t="shared" si="19"/>
        <v>90.5</v>
      </c>
      <c r="BG41" s="145">
        <f t="shared" si="20"/>
        <v>88.25</v>
      </c>
      <c r="BH41" s="30">
        <f t="shared" si="21"/>
        <v>95</v>
      </c>
      <c r="BI41" s="30">
        <f t="shared" si="22"/>
        <v>90.5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80</v>
      </c>
      <c r="F42" s="30"/>
      <c r="G42" s="30">
        <v>81</v>
      </c>
      <c r="H42" s="30"/>
      <c r="I42" s="30">
        <v>90</v>
      </c>
      <c r="J42" s="30"/>
      <c r="K42" s="30">
        <v>96</v>
      </c>
      <c r="L42" s="31"/>
      <c r="M42" s="29">
        <v>80</v>
      </c>
      <c r="N42" s="30"/>
      <c r="O42" s="30">
        <v>80</v>
      </c>
      <c r="P42" s="30"/>
      <c r="Q42" s="30">
        <v>89</v>
      </c>
      <c r="R42" s="30"/>
      <c r="S42" s="30">
        <v>97</v>
      </c>
      <c r="T42" s="31"/>
      <c r="U42" s="29">
        <v>83</v>
      </c>
      <c r="V42" s="30"/>
      <c r="W42" s="30">
        <v>80</v>
      </c>
      <c r="X42" s="30"/>
      <c r="Y42" s="30">
        <v>91</v>
      </c>
      <c r="Z42" s="30"/>
      <c r="AA42" s="30">
        <v>95</v>
      </c>
      <c r="AB42" s="31"/>
      <c r="AC42" s="11">
        <v>84</v>
      </c>
      <c r="AD42" s="30"/>
      <c r="AE42" s="30">
        <v>80</v>
      </c>
      <c r="AF42" s="30"/>
      <c r="AG42" s="30">
        <v>90</v>
      </c>
      <c r="AH42" s="30"/>
      <c r="AI42" s="30">
        <v>97</v>
      </c>
      <c r="AJ42" s="13"/>
      <c r="AK42" s="51">
        <f t="shared" si="0"/>
        <v>86.75</v>
      </c>
      <c r="AL42" s="52">
        <f t="shared" si="1"/>
        <v>86.5</v>
      </c>
      <c r="AM42" s="53">
        <f t="shared" si="2"/>
        <v>87.25</v>
      </c>
      <c r="AN42" s="54">
        <f t="shared" si="16"/>
        <v>87.75</v>
      </c>
      <c r="AO42" s="55">
        <f t="shared" si="3"/>
        <v>87.0625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87.0625</v>
      </c>
      <c r="BC42" s="62" t="str">
        <f t="shared" si="11"/>
        <v/>
      </c>
      <c r="BE42" s="30">
        <f t="shared" si="18"/>
        <v>81.75</v>
      </c>
      <c r="BF42" s="30">
        <f t="shared" si="19"/>
        <v>80.25</v>
      </c>
      <c r="BG42" s="145">
        <f t="shared" si="20"/>
        <v>90</v>
      </c>
      <c r="BH42" s="30">
        <f t="shared" si="21"/>
        <v>96.25</v>
      </c>
      <c r="BI42" s="30">
        <f t="shared" si="22"/>
        <v>87.0625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85</v>
      </c>
      <c r="F43" s="30"/>
      <c r="G43" s="30">
        <v>89</v>
      </c>
      <c r="H43" s="30"/>
      <c r="I43" s="30">
        <v>88</v>
      </c>
      <c r="J43" s="30"/>
      <c r="K43" s="30">
        <v>86</v>
      </c>
      <c r="L43" s="31"/>
      <c r="M43" s="29">
        <v>86</v>
      </c>
      <c r="N43" s="30"/>
      <c r="O43" s="30">
        <v>88</v>
      </c>
      <c r="P43" s="30"/>
      <c r="Q43" s="30">
        <v>85</v>
      </c>
      <c r="R43" s="30"/>
      <c r="S43" s="30">
        <v>88</v>
      </c>
      <c r="T43" s="31"/>
      <c r="U43" s="29">
        <v>83</v>
      </c>
      <c r="V43" s="30"/>
      <c r="W43" s="30">
        <v>90</v>
      </c>
      <c r="X43" s="30"/>
      <c r="Y43" s="30">
        <v>87</v>
      </c>
      <c r="Z43" s="30"/>
      <c r="AA43" s="30">
        <v>89</v>
      </c>
      <c r="AB43" s="31"/>
      <c r="AC43" s="11">
        <v>80</v>
      </c>
      <c r="AD43" s="30"/>
      <c r="AE43" s="30">
        <v>89</v>
      </c>
      <c r="AF43" s="30"/>
      <c r="AG43" s="30">
        <v>88</v>
      </c>
      <c r="AH43" s="30"/>
      <c r="AI43" s="30">
        <v>88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86.75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87.25</v>
      </c>
      <c r="AN43" s="54">
        <f t="shared" si="16"/>
        <v>86.25</v>
      </c>
      <c r="AO43" s="55">
        <f t="shared" ref="AO43:AO55" si="26">AVERAGE(AK43:AN43)</f>
        <v>86.8125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86.8125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83.5</v>
      </c>
      <c r="BF43" s="30">
        <f t="shared" si="19"/>
        <v>89</v>
      </c>
      <c r="BG43" s="145">
        <f t="shared" si="20"/>
        <v>87</v>
      </c>
      <c r="BH43" s="30">
        <f t="shared" si="21"/>
        <v>87.75</v>
      </c>
      <c r="BI43" s="30">
        <f t="shared" si="22"/>
        <v>86.8125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149">
        <v>70</v>
      </c>
      <c r="F44" s="149"/>
      <c r="G44" s="149">
        <v>70</v>
      </c>
      <c r="H44" s="149"/>
      <c r="I44" s="149">
        <v>80</v>
      </c>
      <c r="J44" s="149"/>
      <c r="K44" s="30">
        <v>80</v>
      </c>
      <c r="L44" s="31"/>
      <c r="M44" s="29">
        <v>74</v>
      </c>
      <c r="N44" s="30"/>
      <c r="O44" s="30">
        <v>70</v>
      </c>
      <c r="P44" s="30"/>
      <c r="Q44" s="30">
        <v>70</v>
      </c>
      <c r="R44" s="30"/>
      <c r="S44" s="30">
        <v>70</v>
      </c>
      <c r="T44" s="31"/>
      <c r="U44" s="29">
        <v>75</v>
      </c>
      <c r="V44" s="30"/>
      <c r="W44" s="30">
        <v>70</v>
      </c>
      <c r="X44" s="30"/>
      <c r="Y44" s="30">
        <v>72</v>
      </c>
      <c r="Z44" s="30"/>
      <c r="AA44" s="30">
        <v>80</v>
      </c>
      <c r="AB44" s="31"/>
      <c r="AC44" s="29">
        <v>70</v>
      </c>
      <c r="AD44" s="30"/>
      <c r="AE44" s="30">
        <v>70</v>
      </c>
      <c r="AF44" s="30"/>
      <c r="AG44" s="30">
        <v>74</v>
      </c>
      <c r="AH44" s="30"/>
      <c r="AI44" s="30">
        <v>73</v>
      </c>
      <c r="AJ44" s="13"/>
      <c r="AK44" s="51">
        <f t="shared" si="23"/>
        <v>75</v>
      </c>
      <c r="AL44" s="52">
        <f t="shared" si="24"/>
        <v>71</v>
      </c>
      <c r="AM44" s="53">
        <f t="shared" si="25"/>
        <v>74.25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71.75</v>
      </c>
      <c r="AO44" s="55">
        <f t="shared" si="26"/>
        <v>73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73</v>
      </c>
      <c r="BC44" s="62" t="str">
        <f t="shared" si="34"/>
        <v/>
      </c>
      <c r="BE44" s="30">
        <f t="shared" si="18"/>
        <v>72.25</v>
      </c>
      <c r="BF44" s="30">
        <f t="shared" si="19"/>
        <v>70</v>
      </c>
      <c r="BG44" s="145">
        <f t="shared" si="20"/>
        <v>74</v>
      </c>
      <c r="BH44" s="30">
        <f t="shared" si="21"/>
        <v>75.75</v>
      </c>
      <c r="BI44" s="30">
        <f t="shared" si="22"/>
        <v>73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149">
        <v>75</v>
      </c>
      <c r="F45" s="149"/>
      <c r="G45" s="149">
        <v>80</v>
      </c>
      <c r="H45" s="149"/>
      <c r="I45" s="149">
        <v>80</v>
      </c>
      <c r="J45" s="149"/>
      <c r="K45" s="30">
        <v>80</v>
      </c>
      <c r="L45" s="31"/>
      <c r="M45" s="29">
        <v>76</v>
      </c>
      <c r="N45" s="30"/>
      <c r="O45" s="30">
        <v>78</v>
      </c>
      <c r="P45" s="30"/>
      <c r="Q45" s="30">
        <v>80</v>
      </c>
      <c r="R45" s="30"/>
      <c r="S45" s="30">
        <v>80</v>
      </c>
      <c r="T45" s="31"/>
      <c r="U45" s="29">
        <v>72</v>
      </c>
      <c r="V45" s="30"/>
      <c r="W45" s="30">
        <v>75</v>
      </c>
      <c r="X45" s="30"/>
      <c r="Y45" s="30">
        <v>80</v>
      </c>
      <c r="Z45" s="30"/>
      <c r="AA45" s="30">
        <v>80</v>
      </c>
      <c r="AB45" s="31"/>
      <c r="AC45" s="29">
        <v>75</v>
      </c>
      <c r="AD45" s="30"/>
      <c r="AE45" s="30">
        <v>80</v>
      </c>
      <c r="AF45" s="30"/>
      <c r="AG45" s="30">
        <v>88</v>
      </c>
      <c r="AH45" s="30"/>
      <c r="AI45" s="30">
        <v>90</v>
      </c>
      <c r="AJ45" s="13"/>
      <c r="AK45" s="51">
        <f t="shared" si="23"/>
        <v>78.75</v>
      </c>
      <c r="AL45" s="52">
        <f t="shared" si="24"/>
        <v>78.5</v>
      </c>
      <c r="AM45" s="53">
        <f t="shared" si="25"/>
        <v>76.75</v>
      </c>
      <c r="AN45" s="54">
        <f t="shared" si="35"/>
        <v>83.25</v>
      </c>
      <c r="AO45" s="55">
        <f t="shared" si="26"/>
        <v>79.3125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79.3125</v>
      </c>
      <c r="BC45" s="62" t="str">
        <f t="shared" si="34"/>
        <v/>
      </c>
      <c r="BE45" s="30">
        <f t="shared" si="18"/>
        <v>74.5</v>
      </c>
      <c r="BF45" s="30">
        <f t="shared" si="19"/>
        <v>78.25</v>
      </c>
      <c r="BG45" s="145">
        <f t="shared" si="20"/>
        <v>82</v>
      </c>
      <c r="BH45" s="30">
        <f t="shared" si="21"/>
        <v>82.5</v>
      </c>
      <c r="BI45" s="30">
        <f t="shared" si="22"/>
        <v>79.3125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149">
        <v>80</v>
      </c>
      <c r="F46" s="149"/>
      <c r="G46" s="149">
        <v>78</v>
      </c>
      <c r="H46" s="149"/>
      <c r="I46" s="149">
        <v>88</v>
      </c>
      <c r="J46" s="149"/>
      <c r="K46" s="30">
        <v>90</v>
      </c>
      <c r="L46" s="31"/>
      <c r="M46" s="29">
        <v>80</v>
      </c>
      <c r="N46" s="30"/>
      <c r="O46" s="30">
        <v>79</v>
      </c>
      <c r="P46" s="30"/>
      <c r="Q46" s="30">
        <v>88</v>
      </c>
      <c r="R46" s="30"/>
      <c r="S46" s="30">
        <v>87</v>
      </c>
      <c r="T46" s="31"/>
      <c r="U46" s="29">
        <v>81</v>
      </c>
      <c r="V46" s="30"/>
      <c r="W46" s="30">
        <v>80</v>
      </c>
      <c r="X46" s="30"/>
      <c r="Y46" s="30">
        <v>88</v>
      </c>
      <c r="Z46" s="30"/>
      <c r="AA46" s="30">
        <v>90</v>
      </c>
      <c r="AB46" s="31"/>
      <c r="AC46" s="29">
        <v>80</v>
      </c>
      <c r="AD46" s="30"/>
      <c r="AE46" s="30">
        <v>78</v>
      </c>
      <c r="AF46" s="30"/>
      <c r="AG46" s="30">
        <v>88</v>
      </c>
      <c r="AH46" s="30"/>
      <c r="AI46" s="30">
        <v>90</v>
      </c>
      <c r="AJ46" s="13"/>
      <c r="AK46" s="51">
        <f t="shared" si="23"/>
        <v>84</v>
      </c>
      <c r="AL46" s="52">
        <f t="shared" si="24"/>
        <v>83.5</v>
      </c>
      <c r="AM46" s="53">
        <f t="shared" si="25"/>
        <v>84.75</v>
      </c>
      <c r="AN46" s="54">
        <f t="shared" si="35"/>
        <v>84</v>
      </c>
      <c r="AO46" s="55">
        <f t="shared" si="26"/>
        <v>84.0625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84.0625</v>
      </c>
      <c r="BC46" s="62" t="str">
        <f t="shared" si="34"/>
        <v/>
      </c>
      <c r="BE46" s="30">
        <f t="shared" si="18"/>
        <v>80.25</v>
      </c>
      <c r="BF46" s="30">
        <f t="shared" si="19"/>
        <v>78.75</v>
      </c>
      <c r="BG46" s="145">
        <f t="shared" si="20"/>
        <v>88</v>
      </c>
      <c r="BH46" s="30">
        <f t="shared" si="21"/>
        <v>89.25</v>
      </c>
      <c r="BI46" s="30">
        <f t="shared" si="22"/>
        <v>84.0625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149">
        <v>78</v>
      </c>
      <c r="F47" s="149"/>
      <c r="G47" s="149">
        <v>75</v>
      </c>
      <c r="H47" s="149"/>
      <c r="I47" s="149">
        <v>80</v>
      </c>
      <c r="J47" s="149"/>
      <c r="K47" s="30">
        <v>80</v>
      </c>
      <c r="L47" s="31"/>
      <c r="M47" s="29">
        <v>78</v>
      </c>
      <c r="N47" s="30"/>
      <c r="O47" s="30">
        <v>78</v>
      </c>
      <c r="P47" s="30"/>
      <c r="Q47" s="30">
        <v>75</v>
      </c>
      <c r="R47" s="30"/>
      <c r="S47" s="30">
        <v>77</v>
      </c>
      <c r="T47" s="31"/>
      <c r="U47" s="29">
        <v>76</v>
      </c>
      <c r="V47" s="30"/>
      <c r="W47" s="30">
        <v>78</v>
      </c>
      <c r="X47" s="30"/>
      <c r="Y47" s="30">
        <v>80</v>
      </c>
      <c r="Z47" s="30"/>
      <c r="AA47" s="30">
        <v>78</v>
      </c>
      <c r="AB47" s="31"/>
      <c r="AC47" s="29">
        <v>60</v>
      </c>
      <c r="AD47" s="30">
        <v>70</v>
      </c>
      <c r="AE47" s="30">
        <v>79</v>
      </c>
      <c r="AF47" s="30"/>
      <c r="AG47" s="30">
        <v>78</v>
      </c>
      <c r="AH47" s="30"/>
      <c r="AI47" s="30">
        <v>80</v>
      </c>
      <c r="AJ47" s="13"/>
      <c r="AK47" s="51">
        <f t="shared" si="23"/>
        <v>78.25</v>
      </c>
      <c r="AL47" s="52">
        <f t="shared" si="24"/>
        <v>77</v>
      </c>
      <c r="AM47" s="53">
        <f t="shared" si="25"/>
        <v>78</v>
      </c>
      <c r="AN47" s="54">
        <f t="shared" si="35"/>
        <v>76.75</v>
      </c>
      <c r="AO47" s="55">
        <f t="shared" si="26"/>
        <v>77.5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77.5</v>
      </c>
      <c r="BC47" s="62" t="str">
        <f t="shared" si="34"/>
        <v/>
      </c>
      <c r="BE47" s="30">
        <f t="shared" si="18"/>
        <v>73</v>
      </c>
      <c r="BF47" s="30">
        <f t="shared" si="19"/>
        <v>77.5</v>
      </c>
      <c r="BG47" s="145">
        <f t="shared" si="20"/>
        <v>78.25</v>
      </c>
      <c r="BH47" s="30">
        <f t="shared" si="21"/>
        <v>78.75</v>
      </c>
      <c r="BI47" s="30">
        <f t="shared" si="22"/>
        <v>76.875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149">
        <v>90</v>
      </c>
      <c r="F48" s="149"/>
      <c r="G48" s="149">
        <v>90</v>
      </c>
      <c r="H48" s="149"/>
      <c r="I48" s="149">
        <v>88</v>
      </c>
      <c r="J48" s="149"/>
      <c r="K48" s="30">
        <v>85</v>
      </c>
      <c r="L48" s="31"/>
      <c r="M48" s="29">
        <v>92</v>
      </c>
      <c r="N48" s="30"/>
      <c r="O48" s="30">
        <v>90</v>
      </c>
      <c r="P48" s="30"/>
      <c r="Q48" s="30">
        <v>87</v>
      </c>
      <c r="R48" s="30"/>
      <c r="S48" s="30">
        <v>85</v>
      </c>
      <c r="T48" s="31"/>
      <c r="U48" s="29">
        <v>90</v>
      </c>
      <c r="V48" s="30"/>
      <c r="W48" s="30">
        <v>90</v>
      </c>
      <c r="X48" s="30"/>
      <c r="Y48" s="30">
        <v>88</v>
      </c>
      <c r="Z48" s="30"/>
      <c r="AA48" s="30">
        <v>85</v>
      </c>
      <c r="AB48" s="31"/>
      <c r="AC48" s="29">
        <v>90</v>
      </c>
      <c r="AD48" s="30"/>
      <c r="AE48" s="30">
        <v>90</v>
      </c>
      <c r="AF48" s="30"/>
      <c r="AG48" s="30">
        <v>88</v>
      </c>
      <c r="AH48" s="30"/>
      <c r="AI48" s="30">
        <v>88</v>
      </c>
      <c r="AJ48" s="13"/>
      <c r="AK48" s="51">
        <f t="shared" si="23"/>
        <v>88.25</v>
      </c>
      <c r="AL48" s="52">
        <f t="shared" si="24"/>
        <v>88.5</v>
      </c>
      <c r="AM48" s="53">
        <f t="shared" si="25"/>
        <v>88.25</v>
      </c>
      <c r="AN48" s="54">
        <f t="shared" si="35"/>
        <v>89</v>
      </c>
      <c r="AO48" s="55">
        <f t="shared" si="26"/>
        <v>88.5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88.5</v>
      </c>
      <c r="BC48" s="62" t="str">
        <f t="shared" si="34"/>
        <v/>
      </c>
      <c r="BE48" s="30">
        <f t="shared" si="18"/>
        <v>90.5</v>
      </c>
      <c r="BF48" s="30">
        <f t="shared" si="19"/>
        <v>90</v>
      </c>
      <c r="BG48" s="145">
        <f t="shared" si="20"/>
        <v>87.75</v>
      </c>
      <c r="BH48" s="30">
        <f t="shared" si="21"/>
        <v>85.75</v>
      </c>
      <c r="BI48" s="30">
        <f t="shared" si="22"/>
        <v>88.5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149">
        <v>74</v>
      </c>
      <c r="F49" s="149"/>
      <c r="G49" s="149">
        <v>82</v>
      </c>
      <c r="H49" s="149"/>
      <c r="I49" s="149">
        <v>79</v>
      </c>
      <c r="J49" s="149"/>
      <c r="K49" s="30">
        <v>80</v>
      </c>
      <c r="L49" s="31"/>
      <c r="M49" s="29">
        <v>76</v>
      </c>
      <c r="N49" s="30"/>
      <c r="O49" s="30">
        <v>80</v>
      </c>
      <c r="P49" s="30"/>
      <c r="Q49" s="30">
        <v>80</v>
      </c>
      <c r="R49" s="30"/>
      <c r="S49" s="30">
        <v>82</v>
      </c>
      <c r="T49" s="31"/>
      <c r="U49" s="29">
        <v>75</v>
      </c>
      <c r="V49" s="30"/>
      <c r="W49" s="30">
        <v>81</v>
      </c>
      <c r="X49" s="30"/>
      <c r="Y49" s="30">
        <v>79</v>
      </c>
      <c r="Z49" s="30"/>
      <c r="AA49" s="30">
        <v>80</v>
      </c>
      <c r="AB49" s="31"/>
      <c r="AC49" s="29">
        <v>72</v>
      </c>
      <c r="AD49" s="30"/>
      <c r="AE49" s="30">
        <v>82</v>
      </c>
      <c r="AF49" s="30"/>
      <c r="AG49" s="30">
        <v>80</v>
      </c>
      <c r="AH49" s="30"/>
      <c r="AI49" s="30">
        <v>79</v>
      </c>
      <c r="AJ49" s="13"/>
      <c r="AK49" s="51">
        <f t="shared" si="23"/>
        <v>78.75</v>
      </c>
      <c r="AL49" s="52">
        <f t="shared" si="24"/>
        <v>79.5</v>
      </c>
      <c r="AM49" s="53">
        <f t="shared" si="25"/>
        <v>78.75</v>
      </c>
      <c r="AN49" s="54">
        <f t="shared" si="35"/>
        <v>78.25</v>
      </c>
      <c r="AO49" s="55">
        <f t="shared" si="26"/>
        <v>78.8125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78.8125</v>
      </c>
      <c r="BC49" s="62" t="str">
        <f t="shared" si="34"/>
        <v/>
      </c>
      <c r="BE49" s="30">
        <f t="shared" si="18"/>
        <v>74.25</v>
      </c>
      <c r="BF49" s="30">
        <f t="shared" si="19"/>
        <v>81.25</v>
      </c>
      <c r="BG49" s="145">
        <f t="shared" si="20"/>
        <v>79.5</v>
      </c>
      <c r="BH49" s="30">
        <f t="shared" si="21"/>
        <v>80.25</v>
      </c>
      <c r="BI49" s="30">
        <f t="shared" si="22"/>
        <v>78.8125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149">
        <v>80</v>
      </c>
      <c r="F50" s="149"/>
      <c r="G50" s="149">
        <v>80</v>
      </c>
      <c r="H50" s="149"/>
      <c r="I50" s="149">
        <v>88</v>
      </c>
      <c r="J50" s="149"/>
      <c r="K50" s="30">
        <v>80</v>
      </c>
      <c r="L50" s="31"/>
      <c r="M50" s="29">
        <v>80</v>
      </c>
      <c r="N50" s="30"/>
      <c r="O50" s="30">
        <v>80</v>
      </c>
      <c r="P50" s="30"/>
      <c r="Q50" s="30">
        <v>84</v>
      </c>
      <c r="R50" s="30"/>
      <c r="S50" s="30">
        <v>86</v>
      </c>
      <c r="T50" s="31"/>
      <c r="U50" s="29">
        <v>80</v>
      </c>
      <c r="V50" s="30"/>
      <c r="W50" s="30">
        <v>80</v>
      </c>
      <c r="X50" s="30"/>
      <c r="Y50" s="30">
        <v>88</v>
      </c>
      <c r="Z50" s="30"/>
      <c r="AA50" s="30">
        <v>80</v>
      </c>
      <c r="AB50" s="31"/>
      <c r="AC50" s="29">
        <v>80</v>
      </c>
      <c r="AD50" s="30"/>
      <c r="AE50" s="30">
        <v>80</v>
      </c>
      <c r="AF50" s="30"/>
      <c r="AG50" s="30">
        <v>80</v>
      </c>
      <c r="AH50" s="30"/>
      <c r="AI50" s="30">
        <v>85</v>
      </c>
      <c r="AJ50" s="13"/>
      <c r="AK50" s="51">
        <f t="shared" si="23"/>
        <v>82</v>
      </c>
      <c r="AL50" s="52">
        <f t="shared" si="24"/>
        <v>82.5</v>
      </c>
      <c r="AM50" s="53">
        <f t="shared" si="25"/>
        <v>82</v>
      </c>
      <c r="AN50" s="54">
        <f t="shared" si="35"/>
        <v>81.25</v>
      </c>
      <c r="AO50" s="55">
        <f t="shared" si="26"/>
        <v>81.9375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81.9375</v>
      </c>
      <c r="BC50" s="62" t="str">
        <f t="shared" si="34"/>
        <v/>
      </c>
      <c r="BE50" s="30">
        <f t="shared" si="18"/>
        <v>80</v>
      </c>
      <c r="BF50" s="30">
        <f t="shared" si="19"/>
        <v>80</v>
      </c>
      <c r="BG50" s="145">
        <f t="shared" si="20"/>
        <v>85</v>
      </c>
      <c r="BH50" s="30">
        <f t="shared" si="21"/>
        <v>82.75</v>
      </c>
      <c r="BI50" s="30">
        <f t="shared" si="22"/>
        <v>81.9375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149"/>
      <c r="F51" s="149"/>
      <c r="G51" s="149"/>
      <c r="H51" s="149"/>
      <c r="I51" s="149"/>
      <c r="J51" s="149"/>
      <c r="K51" s="30"/>
      <c r="L51" s="31"/>
      <c r="M51" s="29"/>
      <c r="N51" s="30"/>
      <c r="O51" s="30"/>
      <c r="P51" s="30"/>
      <c r="Q51" s="30"/>
      <c r="R51" s="30"/>
      <c r="S51" s="30"/>
      <c r="T51" s="31"/>
      <c r="U51" s="29"/>
      <c r="V51" s="30"/>
      <c r="W51" s="30"/>
      <c r="X51" s="30"/>
      <c r="Y51" s="30"/>
      <c r="Z51" s="30"/>
      <c r="AA51" s="30"/>
      <c r="AB51" s="31"/>
      <c r="AC51" s="29"/>
      <c r="AD51" s="30"/>
      <c r="AE51" s="30"/>
      <c r="AF51" s="30"/>
      <c r="AG51" s="30"/>
      <c r="AH51" s="30"/>
      <c r="AI51" s="30"/>
      <c r="AJ51" s="13"/>
      <c r="AK51" s="51">
        <f t="shared" si="23"/>
        <v>0</v>
      </c>
      <c r="AL51" s="52">
        <f t="shared" si="24"/>
        <v>0</v>
      </c>
      <c r="AM51" s="53">
        <f t="shared" si="25"/>
        <v>0</v>
      </c>
      <c r="AN51" s="54">
        <f t="shared" si="35"/>
        <v>0</v>
      </c>
      <c r="AO51" s="55">
        <f t="shared" si="26"/>
        <v>0</v>
      </c>
      <c r="AP51" s="45"/>
      <c r="AR51" s="56">
        <f t="shared" si="27"/>
        <v>0</v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 t="str">
        <f t="shared" si="17"/>
        <v/>
      </c>
      <c r="BC51" s="62">
        <f t="shared" si="34"/>
        <v>0</v>
      </c>
      <c r="BE51" s="30">
        <f t="shared" si="18"/>
        <v>0</v>
      </c>
      <c r="BF51" s="30">
        <f t="shared" si="19"/>
        <v>0</v>
      </c>
      <c r="BG51" s="145">
        <f t="shared" si="20"/>
        <v>0</v>
      </c>
      <c r="BH51" s="30">
        <f t="shared" si="21"/>
        <v>0</v>
      </c>
      <c r="BI51" s="30">
        <f t="shared" si="22"/>
        <v>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149">
        <v>60</v>
      </c>
      <c r="F52" s="149">
        <v>71</v>
      </c>
      <c r="G52" s="149">
        <v>60</v>
      </c>
      <c r="H52" s="149">
        <v>65</v>
      </c>
      <c r="I52" s="149">
        <v>60</v>
      </c>
      <c r="J52" s="149">
        <v>70</v>
      </c>
      <c r="K52" s="30">
        <v>60</v>
      </c>
      <c r="L52" s="31">
        <v>68</v>
      </c>
      <c r="M52" s="29">
        <v>70</v>
      </c>
      <c r="N52" s="30"/>
      <c r="O52" s="30">
        <v>70</v>
      </c>
      <c r="P52" s="30"/>
      <c r="Q52" s="30">
        <v>70</v>
      </c>
      <c r="R52" s="30"/>
      <c r="S52" s="30">
        <v>60</v>
      </c>
      <c r="T52" s="13">
        <v>65</v>
      </c>
      <c r="U52" s="29">
        <v>70</v>
      </c>
      <c r="V52" s="30"/>
      <c r="W52" s="30">
        <v>70</v>
      </c>
      <c r="X52" s="30"/>
      <c r="Y52" s="30">
        <v>70</v>
      </c>
      <c r="Z52" s="30"/>
      <c r="AA52" s="30">
        <v>70</v>
      </c>
      <c r="AB52" s="31"/>
      <c r="AC52" s="11">
        <v>70</v>
      </c>
      <c r="AD52" s="30"/>
      <c r="AE52" s="30">
        <v>60</v>
      </c>
      <c r="AF52" s="30">
        <v>65</v>
      </c>
      <c r="AG52" s="30">
        <v>70</v>
      </c>
      <c r="AH52" s="30"/>
      <c r="AI52" s="30">
        <v>78</v>
      </c>
      <c r="AJ52" s="13"/>
      <c r="AK52" s="51">
        <f t="shared" si="23"/>
        <v>68.5</v>
      </c>
      <c r="AL52" s="52">
        <f t="shared" si="24"/>
        <v>68.75</v>
      </c>
      <c r="AM52" s="53">
        <f t="shared" si="25"/>
        <v>70</v>
      </c>
      <c r="AN52" s="54">
        <f t="shared" si="35"/>
        <v>70.75</v>
      </c>
      <c r="AO52" s="55">
        <f t="shared" si="26"/>
        <v>69.5</v>
      </c>
      <c r="AP52" s="45"/>
      <c r="AR52" s="56">
        <f t="shared" si="27"/>
        <v>34.75</v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 t="str">
        <f t="shared" si="17"/>
        <v/>
      </c>
      <c r="BC52" s="62">
        <f t="shared" si="34"/>
        <v>69.5</v>
      </c>
      <c r="BE52" s="30">
        <f t="shared" si="18"/>
        <v>67.5</v>
      </c>
      <c r="BF52" s="30">
        <f t="shared" si="19"/>
        <v>65</v>
      </c>
      <c r="BG52" s="145">
        <f t="shared" si="20"/>
        <v>67.5</v>
      </c>
      <c r="BH52" s="30">
        <f t="shared" si="21"/>
        <v>67</v>
      </c>
      <c r="BI52" s="30">
        <f t="shared" si="22"/>
        <v>66.75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23"/>
        <v>0</v>
      </c>
      <c r="AL53" s="52">
        <f t="shared" si="24"/>
        <v>0</v>
      </c>
      <c r="AM53" s="53">
        <f t="shared" si="25"/>
        <v>0</v>
      </c>
      <c r="AN53" s="54">
        <f t="shared" si="35"/>
        <v>0</v>
      </c>
      <c r="AO53" s="55">
        <f t="shared" si="26"/>
        <v>0</v>
      </c>
      <c r="AP53" s="45"/>
      <c r="AR53" s="56">
        <f t="shared" si="27"/>
        <v>0</v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 t="str">
        <f t="shared" si="17"/>
        <v/>
      </c>
      <c r="BC53" s="62">
        <f t="shared" si="34"/>
        <v>0</v>
      </c>
      <c r="BE53" s="30">
        <f t="shared" si="18"/>
        <v>0</v>
      </c>
      <c r="BF53" s="30">
        <f t="shared" si="19"/>
        <v>0</v>
      </c>
      <c r="BG53" s="145">
        <f t="shared" si="20"/>
        <v>0</v>
      </c>
      <c r="BH53" s="30">
        <f t="shared" si="21"/>
        <v>0</v>
      </c>
      <c r="BI53" s="30">
        <f t="shared" si="22"/>
        <v>0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88</v>
      </c>
      <c r="F54" s="122"/>
      <c r="G54" s="122">
        <v>89</v>
      </c>
      <c r="H54" s="122"/>
      <c r="I54" s="122">
        <v>90</v>
      </c>
      <c r="J54" s="122"/>
      <c r="K54" s="122">
        <v>85</v>
      </c>
      <c r="L54" s="123"/>
      <c r="M54" s="121">
        <v>87</v>
      </c>
      <c r="N54" s="122"/>
      <c r="O54" s="122">
        <v>89</v>
      </c>
      <c r="P54" s="122"/>
      <c r="Q54" s="122">
        <v>90</v>
      </c>
      <c r="R54" s="122"/>
      <c r="S54" s="122">
        <v>86</v>
      </c>
      <c r="T54" s="124"/>
      <c r="U54" s="121">
        <v>88</v>
      </c>
      <c r="V54" s="122"/>
      <c r="W54" s="122">
        <v>90</v>
      </c>
      <c r="X54" s="122"/>
      <c r="Y54" s="122">
        <v>89</v>
      </c>
      <c r="Z54" s="122"/>
      <c r="AA54" s="122">
        <v>84</v>
      </c>
      <c r="AB54" s="123"/>
      <c r="AC54" s="125">
        <v>89</v>
      </c>
      <c r="AD54" s="122"/>
      <c r="AE54" s="122">
        <v>88</v>
      </c>
      <c r="AF54" s="122"/>
      <c r="AG54" s="122">
        <v>87</v>
      </c>
      <c r="AH54" s="122"/>
      <c r="AI54" s="122">
        <v>85</v>
      </c>
      <c r="AJ54" s="124"/>
      <c r="AK54" s="126">
        <f t="shared" si="23"/>
        <v>88</v>
      </c>
      <c r="AL54" s="127">
        <f t="shared" si="24"/>
        <v>88</v>
      </c>
      <c r="AM54" s="128">
        <f t="shared" si="25"/>
        <v>87.75</v>
      </c>
      <c r="AN54" s="129">
        <f t="shared" si="35"/>
        <v>87.25</v>
      </c>
      <c r="AO54" s="130">
        <f t="shared" si="26"/>
        <v>87.75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87.75</v>
      </c>
      <c r="BC54" s="137" t="str">
        <f t="shared" si="34"/>
        <v/>
      </c>
      <c r="BE54" s="30">
        <f t="shared" si="18"/>
        <v>88</v>
      </c>
      <c r="BF54" s="30">
        <f t="shared" si="19"/>
        <v>89</v>
      </c>
      <c r="BG54" s="145">
        <f t="shared" si="20"/>
        <v>89</v>
      </c>
      <c r="BH54" s="30">
        <f t="shared" si="21"/>
        <v>85</v>
      </c>
      <c r="BI54" s="30">
        <f t="shared" si="22"/>
        <v>87.75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23"/>
        <v>0</v>
      </c>
      <c r="AL55" s="52">
        <f t="shared" si="24"/>
        <v>0</v>
      </c>
      <c r="AM55" s="53">
        <f t="shared" si="25"/>
        <v>0</v>
      </c>
      <c r="AN55" s="54">
        <f t="shared" si="35"/>
        <v>0</v>
      </c>
      <c r="AO55" s="139">
        <f t="shared" si="26"/>
        <v>0</v>
      </c>
      <c r="AP55" s="140"/>
      <c r="AQ55" s="141"/>
      <c r="AR55" s="57">
        <f t="shared" si="27"/>
        <v>0</v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 t="str">
        <f t="shared" si="17"/>
        <v/>
      </c>
      <c r="BC55" s="143">
        <f t="shared" si="34"/>
        <v>0</v>
      </c>
      <c r="BE55" s="30">
        <f t="shared" si="18"/>
        <v>0</v>
      </c>
      <c r="BF55" s="30">
        <f t="shared" si="19"/>
        <v>0</v>
      </c>
      <c r="BG55" s="145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15 M11:N15 AC11:AD15 E16:AI19">
    <cfRule type="cellIs" dxfId="81" priority="16" operator="lessThan">
      <formula>70</formula>
    </cfRule>
  </conditionalFormatting>
  <conditionalFormatting sqref="E20:F25 M20:N25 AC20:AD25 E26:AI29">
    <cfRule type="cellIs" dxfId="80" priority="12" operator="lessThan">
      <formula>70</formula>
    </cfRule>
  </conditionalFormatting>
  <conditionalFormatting sqref="E30:F34 M30:N34 AC30:AD34 E35:AI38">
    <cfRule type="cellIs" dxfId="79" priority="8" operator="lessThan">
      <formula>70</formula>
    </cfRule>
  </conditionalFormatting>
  <conditionalFormatting sqref="E39:F41 M39:N41 AC39:AD41 E42:AJ43 AJ44:AJ52 E53:AJ55">
    <cfRule type="cellIs" dxfId="78" priority="21" operator="lessThan">
      <formula>70</formula>
    </cfRule>
  </conditionalFormatting>
  <conditionalFormatting sqref="E44:F48 M44:N48 AC44:AD48 E49:AI52">
    <cfRule type="cellIs" dxfId="77" priority="4" operator="lessThan">
      <formula>70</formula>
    </cfRule>
  </conditionalFormatting>
  <conditionalFormatting sqref="G11:L15">
    <cfRule type="cellIs" dxfId="76" priority="15" operator="lessThan">
      <formula>70</formula>
    </cfRule>
  </conditionalFormatting>
  <conditionalFormatting sqref="G20:L25">
    <cfRule type="cellIs" dxfId="75" priority="11" operator="lessThan">
      <formula>70</formula>
    </cfRule>
  </conditionalFormatting>
  <conditionalFormatting sqref="G30:L34">
    <cfRule type="cellIs" dxfId="74" priority="7" operator="lessThan">
      <formula>70</formula>
    </cfRule>
  </conditionalFormatting>
  <conditionalFormatting sqref="G39:L41">
    <cfRule type="cellIs" dxfId="73" priority="20" operator="lessThan">
      <formula>70</formula>
    </cfRule>
  </conditionalFormatting>
  <conditionalFormatting sqref="G44:L48">
    <cfRule type="cellIs" dxfId="72" priority="3" operator="lessThan">
      <formula>70</formula>
    </cfRule>
  </conditionalFormatting>
  <conditionalFormatting sqref="O11:AB15">
    <cfRule type="cellIs" dxfId="71" priority="14" operator="lessThan">
      <formula>70</formula>
    </cfRule>
  </conditionalFormatting>
  <conditionalFormatting sqref="O20:AB25">
    <cfRule type="cellIs" dxfId="70" priority="10" operator="lessThan">
      <formula>70</formula>
    </cfRule>
  </conditionalFormatting>
  <conditionalFormatting sqref="O30:AB34">
    <cfRule type="cellIs" dxfId="69" priority="6" operator="lessThan">
      <formula>70</formula>
    </cfRule>
  </conditionalFormatting>
  <conditionalFormatting sqref="O39:AB41">
    <cfRule type="cellIs" dxfId="68" priority="19" operator="lessThan">
      <formula>70</formula>
    </cfRule>
  </conditionalFormatting>
  <conditionalFormatting sqref="O44:AB48">
    <cfRule type="cellIs" dxfId="67" priority="2" operator="lessThan">
      <formula>70</formula>
    </cfRule>
  </conditionalFormatting>
  <conditionalFormatting sqref="AE11:AI15">
    <cfRule type="cellIs" dxfId="66" priority="13" operator="lessThan">
      <formula>70</formula>
    </cfRule>
  </conditionalFormatting>
  <conditionalFormatting sqref="AE21:AI25">
    <cfRule type="cellIs" dxfId="65" priority="9" operator="lessThan">
      <formula>70</formula>
    </cfRule>
  </conditionalFormatting>
  <conditionalFormatting sqref="AE30:AI34">
    <cfRule type="cellIs" dxfId="64" priority="5" operator="lessThan">
      <formula>70</formula>
    </cfRule>
  </conditionalFormatting>
  <conditionalFormatting sqref="AE44:AI48">
    <cfRule type="cellIs" dxfId="63" priority="1" operator="lessThan">
      <formula>70</formula>
    </cfRule>
  </conditionalFormatting>
  <conditionalFormatting sqref="AE20:AJ20 AJ21:AJ38 AE39:AJ41">
    <cfRule type="cellIs" dxfId="62" priority="18" operator="lessThan">
      <formula>70</formula>
    </cfRule>
  </conditionalFormatting>
  <conditionalFormatting sqref="AJ11:AJ19">
    <cfRule type="cellIs" dxfId="61" priority="17" operator="lessThan">
      <formula>70</formula>
    </cfRule>
  </conditionalFormatting>
  <conditionalFormatting sqref="AK11:AP55">
    <cfRule type="cellIs" dxfId="60" priority="29" operator="lessThan">
      <formula>70</formula>
    </cfRule>
  </conditionalFormatting>
  <conditionalFormatting sqref="AR11:AR55">
    <cfRule type="cellIs" dxfId="59" priority="27" operator="lessThan">
      <formula>70</formula>
    </cfRule>
  </conditionalFormatting>
  <conditionalFormatting sqref="AR11:AY55">
    <cfRule type="cellIs" dxfId="58" priority="28" operator="lessThan">
      <formula>70</formula>
    </cfRule>
  </conditionalFormatting>
  <conditionalFormatting sqref="AZ11:AZ55">
    <cfRule type="cellIs" dxfId="57" priority="2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Q1" zoomScaleNormal="100" workbookViewId="0">
      <selection activeCell="AU17" sqref="AU17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83</v>
      </c>
      <c r="BF11" s="30">
        <f t="shared" ref="BF11:BF12" si="13">SUM(G11+O11+W11+AE11)/4</f>
        <v>85.75</v>
      </c>
      <c r="BG11" s="145">
        <f t="shared" ref="BG11:BG12" si="14">SUM(I11+Q11+Y11+AG11)/4</f>
        <v>79.5</v>
      </c>
      <c r="BH11" s="30">
        <f t="shared" ref="BH11:BH12" si="15">SUM(K11+S11+AA11+AI11)/4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si="12"/>
        <v>82</v>
      </c>
      <c r="BF12" s="30">
        <f t="shared" si="13"/>
        <v>86</v>
      </c>
      <c r="BG12" s="145">
        <f t="shared" si="14"/>
        <v>82</v>
      </c>
      <c r="BH12" s="30">
        <f t="shared" si="15"/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6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>SUM(E13+M13+U13+AC13)/4</f>
        <v>87</v>
      </c>
      <c r="BF13" s="30">
        <f>SUM(G13+O13+W13+AE13)/4</f>
        <v>89</v>
      </c>
      <c r="BG13" s="145">
        <f>SUM(I13+Q13+Y13+AG13)/4</f>
        <v>86</v>
      </c>
      <c r="BH13" s="30">
        <f>SUM(K13+S13+AA13+AI13)/4</f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6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ref="BE14:BE55" si="18">SUM(E14+M14+U14+AC14)/4</f>
        <v>87</v>
      </c>
      <c r="BF14" s="30">
        <f t="shared" ref="BF14:BF55" si="19">SUM(G14+O14+W14+AE14)/4</f>
        <v>89</v>
      </c>
      <c r="BG14" s="145">
        <f t="shared" ref="BG14:BG55" si="20">SUM(I14+Q14+Y14+AG14)/4</f>
        <v>87</v>
      </c>
      <c r="BH14" s="30">
        <f t="shared" ref="BH14:BH55" si="21">SUM(K14+S14+AA14+AI14)/4</f>
        <v>89</v>
      </c>
      <c r="BI14" s="30">
        <f t="shared" ref="BI14:BI55" si="22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6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8"/>
        <v>78.5</v>
      </c>
      <c r="BF15" s="30">
        <f t="shared" si="19"/>
        <v>80</v>
      </c>
      <c r="BG15" s="145">
        <f t="shared" si="20"/>
        <v>81.5</v>
      </c>
      <c r="BH15" s="30">
        <f t="shared" si="21"/>
        <v>80</v>
      </c>
      <c r="BI15" s="30">
        <f t="shared" si="22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6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8"/>
        <v>78.5</v>
      </c>
      <c r="BF16" s="30">
        <f t="shared" si="19"/>
        <v>80</v>
      </c>
      <c r="BG16" s="145">
        <f t="shared" si="20"/>
        <v>81.5</v>
      </c>
      <c r="BH16" s="30">
        <f t="shared" si="21"/>
        <v>80</v>
      </c>
      <c r="BI16" s="30">
        <f t="shared" si="22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6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8"/>
        <v>83</v>
      </c>
      <c r="BF17" s="30">
        <f t="shared" si="19"/>
        <v>85.75</v>
      </c>
      <c r="BG17" s="145">
        <f t="shared" si="20"/>
        <v>79.5</v>
      </c>
      <c r="BH17" s="30">
        <f t="shared" si="21"/>
        <v>79.25</v>
      </c>
      <c r="BI17" s="30">
        <f t="shared" si="22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6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8"/>
        <v>82</v>
      </c>
      <c r="BF18" s="30">
        <f t="shared" si="19"/>
        <v>86</v>
      </c>
      <c r="BG18" s="145">
        <f t="shared" si="20"/>
        <v>82</v>
      </c>
      <c r="BH18" s="30">
        <f t="shared" si="21"/>
        <v>84.75</v>
      </c>
      <c r="BI18" s="30">
        <f t="shared" si="22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6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8"/>
        <v>87</v>
      </c>
      <c r="BF19" s="30">
        <f t="shared" si="19"/>
        <v>89</v>
      </c>
      <c r="BG19" s="145">
        <f t="shared" si="20"/>
        <v>86</v>
      </c>
      <c r="BH19" s="30">
        <f t="shared" si="21"/>
        <v>90</v>
      </c>
      <c r="BI19" s="30">
        <f t="shared" si="22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6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8"/>
        <v>83</v>
      </c>
      <c r="BF20" s="30">
        <f t="shared" si="19"/>
        <v>85.75</v>
      </c>
      <c r="BG20" s="145">
        <f t="shared" si="20"/>
        <v>79.5</v>
      </c>
      <c r="BH20" s="30">
        <f t="shared" si="21"/>
        <v>79.25</v>
      </c>
      <c r="BI20" s="30">
        <f t="shared" si="22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6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8"/>
        <v>82</v>
      </c>
      <c r="BF21" s="30">
        <f t="shared" si="19"/>
        <v>86</v>
      </c>
      <c r="BG21" s="145">
        <f t="shared" si="20"/>
        <v>82</v>
      </c>
      <c r="BH21" s="30">
        <f t="shared" si="21"/>
        <v>84.75</v>
      </c>
      <c r="BI21" s="30">
        <f t="shared" si="22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6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8"/>
        <v>87</v>
      </c>
      <c r="BF22" s="30">
        <f t="shared" si="19"/>
        <v>89</v>
      </c>
      <c r="BG22" s="145">
        <f t="shared" si="20"/>
        <v>86</v>
      </c>
      <c r="BH22" s="30">
        <f t="shared" si="21"/>
        <v>90</v>
      </c>
      <c r="BI22" s="30">
        <f t="shared" si="22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6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8"/>
        <v>83</v>
      </c>
      <c r="BF23" s="30">
        <f t="shared" si="19"/>
        <v>85.75</v>
      </c>
      <c r="BG23" s="145">
        <f t="shared" si="20"/>
        <v>79.5</v>
      </c>
      <c r="BH23" s="30">
        <f t="shared" si="21"/>
        <v>79.25</v>
      </c>
      <c r="BI23" s="30">
        <f t="shared" si="22"/>
        <v>81.875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6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8"/>
        <v>82</v>
      </c>
      <c r="BF24" s="30">
        <f t="shared" si="19"/>
        <v>86</v>
      </c>
      <c r="BG24" s="145">
        <f t="shared" si="20"/>
        <v>82</v>
      </c>
      <c r="BH24" s="30">
        <f t="shared" si="21"/>
        <v>84.75</v>
      </c>
      <c r="BI24" s="30">
        <f t="shared" si="22"/>
        <v>83.6875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6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8"/>
        <v>87</v>
      </c>
      <c r="BF25" s="30">
        <f t="shared" si="19"/>
        <v>89</v>
      </c>
      <c r="BG25" s="145">
        <f t="shared" si="20"/>
        <v>86</v>
      </c>
      <c r="BH25" s="30">
        <f t="shared" si="21"/>
        <v>90</v>
      </c>
      <c r="BI25" s="30">
        <f t="shared" si="22"/>
        <v>88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6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8"/>
        <v>87</v>
      </c>
      <c r="BF26" s="30">
        <f t="shared" si="19"/>
        <v>89</v>
      </c>
      <c r="BG26" s="145">
        <f t="shared" si="20"/>
        <v>87</v>
      </c>
      <c r="BH26" s="30">
        <f t="shared" si="21"/>
        <v>89</v>
      </c>
      <c r="BI26" s="30">
        <f t="shared" si="22"/>
        <v>88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6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8"/>
        <v>78.5</v>
      </c>
      <c r="BF27" s="30">
        <f t="shared" si="19"/>
        <v>80</v>
      </c>
      <c r="BG27" s="145">
        <f t="shared" si="20"/>
        <v>81.5</v>
      </c>
      <c r="BH27" s="30">
        <f t="shared" si="21"/>
        <v>80</v>
      </c>
      <c r="BI27" s="30">
        <f t="shared" si="22"/>
        <v>80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6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8"/>
        <v>78.5</v>
      </c>
      <c r="BF28" s="30">
        <f t="shared" si="19"/>
        <v>80</v>
      </c>
      <c r="BG28" s="145">
        <f t="shared" si="20"/>
        <v>81.5</v>
      </c>
      <c r="BH28" s="30">
        <f t="shared" si="21"/>
        <v>80</v>
      </c>
      <c r="BI28" s="30">
        <f t="shared" si="22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6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8"/>
        <v>83</v>
      </c>
      <c r="BF29" s="30">
        <f t="shared" si="19"/>
        <v>85.75</v>
      </c>
      <c r="BG29" s="145">
        <f t="shared" si="20"/>
        <v>79.5</v>
      </c>
      <c r="BH29" s="30">
        <f t="shared" si="21"/>
        <v>79.25</v>
      </c>
      <c r="BI29" s="30">
        <f t="shared" si="22"/>
        <v>81.875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6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8"/>
        <v>82</v>
      </c>
      <c r="BF30" s="30">
        <f t="shared" si="19"/>
        <v>86</v>
      </c>
      <c r="BG30" s="145">
        <f t="shared" si="20"/>
        <v>82</v>
      </c>
      <c r="BH30" s="30">
        <f t="shared" si="21"/>
        <v>84.75</v>
      </c>
      <c r="BI30" s="30">
        <f t="shared" si="22"/>
        <v>83.6875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6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8"/>
        <v>87</v>
      </c>
      <c r="BF31" s="30">
        <f t="shared" si="19"/>
        <v>89</v>
      </c>
      <c r="BG31" s="145">
        <f t="shared" si="20"/>
        <v>86</v>
      </c>
      <c r="BH31" s="30">
        <f t="shared" si="21"/>
        <v>90</v>
      </c>
      <c r="BI31" s="30">
        <f t="shared" si="22"/>
        <v>88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6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8"/>
        <v>83</v>
      </c>
      <c r="BF32" s="30">
        <f t="shared" si="19"/>
        <v>85.75</v>
      </c>
      <c r="BG32" s="145">
        <f t="shared" si="20"/>
        <v>79.5</v>
      </c>
      <c r="BH32" s="30">
        <f t="shared" si="21"/>
        <v>79.25</v>
      </c>
      <c r="BI32" s="30">
        <f t="shared" si="22"/>
        <v>81.875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6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8"/>
        <v>82</v>
      </c>
      <c r="BF33" s="30">
        <f t="shared" si="19"/>
        <v>86</v>
      </c>
      <c r="BG33" s="145">
        <f t="shared" si="20"/>
        <v>82</v>
      </c>
      <c r="BH33" s="30">
        <f t="shared" si="21"/>
        <v>84.75</v>
      </c>
      <c r="BI33" s="30">
        <f t="shared" si="22"/>
        <v>83.6875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6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8"/>
        <v>87</v>
      </c>
      <c r="BF34" s="30">
        <f t="shared" si="19"/>
        <v>89</v>
      </c>
      <c r="BG34" s="145">
        <f t="shared" si="20"/>
        <v>86</v>
      </c>
      <c r="BH34" s="30">
        <f t="shared" si="21"/>
        <v>90</v>
      </c>
      <c r="BI34" s="30">
        <f t="shared" si="22"/>
        <v>88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6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8"/>
        <v>83</v>
      </c>
      <c r="BF35" s="30">
        <f t="shared" si="19"/>
        <v>85.75</v>
      </c>
      <c r="BG35" s="145">
        <f t="shared" si="20"/>
        <v>79.5</v>
      </c>
      <c r="BH35" s="30">
        <f t="shared" si="21"/>
        <v>79.25</v>
      </c>
      <c r="BI35" s="30">
        <f t="shared" si="22"/>
        <v>81.875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6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8"/>
        <v>82</v>
      </c>
      <c r="BF36" s="30">
        <f t="shared" si="19"/>
        <v>86</v>
      </c>
      <c r="BG36" s="145">
        <f t="shared" si="20"/>
        <v>82</v>
      </c>
      <c r="BH36" s="30">
        <f t="shared" si="21"/>
        <v>84.75</v>
      </c>
      <c r="BI36" s="30">
        <f t="shared" si="22"/>
        <v>83.6875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6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8"/>
        <v>87</v>
      </c>
      <c r="BF37" s="30">
        <f t="shared" si="19"/>
        <v>89</v>
      </c>
      <c r="BG37" s="145">
        <f t="shared" si="20"/>
        <v>86</v>
      </c>
      <c r="BH37" s="30">
        <f t="shared" si="21"/>
        <v>90</v>
      </c>
      <c r="BI37" s="30">
        <f t="shared" si="22"/>
        <v>88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6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8"/>
        <v>87</v>
      </c>
      <c r="BF38" s="30">
        <f t="shared" si="19"/>
        <v>89</v>
      </c>
      <c r="BG38" s="145">
        <f t="shared" si="20"/>
        <v>87</v>
      </c>
      <c r="BH38" s="30">
        <f t="shared" si="21"/>
        <v>89</v>
      </c>
      <c r="BI38" s="30">
        <f t="shared" si="22"/>
        <v>88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6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8"/>
        <v>78.5</v>
      </c>
      <c r="BF39" s="30">
        <f t="shared" si="19"/>
        <v>80</v>
      </c>
      <c r="BG39" s="145">
        <f t="shared" si="20"/>
        <v>81.5</v>
      </c>
      <c r="BH39" s="30">
        <f t="shared" si="21"/>
        <v>80</v>
      </c>
      <c r="BI39" s="30">
        <f t="shared" si="22"/>
        <v>80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6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8"/>
        <v>78.5</v>
      </c>
      <c r="BF40" s="30">
        <f t="shared" si="19"/>
        <v>80</v>
      </c>
      <c r="BG40" s="145">
        <f t="shared" si="20"/>
        <v>81.5</v>
      </c>
      <c r="BH40" s="30">
        <f t="shared" si="21"/>
        <v>80</v>
      </c>
      <c r="BI40" s="30">
        <f t="shared" si="22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6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8"/>
        <v>83</v>
      </c>
      <c r="BF41" s="30">
        <f t="shared" si="19"/>
        <v>85.75</v>
      </c>
      <c r="BG41" s="145">
        <f t="shared" si="20"/>
        <v>79.5</v>
      </c>
      <c r="BH41" s="30">
        <f t="shared" si="21"/>
        <v>79.25</v>
      </c>
      <c r="BI41" s="30">
        <f t="shared" si="22"/>
        <v>81.875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6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8"/>
        <v>82</v>
      </c>
      <c r="BF42" s="30">
        <f t="shared" si="19"/>
        <v>86</v>
      </c>
      <c r="BG42" s="145">
        <f t="shared" si="20"/>
        <v>82</v>
      </c>
      <c r="BH42" s="30">
        <f t="shared" si="21"/>
        <v>84.75</v>
      </c>
      <c r="BI42" s="30">
        <f t="shared" si="22"/>
        <v>83.6875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6"/>
        <v>90</v>
      </c>
      <c r="AO43" s="55">
        <f t="shared" ref="AO43:AO55" si="26">AVERAGE(AK43:AN43)</f>
        <v>88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88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87</v>
      </c>
      <c r="BF43" s="30">
        <f t="shared" si="19"/>
        <v>89</v>
      </c>
      <c r="BG43" s="145">
        <f t="shared" si="20"/>
        <v>86</v>
      </c>
      <c r="BH43" s="30">
        <f t="shared" si="21"/>
        <v>90</v>
      </c>
      <c r="BI43" s="30">
        <f t="shared" si="22"/>
        <v>88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23"/>
        <v>83</v>
      </c>
      <c r="AL44" s="52">
        <f t="shared" si="24"/>
        <v>87</v>
      </c>
      <c r="AM44" s="53">
        <f t="shared" si="25"/>
        <v>76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6"/>
        <v>81.875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81.875</v>
      </c>
      <c r="BC44" s="62" t="str">
        <f t="shared" si="34"/>
        <v/>
      </c>
      <c r="BE44" s="30">
        <f t="shared" si="18"/>
        <v>83</v>
      </c>
      <c r="BF44" s="30">
        <f t="shared" si="19"/>
        <v>85.75</v>
      </c>
      <c r="BG44" s="145">
        <f t="shared" si="20"/>
        <v>79.5</v>
      </c>
      <c r="BH44" s="30">
        <f t="shared" si="21"/>
        <v>79.25</v>
      </c>
      <c r="BI44" s="30">
        <f t="shared" si="22"/>
        <v>81.875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23"/>
        <v>82</v>
      </c>
      <c r="AL45" s="52">
        <f t="shared" si="24"/>
        <v>86</v>
      </c>
      <c r="AM45" s="53">
        <f t="shared" si="25"/>
        <v>81.75</v>
      </c>
      <c r="AN45" s="54">
        <f t="shared" si="35"/>
        <v>85</v>
      </c>
      <c r="AO45" s="55">
        <f t="shared" si="26"/>
        <v>83.6875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83.6875</v>
      </c>
      <c r="BC45" s="62" t="str">
        <f t="shared" si="34"/>
        <v/>
      </c>
      <c r="BE45" s="30">
        <f t="shared" si="18"/>
        <v>82</v>
      </c>
      <c r="BF45" s="30">
        <f t="shared" si="19"/>
        <v>86</v>
      </c>
      <c r="BG45" s="145">
        <f t="shared" si="20"/>
        <v>82</v>
      </c>
      <c r="BH45" s="30">
        <f t="shared" si="21"/>
        <v>84.75</v>
      </c>
      <c r="BI45" s="30">
        <f t="shared" si="22"/>
        <v>83.6875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23"/>
        <v>87</v>
      </c>
      <c r="AL46" s="52">
        <f t="shared" si="24"/>
        <v>89</v>
      </c>
      <c r="AM46" s="53">
        <f t="shared" si="25"/>
        <v>86</v>
      </c>
      <c r="AN46" s="54">
        <f t="shared" si="35"/>
        <v>90</v>
      </c>
      <c r="AO46" s="55">
        <f t="shared" si="26"/>
        <v>88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88</v>
      </c>
      <c r="BC46" s="62" t="str">
        <f t="shared" si="34"/>
        <v/>
      </c>
      <c r="BE46" s="30">
        <f t="shared" si="18"/>
        <v>87</v>
      </c>
      <c r="BF46" s="30">
        <f t="shared" si="19"/>
        <v>89</v>
      </c>
      <c r="BG46" s="145">
        <f t="shared" si="20"/>
        <v>86</v>
      </c>
      <c r="BH46" s="30">
        <f t="shared" si="21"/>
        <v>90</v>
      </c>
      <c r="BI46" s="30">
        <f t="shared" si="22"/>
        <v>88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23"/>
        <v>83</v>
      </c>
      <c r="AL47" s="52">
        <f t="shared" si="24"/>
        <v>87</v>
      </c>
      <c r="AM47" s="53">
        <f t="shared" si="25"/>
        <v>76</v>
      </c>
      <c r="AN47" s="54">
        <f t="shared" si="35"/>
        <v>81.5</v>
      </c>
      <c r="AO47" s="55">
        <f t="shared" si="26"/>
        <v>81.875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81.875</v>
      </c>
      <c r="BC47" s="62" t="str">
        <f t="shared" si="34"/>
        <v/>
      </c>
      <c r="BE47" s="30">
        <f t="shared" si="18"/>
        <v>83</v>
      </c>
      <c r="BF47" s="30">
        <f t="shared" si="19"/>
        <v>85.75</v>
      </c>
      <c r="BG47" s="145">
        <f t="shared" si="20"/>
        <v>79.5</v>
      </c>
      <c r="BH47" s="30">
        <f t="shared" si="21"/>
        <v>79.25</v>
      </c>
      <c r="BI47" s="30">
        <f t="shared" si="22"/>
        <v>81.875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23"/>
        <v>82</v>
      </c>
      <c r="AL48" s="52">
        <f t="shared" si="24"/>
        <v>86</v>
      </c>
      <c r="AM48" s="53">
        <f t="shared" si="25"/>
        <v>81.75</v>
      </c>
      <c r="AN48" s="54">
        <f t="shared" si="35"/>
        <v>85</v>
      </c>
      <c r="AO48" s="55">
        <f t="shared" si="26"/>
        <v>83.6875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83.6875</v>
      </c>
      <c r="BC48" s="62" t="str">
        <f t="shared" si="34"/>
        <v/>
      </c>
      <c r="BE48" s="30">
        <f t="shared" si="18"/>
        <v>82</v>
      </c>
      <c r="BF48" s="30">
        <f t="shared" si="19"/>
        <v>86</v>
      </c>
      <c r="BG48" s="145">
        <f t="shared" si="20"/>
        <v>82</v>
      </c>
      <c r="BH48" s="30">
        <f t="shared" si="21"/>
        <v>84.75</v>
      </c>
      <c r="BI48" s="30">
        <f t="shared" si="22"/>
        <v>83.6875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23"/>
        <v>87</v>
      </c>
      <c r="AL49" s="52">
        <f t="shared" si="24"/>
        <v>89</v>
      </c>
      <c r="AM49" s="53">
        <f t="shared" si="25"/>
        <v>86</v>
      </c>
      <c r="AN49" s="54">
        <f t="shared" si="35"/>
        <v>90</v>
      </c>
      <c r="AO49" s="55">
        <f t="shared" si="26"/>
        <v>88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88</v>
      </c>
      <c r="BC49" s="62" t="str">
        <f t="shared" si="34"/>
        <v/>
      </c>
      <c r="BE49" s="30">
        <f t="shared" si="18"/>
        <v>87</v>
      </c>
      <c r="BF49" s="30">
        <f t="shared" si="19"/>
        <v>89</v>
      </c>
      <c r="BG49" s="145">
        <f t="shared" si="20"/>
        <v>86</v>
      </c>
      <c r="BH49" s="30">
        <f t="shared" si="21"/>
        <v>90</v>
      </c>
      <c r="BI49" s="30">
        <f t="shared" si="22"/>
        <v>88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23"/>
        <v>87</v>
      </c>
      <c r="AL50" s="52">
        <f t="shared" si="24"/>
        <v>89</v>
      </c>
      <c r="AM50" s="53">
        <f t="shared" si="25"/>
        <v>86</v>
      </c>
      <c r="AN50" s="54">
        <f t="shared" si="35"/>
        <v>90</v>
      </c>
      <c r="AO50" s="55">
        <f t="shared" si="26"/>
        <v>88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88</v>
      </c>
      <c r="BC50" s="62" t="str">
        <f t="shared" si="34"/>
        <v/>
      </c>
      <c r="BE50" s="30">
        <f t="shared" si="18"/>
        <v>87</v>
      </c>
      <c r="BF50" s="30">
        <f t="shared" si="19"/>
        <v>89</v>
      </c>
      <c r="BG50" s="145">
        <f t="shared" si="20"/>
        <v>87</v>
      </c>
      <c r="BH50" s="30">
        <f t="shared" si="21"/>
        <v>89</v>
      </c>
      <c r="BI50" s="30">
        <f t="shared" si="22"/>
        <v>88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23"/>
        <v>76</v>
      </c>
      <c r="AL51" s="52">
        <f t="shared" si="24"/>
        <v>80</v>
      </c>
      <c r="AM51" s="53">
        <f t="shared" si="25"/>
        <v>83</v>
      </c>
      <c r="AN51" s="54">
        <f t="shared" si="35"/>
        <v>81</v>
      </c>
      <c r="AO51" s="55">
        <f t="shared" si="26"/>
        <v>80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80</v>
      </c>
      <c r="BC51" s="62" t="str">
        <f t="shared" si="34"/>
        <v/>
      </c>
      <c r="BE51" s="30">
        <f t="shared" si="18"/>
        <v>78.5</v>
      </c>
      <c r="BF51" s="30">
        <f t="shared" si="19"/>
        <v>80</v>
      </c>
      <c r="BG51" s="145">
        <f t="shared" si="20"/>
        <v>81.5</v>
      </c>
      <c r="BH51" s="30">
        <f t="shared" si="21"/>
        <v>80</v>
      </c>
      <c r="BI51" s="30">
        <f t="shared" si="22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23"/>
        <v>76</v>
      </c>
      <c r="AL52" s="52">
        <f t="shared" si="24"/>
        <v>80</v>
      </c>
      <c r="AM52" s="53">
        <f t="shared" si="25"/>
        <v>83</v>
      </c>
      <c r="AN52" s="54">
        <f t="shared" si="35"/>
        <v>81</v>
      </c>
      <c r="AO52" s="55">
        <f t="shared" si="26"/>
        <v>80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80</v>
      </c>
      <c r="BC52" s="62" t="str">
        <f t="shared" si="34"/>
        <v/>
      </c>
      <c r="BE52" s="30">
        <f t="shared" si="18"/>
        <v>78.5</v>
      </c>
      <c r="BF52" s="30">
        <f t="shared" si="19"/>
        <v>80</v>
      </c>
      <c r="BG52" s="145">
        <f t="shared" si="20"/>
        <v>81.5</v>
      </c>
      <c r="BH52" s="30">
        <f t="shared" si="21"/>
        <v>80</v>
      </c>
      <c r="BI52" s="30">
        <f t="shared" si="22"/>
        <v>80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23"/>
        <v>83</v>
      </c>
      <c r="AL53" s="52">
        <f t="shared" si="24"/>
        <v>87</v>
      </c>
      <c r="AM53" s="53">
        <f t="shared" si="25"/>
        <v>76</v>
      </c>
      <c r="AN53" s="54">
        <f t="shared" si="35"/>
        <v>81.5</v>
      </c>
      <c r="AO53" s="55">
        <f t="shared" si="26"/>
        <v>81.875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81.875</v>
      </c>
      <c r="BC53" s="62" t="str">
        <f t="shared" si="34"/>
        <v/>
      </c>
      <c r="BE53" s="30">
        <f t="shared" si="18"/>
        <v>83</v>
      </c>
      <c r="BF53" s="30">
        <f t="shared" si="19"/>
        <v>85.75</v>
      </c>
      <c r="BG53" s="145">
        <f t="shared" si="20"/>
        <v>79.5</v>
      </c>
      <c r="BH53" s="30">
        <f t="shared" si="21"/>
        <v>79.25</v>
      </c>
      <c r="BI53" s="30">
        <f t="shared" si="22"/>
        <v>81.875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23"/>
        <v>82</v>
      </c>
      <c r="AL54" s="127">
        <f t="shared" si="24"/>
        <v>86</v>
      </c>
      <c r="AM54" s="128">
        <f t="shared" si="25"/>
        <v>81.75</v>
      </c>
      <c r="AN54" s="129">
        <f t="shared" si="35"/>
        <v>85</v>
      </c>
      <c r="AO54" s="130">
        <f t="shared" si="26"/>
        <v>83.6875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83.6875</v>
      </c>
      <c r="BC54" s="137" t="str">
        <f t="shared" si="34"/>
        <v/>
      </c>
      <c r="BE54" s="30">
        <f t="shared" si="18"/>
        <v>82</v>
      </c>
      <c r="BF54" s="30">
        <f t="shared" si="19"/>
        <v>86</v>
      </c>
      <c r="BG54" s="145">
        <f t="shared" si="20"/>
        <v>82</v>
      </c>
      <c r="BH54" s="30">
        <f t="shared" si="21"/>
        <v>84.75</v>
      </c>
      <c r="BI54" s="30">
        <f t="shared" si="22"/>
        <v>83.6875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23"/>
        <v>87</v>
      </c>
      <c r="AL55" s="52">
        <f t="shared" si="24"/>
        <v>89</v>
      </c>
      <c r="AM55" s="53">
        <f t="shared" si="25"/>
        <v>86</v>
      </c>
      <c r="AN55" s="54">
        <f t="shared" si="35"/>
        <v>90</v>
      </c>
      <c r="AO55" s="139">
        <f t="shared" si="26"/>
        <v>88</v>
      </c>
      <c r="AP55" s="140"/>
      <c r="AQ55" s="141"/>
      <c r="AR55" s="57" t="str">
        <f t="shared" si="27"/>
        <v/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>
        <f t="shared" si="17"/>
        <v>88</v>
      </c>
      <c r="BC55" s="143" t="str">
        <f t="shared" si="34"/>
        <v/>
      </c>
      <c r="BE55" s="30">
        <f t="shared" si="18"/>
        <v>87</v>
      </c>
      <c r="BF55" s="30">
        <f t="shared" si="19"/>
        <v>89</v>
      </c>
      <c r="BG55" s="145">
        <f t="shared" si="20"/>
        <v>86</v>
      </c>
      <c r="BH55" s="30">
        <f t="shared" si="21"/>
        <v>90</v>
      </c>
      <c r="BI55" s="30">
        <f t="shared" si="22"/>
        <v>88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55 M11:N55 AC11:AD55">
    <cfRule type="cellIs" dxfId="56" priority="4" operator="lessThan">
      <formula>70</formula>
    </cfRule>
  </conditionalFormatting>
  <conditionalFormatting sqref="G11:L55">
    <cfRule type="cellIs" dxfId="55" priority="3" operator="lessThan">
      <formula>70</formula>
    </cfRule>
  </conditionalFormatting>
  <conditionalFormatting sqref="O11:AB55">
    <cfRule type="cellIs" dxfId="54" priority="2" operator="lessThan">
      <formula>70</formula>
    </cfRule>
  </conditionalFormatting>
  <conditionalFormatting sqref="AE11:AI55">
    <cfRule type="cellIs" dxfId="53" priority="1" operator="lessThan">
      <formula>70</formula>
    </cfRule>
  </conditionalFormatting>
  <conditionalFormatting sqref="AJ11:AJ41">
    <cfRule type="cellIs" dxfId="52" priority="17" operator="lessThan">
      <formula>70</formula>
    </cfRule>
  </conditionalFormatting>
  <conditionalFormatting sqref="AK11:AP55 AJ42:AJ55">
    <cfRule type="cellIs" dxfId="51" priority="26" operator="lessThan">
      <formula>70</formula>
    </cfRule>
  </conditionalFormatting>
  <conditionalFormatting sqref="AR11:AR55">
    <cfRule type="cellIs" dxfId="50" priority="24" operator="lessThan">
      <formula>70</formula>
    </cfRule>
  </conditionalFormatting>
  <conditionalFormatting sqref="AR11:AY55">
    <cfRule type="cellIs" dxfId="49" priority="25" operator="lessThan">
      <formula>70</formula>
    </cfRule>
  </conditionalFormatting>
  <conditionalFormatting sqref="AZ11:AZ55">
    <cfRule type="cellIs" dxfId="48" priority="19" operator="lessThan">
      <formula>70</formula>
    </cfRule>
  </conditionalFormatting>
  <dataValidations count="8">
    <dataValidation type="custom" allowBlank="1" showInputMessage="1" showErrorMessage="1" sqref="E12:AI13" xr:uid="{02A91F06-3B36-D949-A266-8B69AA19272F}">
      <formula1>ISNUMBER(E12:E55)</formula1>
    </dataValidation>
    <dataValidation type="custom" allowBlank="1" showInputMessage="1" showErrorMessage="1" sqref="E11:AI11" xr:uid="{0D50B4FE-7906-654A-B5CE-513A046660DA}">
      <formula1>ISNUMBER(E11:E55)</formula1>
    </dataValidation>
    <dataValidation type="custom" allowBlank="1" showInputMessage="1" showErrorMessage="1" sqref="E27:AI27 E51:AI51 E39:AI39" xr:uid="{39D1CD46-6ACB-8D45-97B3-10139C4D04B8}">
      <formula1>ISNUMBER(E27:E64)</formula1>
    </dataValidation>
    <dataValidation type="custom" allowBlank="1" showInputMessage="1" showErrorMessage="1" sqref="E17:AI19 E50:AI50 E38:AI38 E26:AI26" xr:uid="{1750B813-71D2-AE4B-93FE-0863DD72CC74}">
      <formula1>ISNUMBER(E17:E55)</formula1>
    </dataValidation>
    <dataValidation type="custom" allowBlank="1" showInputMessage="1" showErrorMessage="1" sqref="E20:AI22 E52:AI55 E40:AI46 E28:AI34" xr:uid="{7A465175-9CE6-E14B-967A-355C5348FA22}">
      <formula1>ISNUMBER(E20:E56)</formula1>
    </dataValidation>
    <dataValidation type="custom" allowBlank="1" showInputMessage="1" showErrorMessage="1" sqref="E16:AI16" xr:uid="{CB4E21DD-D318-9D46-9620-6582A2B75DD9}">
      <formula1>ISNUMBER(E16:E55)</formula1>
    </dataValidation>
    <dataValidation type="custom" allowBlank="1" showInputMessage="1" showErrorMessage="1" sqref="E14:AI14 E47:AI49 E35:AI37 E23:AI25" xr:uid="{2C2E5D47-AD6C-834C-B9A1-8BC82BD58869}">
      <formula1>ISNUMBER(E14:E55)</formula1>
    </dataValidation>
    <dataValidation type="custom" allowBlank="1" showInputMessage="1" showErrorMessage="1" sqref="E15:AI15" xr:uid="{B23A0C5E-465F-4A44-AA8C-B8BDB9123099}">
      <formula1>ISNUMBER(E15:E55)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X1" zoomScaleNormal="100" workbookViewId="0">
      <selection activeCell="BK12" sqref="BK12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36">
        <v>80</v>
      </c>
      <c r="F11" s="37"/>
      <c r="G11" s="37">
        <v>75</v>
      </c>
      <c r="H11" s="37"/>
      <c r="I11" s="37">
        <v>90</v>
      </c>
      <c r="J11" s="37"/>
      <c r="K11" s="37">
        <v>95</v>
      </c>
      <c r="L11" s="38"/>
      <c r="M11" s="36">
        <v>81</v>
      </c>
      <c r="N11" s="37"/>
      <c r="O11" s="37">
        <v>86</v>
      </c>
      <c r="P11" s="37"/>
      <c r="Q11" s="37">
        <v>91</v>
      </c>
      <c r="R11" s="37"/>
      <c r="S11" s="37">
        <v>94</v>
      </c>
      <c r="T11" s="38"/>
      <c r="U11" s="36">
        <v>80</v>
      </c>
      <c r="V11" s="37"/>
      <c r="W11" s="37">
        <v>84</v>
      </c>
      <c r="X11" s="37"/>
      <c r="Y11" s="37">
        <v>93</v>
      </c>
      <c r="Z11" s="37"/>
      <c r="AA11" s="37">
        <v>96</v>
      </c>
      <c r="AB11" s="38"/>
      <c r="AC11" s="29">
        <v>83</v>
      </c>
      <c r="AD11" s="30"/>
      <c r="AE11" s="30">
        <v>85</v>
      </c>
      <c r="AF11" s="30"/>
      <c r="AG11" s="30">
        <v>90</v>
      </c>
      <c r="AH11" s="30"/>
      <c r="AI11" s="30">
        <v>95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88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88.25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88.25</v>
      </c>
      <c r="AO11" s="50">
        <f t="shared" ref="AO11:AO42" si="3">AVERAGE(AK11:AN11)</f>
        <v>87.375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87.375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81</v>
      </c>
      <c r="BF11" s="30">
        <f t="shared" ref="BF11:BF12" si="13">SUM(G11+O11+W11+AE11)/4</f>
        <v>82.5</v>
      </c>
      <c r="BG11" s="145">
        <f t="shared" ref="BG11:BG12" si="14">SUM(I11+Q11+Y11+AG11)/4</f>
        <v>91</v>
      </c>
      <c r="BH11" s="30">
        <f t="shared" ref="BH11:BH12" si="15">SUM(K11+S11+AA11+AI11)/4</f>
        <v>95</v>
      </c>
      <c r="BI11" s="30">
        <f>AVERAGE(BE11:BH11)</f>
        <v>87.375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89</v>
      </c>
      <c r="H12" s="30"/>
      <c r="I12" s="30">
        <v>90</v>
      </c>
      <c r="J12" s="30"/>
      <c r="K12" s="30">
        <v>100</v>
      </c>
      <c r="L12" s="31"/>
      <c r="M12" s="29">
        <v>89</v>
      </c>
      <c r="N12" s="30"/>
      <c r="O12" s="30">
        <v>90</v>
      </c>
      <c r="P12" s="30"/>
      <c r="Q12" s="30">
        <v>91</v>
      </c>
      <c r="R12" s="30"/>
      <c r="S12" s="30">
        <v>98</v>
      </c>
      <c r="T12" s="31"/>
      <c r="U12" s="29">
        <v>88</v>
      </c>
      <c r="V12" s="30"/>
      <c r="W12" s="30">
        <v>90</v>
      </c>
      <c r="X12" s="30"/>
      <c r="Y12" s="30">
        <v>91</v>
      </c>
      <c r="Z12" s="30"/>
      <c r="AA12" s="30">
        <v>99</v>
      </c>
      <c r="AB12" s="31"/>
      <c r="AC12" s="11">
        <v>90</v>
      </c>
      <c r="AD12" s="30"/>
      <c r="AE12" s="30">
        <v>91</v>
      </c>
      <c r="AF12" s="30"/>
      <c r="AG12" s="30">
        <v>95</v>
      </c>
      <c r="AH12" s="30"/>
      <c r="AI12" s="30">
        <v>100</v>
      </c>
      <c r="AJ12" s="13"/>
      <c r="AK12" s="51">
        <f t="shared" si="0"/>
        <v>92.25</v>
      </c>
      <c r="AL12" s="52">
        <f t="shared" si="1"/>
        <v>92</v>
      </c>
      <c r="AM12" s="53">
        <f t="shared" si="2"/>
        <v>92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94</v>
      </c>
      <c r="AO12" s="55">
        <f t="shared" si="3"/>
        <v>92.5625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92.5625</v>
      </c>
      <c r="BC12" s="62" t="str">
        <f t="shared" si="11"/>
        <v/>
      </c>
      <c r="BE12" s="30">
        <f t="shared" si="12"/>
        <v>89.25</v>
      </c>
      <c r="BF12" s="30">
        <f t="shared" si="13"/>
        <v>90</v>
      </c>
      <c r="BG12" s="145">
        <f t="shared" si="14"/>
        <v>91.75</v>
      </c>
      <c r="BH12" s="30">
        <f t="shared" si="15"/>
        <v>99.25</v>
      </c>
      <c r="BI12" s="30">
        <f>AVERAGE(BE12:BH12)</f>
        <v>92.5625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90</v>
      </c>
      <c r="F13" s="30"/>
      <c r="G13" s="30">
        <v>91</v>
      </c>
      <c r="H13" s="30"/>
      <c r="I13" s="30">
        <v>89</v>
      </c>
      <c r="J13" s="30"/>
      <c r="K13" s="30">
        <v>90</v>
      </c>
      <c r="L13" s="31"/>
      <c r="M13" s="29">
        <v>91</v>
      </c>
      <c r="N13" s="30"/>
      <c r="O13" s="30">
        <v>89</v>
      </c>
      <c r="P13" s="30"/>
      <c r="Q13" s="30">
        <v>88</v>
      </c>
      <c r="R13" s="30"/>
      <c r="S13" s="30">
        <v>98</v>
      </c>
      <c r="T13" s="31"/>
      <c r="U13" s="29">
        <v>87</v>
      </c>
      <c r="V13" s="30"/>
      <c r="W13" s="30">
        <v>90</v>
      </c>
      <c r="X13" s="30"/>
      <c r="Y13" s="30">
        <v>88</v>
      </c>
      <c r="Z13" s="30"/>
      <c r="AA13" s="30">
        <v>97</v>
      </c>
      <c r="AB13" s="31"/>
      <c r="AC13" s="11">
        <v>88</v>
      </c>
      <c r="AD13" s="30"/>
      <c r="AE13" s="30">
        <v>89</v>
      </c>
      <c r="AF13" s="30"/>
      <c r="AG13" s="30">
        <v>90</v>
      </c>
      <c r="AH13" s="30"/>
      <c r="AI13" s="30">
        <v>98</v>
      </c>
      <c r="AJ13" s="13"/>
      <c r="AK13" s="51">
        <f t="shared" si="0"/>
        <v>90</v>
      </c>
      <c r="AL13" s="52">
        <f t="shared" si="1"/>
        <v>91.5</v>
      </c>
      <c r="AM13" s="53">
        <f t="shared" si="2"/>
        <v>90.5</v>
      </c>
      <c r="AN13" s="54">
        <f t="shared" si="16"/>
        <v>91.25</v>
      </c>
      <c r="AO13" s="55">
        <f t="shared" si="3"/>
        <v>90.8125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90.8125</v>
      </c>
      <c r="BC13" s="62" t="str">
        <f t="shared" si="11"/>
        <v/>
      </c>
      <c r="BE13" s="30">
        <f>SUM(E13+M13+U13+AC13)/4</f>
        <v>89</v>
      </c>
      <c r="BF13" s="30">
        <f>SUM(G13+O13+W13+AE13)/4</f>
        <v>89.75</v>
      </c>
      <c r="BG13" s="145">
        <f>SUM(I13+Q13+Y13+AG13)/4</f>
        <v>88.75</v>
      </c>
      <c r="BH13" s="30">
        <f>SUM(K13+S13+AA13+AI13)/4</f>
        <v>95.75</v>
      </c>
      <c r="BI13" s="30">
        <f>AVERAGE(BE13:BH13)</f>
        <v>90.8125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95</v>
      </c>
      <c r="F14" s="30"/>
      <c r="G14" s="30">
        <v>96</v>
      </c>
      <c r="H14" s="30"/>
      <c r="I14" s="30">
        <v>97</v>
      </c>
      <c r="J14" s="30"/>
      <c r="K14" s="30">
        <v>98</v>
      </c>
      <c r="L14" s="31"/>
      <c r="M14" s="29">
        <v>96</v>
      </c>
      <c r="N14" s="30"/>
      <c r="O14" s="30">
        <v>97</v>
      </c>
      <c r="P14" s="30"/>
      <c r="Q14" s="30">
        <v>99</v>
      </c>
      <c r="R14" s="30"/>
      <c r="S14" s="30">
        <v>99</v>
      </c>
      <c r="T14" s="31"/>
      <c r="U14" s="29">
        <v>94</v>
      </c>
      <c r="V14" s="30"/>
      <c r="W14" s="30">
        <v>95</v>
      </c>
      <c r="X14" s="30"/>
      <c r="Y14" s="30">
        <v>98</v>
      </c>
      <c r="Z14" s="30"/>
      <c r="AA14" s="30">
        <v>100</v>
      </c>
      <c r="AB14" s="31"/>
      <c r="AC14" s="11">
        <v>97</v>
      </c>
      <c r="AD14" s="30"/>
      <c r="AE14" s="30">
        <v>98</v>
      </c>
      <c r="AF14" s="30"/>
      <c r="AG14" s="30">
        <v>99</v>
      </c>
      <c r="AH14" s="30"/>
      <c r="AI14" s="30">
        <v>100</v>
      </c>
      <c r="AJ14" s="13"/>
      <c r="AK14" s="51">
        <f t="shared" si="0"/>
        <v>96.5</v>
      </c>
      <c r="AL14" s="52">
        <f t="shared" si="1"/>
        <v>97.75</v>
      </c>
      <c r="AM14" s="53">
        <f t="shared" si="2"/>
        <v>96.75</v>
      </c>
      <c r="AN14" s="54">
        <f t="shared" si="16"/>
        <v>98.5</v>
      </c>
      <c r="AO14" s="55">
        <f t="shared" si="3"/>
        <v>97.375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97.375</v>
      </c>
      <c r="BC14" s="62" t="str">
        <f t="shared" si="11"/>
        <v/>
      </c>
      <c r="BE14" s="30">
        <f t="shared" ref="BE14:BE55" si="18">SUM(E14+M14+U14+AC14)/4</f>
        <v>95.5</v>
      </c>
      <c r="BF14" s="30">
        <f t="shared" ref="BF14:BF55" si="19">SUM(G14+O14+W14+AE14)/4</f>
        <v>96.5</v>
      </c>
      <c r="BG14" s="145">
        <f t="shared" ref="BG14:BG55" si="20">SUM(I14+Q14+Y14+AG14)/4</f>
        <v>98.25</v>
      </c>
      <c r="BH14" s="30">
        <f t="shared" ref="BH14:BH55" si="21">SUM(K14+S14+AA14+AI14)/4</f>
        <v>99.25</v>
      </c>
      <c r="BI14" s="30">
        <f t="shared" ref="BI14:BI55" si="22">AVERAGE(BE14:BH14)</f>
        <v>97.375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83</v>
      </c>
      <c r="H15" s="30"/>
      <c r="I15" s="30">
        <v>80</v>
      </c>
      <c r="J15" s="30"/>
      <c r="K15" s="30">
        <v>84</v>
      </c>
      <c r="L15" s="31"/>
      <c r="M15" s="29">
        <v>81</v>
      </c>
      <c r="N15" s="30"/>
      <c r="O15" s="30">
        <v>80</v>
      </c>
      <c r="P15" s="30"/>
      <c r="Q15" s="30">
        <v>85</v>
      </c>
      <c r="R15" s="30"/>
      <c r="S15" s="30">
        <v>88</v>
      </c>
      <c r="T15" s="31"/>
      <c r="U15" s="29">
        <v>80</v>
      </c>
      <c r="V15" s="30"/>
      <c r="W15" s="30">
        <v>84</v>
      </c>
      <c r="X15" s="30"/>
      <c r="Y15" s="30">
        <v>85</v>
      </c>
      <c r="Z15" s="30"/>
      <c r="AA15" s="30">
        <v>88</v>
      </c>
      <c r="AB15" s="31"/>
      <c r="AC15" s="11">
        <v>81</v>
      </c>
      <c r="AD15" s="30"/>
      <c r="AE15" s="30">
        <v>85</v>
      </c>
      <c r="AF15" s="30"/>
      <c r="AG15" s="30">
        <v>86</v>
      </c>
      <c r="AH15" s="30"/>
      <c r="AI15" s="30">
        <v>89</v>
      </c>
      <c r="AJ15" s="13"/>
      <c r="AK15" s="51">
        <f t="shared" si="0"/>
        <v>81.75</v>
      </c>
      <c r="AL15" s="52">
        <f t="shared" si="1"/>
        <v>83.5</v>
      </c>
      <c r="AM15" s="53">
        <f t="shared" si="2"/>
        <v>84.25</v>
      </c>
      <c r="AN15" s="54">
        <f t="shared" si="16"/>
        <v>85.25</v>
      </c>
      <c r="AO15" s="55">
        <f t="shared" si="3"/>
        <v>83.6875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83.6875</v>
      </c>
      <c r="BC15" s="62" t="str">
        <f t="shared" si="11"/>
        <v/>
      </c>
      <c r="BE15" s="30">
        <f t="shared" si="18"/>
        <v>80.5</v>
      </c>
      <c r="BF15" s="30">
        <f t="shared" si="19"/>
        <v>83</v>
      </c>
      <c r="BG15" s="145">
        <f t="shared" si="20"/>
        <v>84</v>
      </c>
      <c r="BH15" s="30">
        <f t="shared" si="21"/>
        <v>87.25</v>
      </c>
      <c r="BI15" s="30">
        <f t="shared" si="22"/>
        <v>83.6875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6"/>
        <v>0</v>
      </c>
      <c r="AO16" s="55">
        <f t="shared" si="3"/>
        <v>0</v>
      </c>
      <c r="AP16" s="45"/>
      <c r="AR16" s="56">
        <f t="shared" si="4"/>
        <v>0</v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 t="str">
        <f t="shared" si="17"/>
        <v/>
      </c>
      <c r="BC16" s="62">
        <f t="shared" si="11"/>
        <v>0</v>
      </c>
      <c r="BE16" s="30">
        <f t="shared" si="18"/>
        <v>0</v>
      </c>
      <c r="BF16" s="30">
        <f t="shared" si="19"/>
        <v>0</v>
      </c>
      <c r="BG16" s="145">
        <f t="shared" si="20"/>
        <v>0</v>
      </c>
      <c r="BH16" s="30">
        <f t="shared" si="21"/>
        <v>0</v>
      </c>
      <c r="BI16" s="30">
        <f t="shared" si="22"/>
        <v>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75</v>
      </c>
      <c r="F17" s="30"/>
      <c r="G17" s="30">
        <v>71</v>
      </c>
      <c r="H17" s="30"/>
      <c r="I17" s="30">
        <v>74</v>
      </c>
      <c r="J17" s="30"/>
      <c r="K17" s="30">
        <v>76</v>
      </c>
      <c r="L17" s="31"/>
      <c r="M17" s="29">
        <v>70</v>
      </c>
      <c r="N17" s="30"/>
      <c r="O17" s="30">
        <v>75</v>
      </c>
      <c r="P17" s="30"/>
      <c r="Q17" s="30">
        <v>75</v>
      </c>
      <c r="R17" s="30"/>
      <c r="S17" s="30">
        <v>76</v>
      </c>
      <c r="T17" s="31"/>
      <c r="U17" s="29">
        <v>74</v>
      </c>
      <c r="V17" s="30"/>
      <c r="W17" s="30">
        <v>73</v>
      </c>
      <c r="X17" s="30"/>
      <c r="Y17" s="30">
        <v>75</v>
      </c>
      <c r="Z17" s="30"/>
      <c r="AA17" s="30">
        <v>74</v>
      </c>
      <c r="AB17" s="31"/>
      <c r="AC17" s="11">
        <v>71</v>
      </c>
      <c r="AD17" s="30"/>
      <c r="AE17" s="30">
        <v>74</v>
      </c>
      <c r="AF17" s="30"/>
      <c r="AG17" s="30">
        <v>76</v>
      </c>
      <c r="AH17" s="30"/>
      <c r="AI17" s="30">
        <v>75</v>
      </c>
      <c r="AJ17" s="13"/>
      <c r="AK17" s="51">
        <f t="shared" si="0"/>
        <v>74</v>
      </c>
      <c r="AL17" s="52">
        <f t="shared" si="1"/>
        <v>74</v>
      </c>
      <c r="AM17" s="53">
        <f t="shared" si="2"/>
        <v>74</v>
      </c>
      <c r="AN17" s="54">
        <f t="shared" si="16"/>
        <v>74</v>
      </c>
      <c r="AO17" s="55">
        <f t="shared" si="3"/>
        <v>74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74</v>
      </c>
      <c r="BC17" s="62" t="str">
        <f t="shared" si="11"/>
        <v/>
      </c>
      <c r="BE17" s="30">
        <f t="shared" si="18"/>
        <v>72.5</v>
      </c>
      <c r="BF17" s="30">
        <f t="shared" si="19"/>
        <v>73.25</v>
      </c>
      <c r="BG17" s="145">
        <f t="shared" si="20"/>
        <v>75</v>
      </c>
      <c r="BH17" s="30">
        <f t="shared" si="21"/>
        <v>75.25</v>
      </c>
      <c r="BI17" s="30">
        <f t="shared" si="22"/>
        <v>74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85</v>
      </c>
      <c r="F18" s="30"/>
      <c r="G18" s="30">
        <v>86</v>
      </c>
      <c r="H18" s="30"/>
      <c r="I18" s="30">
        <v>90</v>
      </c>
      <c r="J18" s="30"/>
      <c r="K18" s="30">
        <v>98</v>
      </c>
      <c r="L18" s="31"/>
      <c r="M18" s="29">
        <v>86</v>
      </c>
      <c r="N18" s="30"/>
      <c r="O18" s="30">
        <v>91</v>
      </c>
      <c r="P18" s="30"/>
      <c r="Q18" s="30">
        <v>91</v>
      </c>
      <c r="R18" s="30"/>
      <c r="S18" s="30">
        <v>97</v>
      </c>
      <c r="T18" s="31"/>
      <c r="U18" s="29">
        <v>84</v>
      </c>
      <c r="V18" s="30"/>
      <c r="W18" s="30">
        <v>85</v>
      </c>
      <c r="X18" s="30"/>
      <c r="Y18" s="30">
        <v>89</v>
      </c>
      <c r="Z18" s="30"/>
      <c r="AA18" s="30">
        <v>95</v>
      </c>
      <c r="AB18" s="31"/>
      <c r="AC18" s="11">
        <v>84</v>
      </c>
      <c r="AD18" s="30"/>
      <c r="AE18" s="30">
        <v>85</v>
      </c>
      <c r="AF18" s="30"/>
      <c r="AG18" s="30">
        <v>90</v>
      </c>
      <c r="AH18" s="30"/>
      <c r="AI18" s="30">
        <v>100</v>
      </c>
      <c r="AJ18" s="13"/>
      <c r="AK18" s="51">
        <f t="shared" si="0"/>
        <v>89.75</v>
      </c>
      <c r="AL18" s="52">
        <f t="shared" si="1"/>
        <v>91.25</v>
      </c>
      <c r="AM18" s="53">
        <f t="shared" si="2"/>
        <v>88.25</v>
      </c>
      <c r="AN18" s="54">
        <f t="shared" si="16"/>
        <v>89.75</v>
      </c>
      <c r="AO18" s="55">
        <f t="shared" si="3"/>
        <v>89.75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89.75</v>
      </c>
      <c r="BC18" s="62" t="str">
        <f t="shared" si="11"/>
        <v/>
      </c>
      <c r="BE18" s="30">
        <f t="shared" si="18"/>
        <v>84.75</v>
      </c>
      <c r="BF18" s="30">
        <f t="shared" si="19"/>
        <v>86.75</v>
      </c>
      <c r="BG18" s="145">
        <f t="shared" si="20"/>
        <v>90</v>
      </c>
      <c r="BH18" s="30">
        <f t="shared" si="21"/>
        <v>97.5</v>
      </c>
      <c r="BI18" s="30">
        <f t="shared" si="22"/>
        <v>89.75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98</v>
      </c>
      <c r="F19" s="30"/>
      <c r="G19" s="30">
        <v>97</v>
      </c>
      <c r="H19" s="30"/>
      <c r="I19" s="30">
        <v>95</v>
      </c>
      <c r="J19" s="30"/>
      <c r="K19" s="30">
        <v>99</v>
      </c>
      <c r="L19" s="31"/>
      <c r="M19" s="29">
        <v>97</v>
      </c>
      <c r="N19" s="30"/>
      <c r="O19" s="30">
        <v>96</v>
      </c>
      <c r="P19" s="30"/>
      <c r="Q19" s="30">
        <v>97</v>
      </c>
      <c r="R19" s="30"/>
      <c r="S19" s="30">
        <v>100</v>
      </c>
      <c r="T19" s="31"/>
      <c r="U19" s="29">
        <v>100</v>
      </c>
      <c r="V19" s="30"/>
      <c r="W19" s="30">
        <v>96</v>
      </c>
      <c r="X19" s="30"/>
      <c r="Y19" s="30">
        <v>97</v>
      </c>
      <c r="Z19" s="30"/>
      <c r="AA19" s="30">
        <v>98</v>
      </c>
      <c r="AB19" s="31"/>
      <c r="AC19" s="11">
        <v>99</v>
      </c>
      <c r="AD19" s="30"/>
      <c r="AE19" s="30">
        <v>98</v>
      </c>
      <c r="AF19" s="30"/>
      <c r="AG19" s="30">
        <v>99</v>
      </c>
      <c r="AH19" s="30"/>
      <c r="AI19" s="30">
        <v>100</v>
      </c>
      <c r="AJ19" s="13"/>
      <c r="AK19" s="51">
        <f t="shared" si="0"/>
        <v>97.25</v>
      </c>
      <c r="AL19" s="52">
        <f t="shared" si="1"/>
        <v>97.5</v>
      </c>
      <c r="AM19" s="53">
        <f t="shared" si="2"/>
        <v>97.75</v>
      </c>
      <c r="AN19" s="54">
        <f t="shared" si="16"/>
        <v>99</v>
      </c>
      <c r="AO19" s="55">
        <f t="shared" si="3"/>
        <v>97.875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97.875</v>
      </c>
      <c r="BC19" s="62" t="str">
        <f t="shared" si="11"/>
        <v/>
      </c>
      <c r="BE19" s="30">
        <f t="shared" si="18"/>
        <v>98.5</v>
      </c>
      <c r="BF19" s="30">
        <f t="shared" si="19"/>
        <v>96.75</v>
      </c>
      <c r="BG19" s="145">
        <f t="shared" si="20"/>
        <v>97</v>
      </c>
      <c r="BH19" s="30">
        <f t="shared" si="21"/>
        <v>99.25</v>
      </c>
      <c r="BI19" s="30">
        <f t="shared" si="22"/>
        <v>97.875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6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8"/>
        <v>89.25</v>
      </c>
      <c r="BF20" s="30">
        <f t="shared" si="19"/>
        <v>90</v>
      </c>
      <c r="BG20" s="145">
        <f t="shared" si="20"/>
        <v>91.75</v>
      </c>
      <c r="BH20" s="30">
        <f t="shared" si="21"/>
        <v>99.25</v>
      </c>
      <c r="BI20" s="30">
        <f t="shared" si="22"/>
        <v>92.5625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6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8"/>
        <v>89</v>
      </c>
      <c r="BF21" s="30">
        <f t="shared" si="19"/>
        <v>89.75</v>
      </c>
      <c r="BG21" s="145">
        <f t="shared" si="20"/>
        <v>88.75</v>
      </c>
      <c r="BH21" s="30">
        <f t="shared" si="21"/>
        <v>95.75</v>
      </c>
      <c r="BI21" s="30">
        <f t="shared" si="22"/>
        <v>90.8125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6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8"/>
        <v>95.5</v>
      </c>
      <c r="BF22" s="30">
        <f t="shared" si="19"/>
        <v>96.5</v>
      </c>
      <c r="BG22" s="145">
        <f t="shared" si="20"/>
        <v>98.25</v>
      </c>
      <c r="BH22" s="30">
        <f t="shared" si="21"/>
        <v>99.25</v>
      </c>
      <c r="BI22" s="30">
        <f t="shared" si="22"/>
        <v>97.375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6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8"/>
        <v>80.5</v>
      </c>
      <c r="BF23" s="30">
        <f t="shared" si="19"/>
        <v>83</v>
      </c>
      <c r="BG23" s="145">
        <f t="shared" si="20"/>
        <v>84</v>
      </c>
      <c r="BH23" s="30">
        <f t="shared" si="21"/>
        <v>87.25</v>
      </c>
      <c r="BI23" s="30">
        <f t="shared" si="22"/>
        <v>83.6875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90</v>
      </c>
      <c r="F24" s="30"/>
      <c r="G24" s="30">
        <v>89</v>
      </c>
      <c r="H24" s="30"/>
      <c r="I24" s="30">
        <v>90</v>
      </c>
      <c r="J24" s="30"/>
      <c r="K24" s="30">
        <v>100</v>
      </c>
      <c r="L24" s="31"/>
      <c r="M24" s="29">
        <v>89</v>
      </c>
      <c r="N24" s="30"/>
      <c r="O24" s="30">
        <v>90</v>
      </c>
      <c r="P24" s="30"/>
      <c r="Q24" s="30">
        <v>91</v>
      </c>
      <c r="R24" s="30"/>
      <c r="S24" s="30">
        <v>98</v>
      </c>
      <c r="T24" s="31"/>
      <c r="U24" s="29">
        <v>88</v>
      </c>
      <c r="V24" s="30"/>
      <c r="W24" s="30">
        <v>90</v>
      </c>
      <c r="X24" s="30"/>
      <c r="Y24" s="30">
        <v>91</v>
      </c>
      <c r="Z24" s="30"/>
      <c r="AA24" s="30">
        <v>99</v>
      </c>
      <c r="AB24" s="31"/>
      <c r="AC24" s="11">
        <v>90</v>
      </c>
      <c r="AD24" s="30"/>
      <c r="AE24" s="30">
        <v>91</v>
      </c>
      <c r="AF24" s="30"/>
      <c r="AG24" s="30">
        <v>95</v>
      </c>
      <c r="AH24" s="30"/>
      <c r="AI24" s="30">
        <v>100</v>
      </c>
      <c r="AJ24" s="13"/>
      <c r="AK24" s="51">
        <f t="shared" si="0"/>
        <v>92.25</v>
      </c>
      <c r="AL24" s="52">
        <f t="shared" si="1"/>
        <v>92</v>
      </c>
      <c r="AM24" s="53">
        <f t="shared" si="2"/>
        <v>92</v>
      </c>
      <c r="AN24" s="54">
        <f t="shared" si="16"/>
        <v>94</v>
      </c>
      <c r="AO24" s="55">
        <f t="shared" si="3"/>
        <v>92.5625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92.5625</v>
      </c>
      <c r="BC24" s="62" t="str">
        <f t="shared" si="11"/>
        <v/>
      </c>
      <c r="BE24" s="30">
        <f t="shared" si="18"/>
        <v>89.25</v>
      </c>
      <c r="BF24" s="30">
        <f t="shared" si="19"/>
        <v>90</v>
      </c>
      <c r="BG24" s="145">
        <f t="shared" si="20"/>
        <v>91.75</v>
      </c>
      <c r="BH24" s="30">
        <f t="shared" si="21"/>
        <v>99.25</v>
      </c>
      <c r="BI24" s="30">
        <f t="shared" si="22"/>
        <v>92.5625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90</v>
      </c>
      <c r="F25" s="30"/>
      <c r="G25" s="30">
        <v>91</v>
      </c>
      <c r="H25" s="30"/>
      <c r="I25" s="30">
        <v>89</v>
      </c>
      <c r="J25" s="30"/>
      <c r="K25" s="30">
        <v>90</v>
      </c>
      <c r="L25" s="31"/>
      <c r="M25" s="29">
        <v>91</v>
      </c>
      <c r="N25" s="30"/>
      <c r="O25" s="30">
        <v>89</v>
      </c>
      <c r="P25" s="30"/>
      <c r="Q25" s="30">
        <v>88</v>
      </c>
      <c r="R25" s="30"/>
      <c r="S25" s="30">
        <v>98</v>
      </c>
      <c r="T25" s="31"/>
      <c r="U25" s="29">
        <v>87</v>
      </c>
      <c r="V25" s="30"/>
      <c r="W25" s="30">
        <v>90</v>
      </c>
      <c r="X25" s="30"/>
      <c r="Y25" s="30">
        <v>88</v>
      </c>
      <c r="Z25" s="30"/>
      <c r="AA25" s="30">
        <v>97</v>
      </c>
      <c r="AB25" s="31"/>
      <c r="AC25" s="11">
        <v>88</v>
      </c>
      <c r="AD25" s="30"/>
      <c r="AE25" s="30">
        <v>89</v>
      </c>
      <c r="AF25" s="30"/>
      <c r="AG25" s="30">
        <v>90</v>
      </c>
      <c r="AH25" s="30"/>
      <c r="AI25" s="30">
        <v>98</v>
      </c>
      <c r="AJ25" s="13"/>
      <c r="AK25" s="51">
        <f t="shared" si="0"/>
        <v>90</v>
      </c>
      <c r="AL25" s="52">
        <f t="shared" si="1"/>
        <v>91.5</v>
      </c>
      <c r="AM25" s="53">
        <f t="shared" si="2"/>
        <v>90.5</v>
      </c>
      <c r="AN25" s="54">
        <f t="shared" si="16"/>
        <v>91.25</v>
      </c>
      <c r="AO25" s="55">
        <f t="shared" si="3"/>
        <v>90.8125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90.8125</v>
      </c>
      <c r="BC25" s="62" t="str">
        <f t="shared" si="11"/>
        <v/>
      </c>
      <c r="BE25" s="30">
        <f t="shared" si="18"/>
        <v>89</v>
      </c>
      <c r="BF25" s="30">
        <f t="shared" si="19"/>
        <v>89.75</v>
      </c>
      <c r="BG25" s="145">
        <f t="shared" si="20"/>
        <v>88.75</v>
      </c>
      <c r="BH25" s="30">
        <f t="shared" si="21"/>
        <v>95.75</v>
      </c>
      <c r="BI25" s="30">
        <f t="shared" si="22"/>
        <v>90.8125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95</v>
      </c>
      <c r="F26" s="30"/>
      <c r="G26" s="30">
        <v>96</v>
      </c>
      <c r="H26" s="30"/>
      <c r="I26" s="30">
        <v>97</v>
      </c>
      <c r="J26" s="30"/>
      <c r="K26" s="30">
        <v>98</v>
      </c>
      <c r="L26" s="31"/>
      <c r="M26" s="29">
        <v>96</v>
      </c>
      <c r="N26" s="30"/>
      <c r="O26" s="30">
        <v>97</v>
      </c>
      <c r="P26" s="30"/>
      <c r="Q26" s="30">
        <v>99</v>
      </c>
      <c r="R26" s="30"/>
      <c r="S26" s="30">
        <v>99</v>
      </c>
      <c r="T26" s="31"/>
      <c r="U26" s="29">
        <v>94</v>
      </c>
      <c r="V26" s="30"/>
      <c r="W26" s="30">
        <v>95</v>
      </c>
      <c r="X26" s="30"/>
      <c r="Y26" s="30">
        <v>98</v>
      </c>
      <c r="Z26" s="30"/>
      <c r="AA26" s="30">
        <v>100</v>
      </c>
      <c r="AB26" s="31"/>
      <c r="AC26" s="11">
        <v>97</v>
      </c>
      <c r="AD26" s="30"/>
      <c r="AE26" s="30">
        <v>98</v>
      </c>
      <c r="AF26" s="30"/>
      <c r="AG26" s="30">
        <v>99</v>
      </c>
      <c r="AH26" s="30"/>
      <c r="AI26" s="30">
        <v>100</v>
      </c>
      <c r="AJ26" s="13"/>
      <c r="AK26" s="51">
        <f t="shared" si="0"/>
        <v>96.5</v>
      </c>
      <c r="AL26" s="52">
        <f t="shared" si="1"/>
        <v>97.75</v>
      </c>
      <c r="AM26" s="53">
        <f t="shared" si="2"/>
        <v>96.75</v>
      </c>
      <c r="AN26" s="54">
        <f t="shared" si="16"/>
        <v>98.5</v>
      </c>
      <c r="AO26" s="55">
        <f t="shared" si="3"/>
        <v>97.375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97.375</v>
      </c>
      <c r="BC26" s="62" t="str">
        <f t="shared" si="11"/>
        <v/>
      </c>
      <c r="BE26" s="30">
        <f t="shared" si="18"/>
        <v>95.5</v>
      </c>
      <c r="BF26" s="30">
        <f t="shared" si="19"/>
        <v>96.5</v>
      </c>
      <c r="BG26" s="145">
        <f t="shared" si="20"/>
        <v>98.25</v>
      </c>
      <c r="BH26" s="30">
        <f t="shared" si="21"/>
        <v>99.25</v>
      </c>
      <c r="BI26" s="30">
        <f t="shared" si="22"/>
        <v>97.375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80</v>
      </c>
      <c r="F27" s="30"/>
      <c r="G27" s="30">
        <v>83</v>
      </c>
      <c r="H27" s="30"/>
      <c r="I27" s="30">
        <v>80</v>
      </c>
      <c r="J27" s="30"/>
      <c r="K27" s="30">
        <v>84</v>
      </c>
      <c r="L27" s="31"/>
      <c r="M27" s="29">
        <v>81</v>
      </c>
      <c r="N27" s="30"/>
      <c r="O27" s="30">
        <v>80</v>
      </c>
      <c r="P27" s="30"/>
      <c r="Q27" s="30">
        <v>85</v>
      </c>
      <c r="R27" s="30"/>
      <c r="S27" s="30">
        <v>88</v>
      </c>
      <c r="T27" s="31"/>
      <c r="U27" s="29">
        <v>80</v>
      </c>
      <c r="V27" s="30"/>
      <c r="W27" s="30">
        <v>84</v>
      </c>
      <c r="X27" s="30"/>
      <c r="Y27" s="30">
        <v>85</v>
      </c>
      <c r="Z27" s="30"/>
      <c r="AA27" s="30">
        <v>88</v>
      </c>
      <c r="AB27" s="31"/>
      <c r="AC27" s="11">
        <v>81</v>
      </c>
      <c r="AD27" s="30"/>
      <c r="AE27" s="30">
        <v>85</v>
      </c>
      <c r="AF27" s="30"/>
      <c r="AG27" s="30">
        <v>86</v>
      </c>
      <c r="AH27" s="30"/>
      <c r="AI27" s="30">
        <v>89</v>
      </c>
      <c r="AJ27" s="13"/>
      <c r="AK27" s="51">
        <f t="shared" si="0"/>
        <v>81.75</v>
      </c>
      <c r="AL27" s="52">
        <f t="shared" si="1"/>
        <v>83.5</v>
      </c>
      <c r="AM27" s="53">
        <f t="shared" si="2"/>
        <v>84.25</v>
      </c>
      <c r="AN27" s="54">
        <f t="shared" si="16"/>
        <v>85.25</v>
      </c>
      <c r="AO27" s="55">
        <f t="shared" si="3"/>
        <v>83.6875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83.6875</v>
      </c>
      <c r="BC27" s="62" t="str">
        <f t="shared" si="11"/>
        <v/>
      </c>
      <c r="BE27" s="30">
        <f t="shared" si="18"/>
        <v>80.5</v>
      </c>
      <c r="BF27" s="30">
        <f t="shared" si="19"/>
        <v>83</v>
      </c>
      <c r="BG27" s="145">
        <f t="shared" si="20"/>
        <v>84</v>
      </c>
      <c r="BH27" s="30">
        <f t="shared" si="21"/>
        <v>87.25</v>
      </c>
      <c r="BI27" s="30">
        <f t="shared" si="22"/>
        <v>83.6875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90</v>
      </c>
      <c r="F28" s="30"/>
      <c r="G28" s="30">
        <v>89</v>
      </c>
      <c r="H28" s="30"/>
      <c r="I28" s="30">
        <v>90</v>
      </c>
      <c r="J28" s="30"/>
      <c r="K28" s="30">
        <v>100</v>
      </c>
      <c r="L28" s="31"/>
      <c r="M28" s="29">
        <v>89</v>
      </c>
      <c r="N28" s="30"/>
      <c r="O28" s="30">
        <v>90</v>
      </c>
      <c r="P28" s="30"/>
      <c r="Q28" s="30">
        <v>91</v>
      </c>
      <c r="R28" s="30"/>
      <c r="S28" s="30">
        <v>98</v>
      </c>
      <c r="T28" s="31"/>
      <c r="U28" s="29">
        <v>88</v>
      </c>
      <c r="V28" s="30"/>
      <c r="W28" s="30">
        <v>90</v>
      </c>
      <c r="X28" s="30"/>
      <c r="Y28" s="30">
        <v>91</v>
      </c>
      <c r="Z28" s="30"/>
      <c r="AA28" s="30">
        <v>99</v>
      </c>
      <c r="AB28" s="31"/>
      <c r="AC28" s="11">
        <v>90</v>
      </c>
      <c r="AD28" s="30"/>
      <c r="AE28" s="30">
        <v>91</v>
      </c>
      <c r="AF28" s="30"/>
      <c r="AG28" s="30">
        <v>95</v>
      </c>
      <c r="AH28" s="30"/>
      <c r="AI28" s="30">
        <v>100</v>
      </c>
      <c r="AJ28" s="13"/>
      <c r="AK28" s="51">
        <f t="shared" si="0"/>
        <v>92.25</v>
      </c>
      <c r="AL28" s="52">
        <f t="shared" si="1"/>
        <v>92</v>
      </c>
      <c r="AM28" s="53">
        <f t="shared" si="2"/>
        <v>92</v>
      </c>
      <c r="AN28" s="54">
        <f t="shared" si="16"/>
        <v>94</v>
      </c>
      <c r="AO28" s="55">
        <f t="shared" si="3"/>
        <v>92.5625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92.5625</v>
      </c>
      <c r="BC28" s="62" t="str">
        <f t="shared" si="11"/>
        <v/>
      </c>
      <c r="BE28" s="30">
        <f t="shared" si="18"/>
        <v>89.25</v>
      </c>
      <c r="BF28" s="30">
        <f t="shared" si="19"/>
        <v>90</v>
      </c>
      <c r="BG28" s="145">
        <f t="shared" si="20"/>
        <v>91.75</v>
      </c>
      <c r="BH28" s="30">
        <f t="shared" si="21"/>
        <v>99.25</v>
      </c>
      <c r="BI28" s="30">
        <f t="shared" si="22"/>
        <v>92.5625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91</v>
      </c>
      <c r="H29" s="30"/>
      <c r="I29" s="30">
        <v>89</v>
      </c>
      <c r="J29" s="30"/>
      <c r="K29" s="30">
        <v>90</v>
      </c>
      <c r="L29" s="31"/>
      <c r="M29" s="29">
        <v>91</v>
      </c>
      <c r="N29" s="30"/>
      <c r="O29" s="30">
        <v>89</v>
      </c>
      <c r="P29" s="30"/>
      <c r="Q29" s="30">
        <v>88</v>
      </c>
      <c r="R29" s="30"/>
      <c r="S29" s="30">
        <v>98</v>
      </c>
      <c r="T29" s="31"/>
      <c r="U29" s="29">
        <v>87</v>
      </c>
      <c r="V29" s="30"/>
      <c r="W29" s="30">
        <v>90</v>
      </c>
      <c r="X29" s="30"/>
      <c r="Y29" s="30">
        <v>88</v>
      </c>
      <c r="Z29" s="30"/>
      <c r="AA29" s="30">
        <v>97</v>
      </c>
      <c r="AB29" s="31"/>
      <c r="AC29" s="11">
        <v>88</v>
      </c>
      <c r="AD29" s="30"/>
      <c r="AE29" s="30">
        <v>89</v>
      </c>
      <c r="AF29" s="30"/>
      <c r="AG29" s="30">
        <v>90</v>
      </c>
      <c r="AH29" s="30"/>
      <c r="AI29" s="30">
        <v>98</v>
      </c>
      <c r="AJ29" s="13"/>
      <c r="AK29" s="51">
        <f t="shared" si="0"/>
        <v>90</v>
      </c>
      <c r="AL29" s="52">
        <f t="shared" si="1"/>
        <v>91.5</v>
      </c>
      <c r="AM29" s="53">
        <f t="shared" si="2"/>
        <v>90.5</v>
      </c>
      <c r="AN29" s="54">
        <f t="shared" si="16"/>
        <v>91.25</v>
      </c>
      <c r="AO29" s="55">
        <f t="shared" si="3"/>
        <v>90.8125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90.8125</v>
      </c>
      <c r="BC29" s="62" t="str">
        <f t="shared" si="11"/>
        <v/>
      </c>
      <c r="BE29" s="30">
        <f t="shared" si="18"/>
        <v>89</v>
      </c>
      <c r="BF29" s="30">
        <f t="shared" si="19"/>
        <v>89.75</v>
      </c>
      <c r="BG29" s="145">
        <f t="shared" si="20"/>
        <v>88.75</v>
      </c>
      <c r="BH29" s="30">
        <f t="shared" si="21"/>
        <v>95.75</v>
      </c>
      <c r="BI29" s="30">
        <f t="shared" si="22"/>
        <v>90.8125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95</v>
      </c>
      <c r="F30" s="30"/>
      <c r="G30" s="30">
        <v>96</v>
      </c>
      <c r="H30" s="30"/>
      <c r="I30" s="30">
        <v>97</v>
      </c>
      <c r="J30" s="30"/>
      <c r="K30" s="30">
        <v>98</v>
      </c>
      <c r="L30" s="31"/>
      <c r="M30" s="29">
        <v>96</v>
      </c>
      <c r="N30" s="30"/>
      <c r="O30" s="30">
        <v>97</v>
      </c>
      <c r="P30" s="30"/>
      <c r="Q30" s="30">
        <v>99</v>
      </c>
      <c r="R30" s="30"/>
      <c r="S30" s="30">
        <v>99</v>
      </c>
      <c r="T30" s="31"/>
      <c r="U30" s="29">
        <v>94</v>
      </c>
      <c r="V30" s="30"/>
      <c r="W30" s="30">
        <v>95</v>
      </c>
      <c r="X30" s="30"/>
      <c r="Y30" s="30">
        <v>98</v>
      </c>
      <c r="Z30" s="30"/>
      <c r="AA30" s="30">
        <v>100</v>
      </c>
      <c r="AB30" s="31"/>
      <c r="AC30" s="11">
        <v>97</v>
      </c>
      <c r="AD30" s="30"/>
      <c r="AE30" s="30">
        <v>98</v>
      </c>
      <c r="AF30" s="30"/>
      <c r="AG30" s="30">
        <v>99</v>
      </c>
      <c r="AH30" s="30"/>
      <c r="AI30" s="30">
        <v>100</v>
      </c>
      <c r="AJ30" s="13"/>
      <c r="AK30" s="51">
        <f t="shared" si="0"/>
        <v>96.5</v>
      </c>
      <c r="AL30" s="52">
        <f t="shared" si="1"/>
        <v>97.75</v>
      </c>
      <c r="AM30" s="53">
        <f t="shared" si="2"/>
        <v>96.75</v>
      </c>
      <c r="AN30" s="54">
        <f t="shared" si="16"/>
        <v>98.5</v>
      </c>
      <c r="AO30" s="55">
        <f t="shared" si="3"/>
        <v>97.375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97.375</v>
      </c>
      <c r="BC30" s="62" t="str">
        <f t="shared" si="11"/>
        <v/>
      </c>
      <c r="BE30" s="30">
        <f t="shared" si="18"/>
        <v>95.5</v>
      </c>
      <c r="BF30" s="30">
        <f t="shared" si="19"/>
        <v>96.5</v>
      </c>
      <c r="BG30" s="145">
        <f t="shared" si="20"/>
        <v>98.25</v>
      </c>
      <c r="BH30" s="30">
        <f t="shared" si="21"/>
        <v>99.25</v>
      </c>
      <c r="BI30" s="30">
        <f t="shared" si="22"/>
        <v>97.375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80</v>
      </c>
      <c r="F31" s="30"/>
      <c r="G31" s="30">
        <v>83</v>
      </c>
      <c r="H31" s="30"/>
      <c r="I31" s="30">
        <v>80</v>
      </c>
      <c r="J31" s="30"/>
      <c r="K31" s="30">
        <v>84</v>
      </c>
      <c r="L31" s="31"/>
      <c r="M31" s="29">
        <v>81</v>
      </c>
      <c r="N31" s="30"/>
      <c r="O31" s="30">
        <v>80</v>
      </c>
      <c r="P31" s="30"/>
      <c r="Q31" s="30">
        <v>85</v>
      </c>
      <c r="R31" s="30"/>
      <c r="S31" s="30">
        <v>88</v>
      </c>
      <c r="T31" s="31"/>
      <c r="U31" s="29">
        <v>80</v>
      </c>
      <c r="V31" s="30"/>
      <c r="W31" s="30">
        <v>84</v>
      </c>
      <c r="X31" s="30"/>
      <c r="Y31" s="30">
        <v>85</v>
      </c>
      <c r="Z31" s="30"/>
      <c r="AA31" s="30">
        <v>88</v>
      </c>
      <c r="AB31" s="31"/>
      <c r="AC31" s="11">
        <v>81</v>
      </c>
      <c r="AD31" s="30"/>
      <c r="AE31" s="30">
        <v>85</v>
      </c>
      <c r="AF31" s="30"/>
      <c r="AG31" s="30">
        <v>86</v>
      </c>
      <c r="AH31" s="30"/>
      <c r="AI31" s="30">
        <v>89</v>
      </c>
      <c r="AJ31" s="13"/>
      <c r="AK31" s="51">
        <f t="shared" si="0"/>
        <v>81.75</v>
      </c>
      <c r="AL31" s="52">
        <f t="shared" si="1"/>
        <v>83.5</v>
      </c>
      <c r="AM31" s="53">
        <f t="shared" si="2"/>
        <v>84.25</v>
      </c>
      <c r="AN31" s="54">
        <f t="shared" si="16"/>
        <v>85.25</v>
      </c>
      <c r="AO31" s="55">
        <f t="shared" si="3"/>
        <v>83.6875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83.6875</v>
      </c>
      <c r="BC31" s="62" t="str">
        <f t="shared" si="11"/>
        <v/>
      </c>
      <c r="BE31" s="30">
        <f t="shared" si="18"/>
        <v>80.5</v>
      </c>
      <c r="BF31" s="30">
        <f t="shared" si="19"/>
        <v>83</v>
      </c>
      <c r="BG31" s="145">
        <f t="shared" si="20"/>
        <v>84</v>
      </c>
      <c r="BH31" s="30">
        <f t="shared" si="21"/>
        <v>87.25</v>
      </c>
      <c r="BI31" s="30">
        <f t="shared" si="22"/>
        <v>83.6875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90</v>
      </c>
      <c r="F32" s="30"/>
      <c r="G32" s="30">
        <v>89</v>
      </c>
      <c r="H32" s="30"/>
      <c r="I32" s="30">
        <v>90</v>
      </c>
      <c r="J32" s="30"/>
      <c r="K32" s="30">
        <v>100</v>
      </c>
      <c r="L32" s="31"/>
      <c r="M32" s="29">
        <v>89</v>
      </c>
      <c r="N32" s="30"/>
      <c r="O32" s="30">
        <v>90</v>
      </c>
      <c r="P32" s="30"/>
      <c r="Q32" s="30">
        <v>91</v>
      </c>
      <c r="R32" s="30"/>
      <c r="S32" s="30">
        <v>98</v>
      </c>
      <c r="T32" s="31"/>
      <c r="U32" s="29">
        <v>88</v>
      </c>
      <c r="V32" s="30"/>
      <c r="W32" s="30">
        <v>90</v>
      </c>
      <c r="X32" s="30"/>
      <c r="Y32" s="30">
        <v>91</v>
      </c>
      <c r="Z32" s="30"/>
      <c r="AA32" s="30">
        <v>99</v>
      </c>
      <c r="AB32" s="31"/>
      <c r="AC32" s="11">
        <v>90</v>
      </c>
      <c r="AD32" s="30"/>
      <c r="AE32" s="30">
        <v>91</v>
      </c>
      <c r="AF32" s="30"/>
      <c r="AG32" s="30">
        <v>95</v>
      </c>
      <c r="AH32" s="30"/>
      <c r="AI32" s="30">
        <v>100</v>
      </c>
      <c r="AJ32" s="13"/>
      <c r="AK32" s="51">
        <f t="shared" si="0"/>
        <v>92.25</v>
      </c>
      <c r="AL32" s="52">
        <f t="shared" si="1"/>
        <v>92</v>
      </c>
      <c r="AM32" s="53">
        <f t="shared" si="2"/>
        <v>92</v>
      </c>
      <c r="AN32" s="54">
        <f t="shared" si="16"/>
        <v>94</v>
      </c>
      <c r="AO32" s="55">
        <f t="shared" si="3"/>
        <v>92.5625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92.5625</v>
      </c>
      <c r="BC32" s="62" t="str">
        <f t="shared" si="11"/>
        <v/>
      </c>
      <c r="BE32" s="30">
        <f t="shared" si="18"/>
        <v>89.25</v>
      </c>
      <c r="BF32" s="30">
        <f t="shared" si="19"/>
        <v>90</v>
      </c>
      <c r="BG32" s="145">
        <f t="shared" si="20"/>
        <v>91.75</v>
      </c>
      <c r="BH32" s="30">
        <f t="shared" si="21"/>
        <v>99.25</v>
      </c>
      <c r="BI32" s="30">
        <f t="shared" si="22"/>
        <v>92.5625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90</v>
      </c>
      <c r="F33" s="30"/>
      <c r="G33" s="30">
        <v>91</v>
      </c>
      <c r="H33" s="30"/>
      <c r="I33" s="30">
        <v>89</v>
      </c>
      <c r="J33" s="30"/>
      <c r="K33" s="30">
        <v>90</v>
      </c>
      <c r="L33" s="31"/>
      <c r="M33" s="29">
        <v>91</v>
      </c>
      <c r="N33" s="30"/>
      <c r="O33" s="30">
        <v>89</v>
      </c>
      <c r="P33" s="30"/>
      <c r="Q33" s="30">
        <v>88</v>
      </c>
      <c r="R33" s="30"/>
      <c r="S33" s="30">
        <v>98</v>
      </c>
      <c r="T33" s="31"/>
      <c r="U33" s="29">
        <v>87</v>
      </c>
      <c r="V33" s="30"/>
      <c r="W33" s="30">
        <v>90</v>
      </c>
      <c r="X33" s="30"/>
      <c r="Y33" s="30">
        <v>88</v>
      </c>
      <c r="Z33" s="30"/>
      <c r="AA33" s="30">
        <v>97</v>
      </c>
      <c r="AB33" s="31"/>
      <c r="AC33" s="11">
        <v>88</v>
      </c>
      <c r="AD33" s="30"/>
      <c r="AE33" s="30">
        <v>89</v>
      </c>
      <c r="AF33" s="30"/>
      <c r="AG33" s="30">
        <v>90</v>
      </c>
      <c r="AH33" s="30"/>
      <c r="AI33" s="30">
        <v>98</v>
      </c>
      <c r="AJ33" s="13"/>
      <c r="AK33" s="51">
        <f t="shared" si="0"/>
        <v>90</v>
      </c>
      <c r="AL33" s="52">
        <f t="shared" si="1"/>
        <v>91.5</v>
      </c>
      <c r="AM33" s="53">
        <f t="shared" si="2"/>
        <v>90.5</v>
      </c>
      <c r="AN33" s="54">
        <f t="shared" si="16"/>
        <v>91.25</v>
      </c>
      <c r="AO33" s="55">
        <f t="shared" si="3"/>
        <v>90.8125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90.8125</v>
      </c>
      <c r="BC33" s="62" t="str">
        <f t="shared" si="11"/>
        <v/>
      </c>
      <c r="BE33" s="30">
        <f t="shared" si="18"/>
        <v>89</v>
      </c>
      <c r="BF33" s="30">
        <f t="shared" si="19"/>
        <v>89.75</v>
      </c>
      <c r="BG33" s="145">
        <f t="shared" si="20"/>
        <v>88.75</v>
      </c>
      <c r="BH33" s="30">
        <f t="shared" si="21"/>
        <v>95.75</v>
      </c>
      <c r="BI33" s="30">
        <f t="shared" si="22"/>
        <v>90.8125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95</v>
      </c>
      <c r="F34" s="30"/>
      <c r="G34" s="30">
        <v>96</v>
      </c>
      <c r="H34" s="30"/>
      <c r="I34" s="30">
        <v>97</v>
      </c>
      <c r="J34" s="30"/>
      <c r="K34" s="30">
        <v>98</v>
      </c>
      <c r="L34" s="31"/>
      <c r="M34" s="29">
        <v>96</v>
      </c>
      <c r="N34" s="30"/>
      <c r="O34" s="30">
        <v>97</v>
      </c>
      <c r="P34" s="30"/>
      <c r="Q34" s="30">
        <v>99</v>
      </c>
      <c r="R34" s="30"/>
      <c r="S34" s="30">
        <v>99</v>
      </c>
      <c r="T34" s="31"/>
      <c r="U34" s="29">
        <v>94</v>
      </c>
      <c r="V34" s="30"/>
      <c r="W34" s="30">
        <v>95</v>
      </c>
      <c r="X34" s="30"/>
      <c r="Y34" s="30">
        <v>98</v>
      </c>
      <c r="Z34" s="30"/>
      <c r="AA34" s="30">
        <v>100</v>
      </c>
      <c r="AB34" s="31"/>
      <c r="AC34" s="11">
        <v>97</v>
      </c>
      <c r="AD34" s="30"/>
      <c r="AE34" s="30">
        <v>98</v>
      </c>
      <c r="AF34" s="30"/>
      <c r="AG34" s="30">
        <v>99</v>
      </c>
      <c r="AH34" s="30"/>
      <c r="AI34" s="30">
        <v>100</v>
      </c>
      <c r="AJ34" s="13"/>
      <c r="AK34" s="51">
        <f t="shared" si="0"/>
        <v>96.5</v>
      </c>
      <c r="AL34" s="52">
        <f t="shared" si="1"/>
        <v>97.75</v>
      </c>
      <c r="AM34" s="53">
        <f t="shared" si="2"/>
        <v>96.75</v>
      </c>
      <c r="AN34" s="54">
        <f t="shared" si="16"/>
        <v>98.5</v>
      </c>
      <c r="AO34" s="55">
        <f t="shared" si="3"/>
        <v>97.375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97.375</v>
      </c>
      <c r="BC34" s="62" t="str">
        <f t="shared" si="11"/>
        <v/>
      </c>
      <c r="BE34" s="30">
        <f t="shared" si="18"/>
        <v>95.5</v>
      </c>
      <c r="BF34" s="30">
        <f t="shared" si="19"/>
        <v>96.5</v>
      </c>
      <c r="BG34" s="145">
        <f t="shared" si="20"/>
        <v>98.25</v>
      </c>
      <c r="BH34" s="30">
        <f t="shared" si="21"/>
        <v>99.25</v>
      </c>
      <c r="BI34" s="30">
        <f t="shared" si="22"/>
        <v>97.375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83</v>
      </c>
      <c r="H35" s="30"/>
      <c r="I35" s="30">
        <v>80</v>
      </c>
      <c r="J35" s="30"/>
      <c r="K35" s="30">
        <v>84</v>
      </c>
      <c r="L35" s="31"/>
      <c r="M35" s="29">
        <v>81</v>
      </c>
      <c r="N35" s="30"/>
      <c r="O35" s="30">
        <v>80</v>
      </c>
      <c r="P35" s="30"/>
      <c r="Q35" s="30">
        <v>85</v>
      </c>
      <c r="R35" s="30"/>
      <c r="S35" s="30">
        <v>88</v>
      </c>
      <c r="T35" s="31"/>
      <c r="U35" s="29">
        <v>80</v>
      </c>
      <c r="V35" s="30"/>
      <c r="W35" s="30">
        <v>84</v>
      </c>
      <c r="X35" s="30"/>
      <c r="Y35" s="30">
        <v>85</v>
      </c>
      <c r="Z35" s="30"/>
      <c r="AA35" s="30">
        <v>88</v>
      </c>
      <c r="AB35" s="31"/>
      <c r="AC35" s="11">
        <v>81</v>
      </c>
      <c r="AD35" s="30"/>
      <c r="AE35" s="30">
        <v>85</v>
      </c>
      <c r="AF35" s="30"/>
      <c r="AG35" s="30">
        <v>86</v>
      </c>
      <c r="AH35" s="30"/>
      <c r="AI35" s="30">
        <v>89</v>
      </c>
      <c r="AJ35" s="13"/>
      <c r="AK35" s="51">
        <f t="shared" si="0"/>
        <v>81.75</v>
      </c>
      <c r="AL35" s="52">
        <f t="shared" si="1"/>
        <v>83.5</v>
      </c>
      <c r="AM35" s="53">
        <f t="shared" si="2"/>
        <v>84.25</v>
      </c>
      <c r="AN35" s="54">
        <f t="shared" si="16"/>
        <v>85.25</v>
      </c>
      <c r="AO35" s="55">
        <f t="shared" si="3"/>
        <v>83.6875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83.6875</v>
      </c>
      <c r="BC35" s="62" t="str">
        <f t="shared" si="11"/>
        <v/>
      </c>
      <c r="BE35" s="30">
        <f t="shared" si="18"/>
        <v>80.5</v>
      </c>
      <c r="BF35" s="30">
        <f t="shared" si="19"/>
        <v>83</v>
      </c>
      <c r="BG35" s="145">
        <f t="shared" si="20"/>
        <v>84</v>
      </c>
      <c r="BH35" s="30">
        <f t="shared" si="21"/>
        <v>87.25</v>
      </c>
      <c r="BI35" s="30">
        <f t="shared" si="22"/>
        <v>83.6875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90</v>
      </c>
      <c r="F36" s="30"/>
      <c r="G36" s="30">
        <v>89</v>
      </c>
      <c r="H36" s="30"/>
      <c r="I36" s="30">
        <v>90</v>
      </c>
      <c r="J36" s="30"/>
      <c r="K36" s="30">
        <v>100</v>
      </c>
      <c r="L36" s="31"/>
      <c r="M36" s="29">
        <v>89</v>
      </c>
      <c r="N36" s="30"/>
      <c r="O36" s="30">
        <v>90</v>
      </c>
      <c r="P36" s="30"/>
      <c r="Q36" s="30">
        <v>91</v>
      </c>
      <c r="R36" s="30"/>
      <c r="S36" s="30">
        <v>98</v>
      </c>
      <c r="T36" s="31"/>
      <c r="U36" s="29">
        <v>88</v>
      </c>
      <c r="V36" s="30"/>
      <c r="W36" s="30">
        <v>90</v>
      </c>
      <c r="X36" s="30"/>
      <c r="Y36" s="30">
        <v>91</v>
      </c>
      <c r="Z36" s="30"/>
      <c r="AA36" s="30">
        <v>99</v>
      </c>
      <c r="AB36" s="31"/>
      <c r="AC36" s="11">
        <v>90</v>
      </c>
      <c r="AD36" s="30"/>
      <c r="AE36" s="30">
        <v>91</v>
      </c>
      <c r="AF36" s="30"/>
      <c r="AG36" s="30">
        <v>95</v>
      </c>
      <c r="AH36" s="30"/>
      <c r="AI36" s="30">
        <v>100</v>
      </c>
      <c r="AJ36" s="13"/>
      <c r="AK36" s="51">
        <f t="shared" si="0"/>
        <v>92.25</v>
      </c>
      <c r="AL36" s="52">
        <f t="shared" si="1"/>
        <v>92</v>
      </c>
      <c r="AM36" s="53">
        <f t="shared" si="2"/>
        <v>92</v>
      </c>
      <c r="AN36" s="54">
        <f t="shared" si="16"/>
        <v>94</v>
      </c>
      <c r="AO36" s="55">
        <f t="shared" si="3"/>
        <v>92.5625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92.5625</v>
      </c>
      <c r="BC36" s="62" t="str">
        <f t="shared" si="11"/>
        <v/>
      </c>
      <c r="BE36" s="30">
        <f t="shared" si="18"/>
        <v>89.25</v>
      </c>
      <c r="BF36" s="30">
        <f t="shared" si="19"/>
        <v>90</v>
      </c>
      <c r="BG36" s="145">
        <f t="shared" si="20"/>
        <v>91.75</v>
      </c>
      <c r="BH36" s="30">
        <f t="shared" si="21"/>
        <v>99.25</v>
      </c>
      <c r="BI36" s="30">
        <f t="shared" si="22"/>
        <v>92.5625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90</v>
      </c>
      <c r="F37" s="30"/>
      <c r="G37" s="30">
        <v>91</v>
      </c>
      <c r="H37" s="30"/>
      <c r="I37" s="30">
        <v>89</v>
      </c>
      <c r="J37" s="30"/>
      <c r="K37" s="30">
        <v>90</v>
      </c>
      <c r="L37" s="31"/>
      <c r="M37" s="29">
        <v>91</v>
      </c>
      <c r="N37" s="30"/>
      <c r="O37" s="30">
        <v>89</v>
      </c>
      <c r="P37" s="30"/>
      <c r="Q37" s="30">
        <v>88</v>
      </c>
      <c r="R37" s="30"/>
      <c r="S37" s="30">
        <v>98</v>
      </c>
      <c r="T37" s="31"/>
      <c r="U37" s="29">
        <v>87</v>
      </c>
      <c r="V37" s="30"/>
      <c r="W37" s="30">
        <v>90</v>
      </c>
      <c r="X37" s="30"/>
      <c r="Y37" s="30">
        <v>88</v>
      </c>
      <c r="Z37" s="30"/>
      <c r="AA37" s="30">
        <v>97</v>
      </c>
      <c r="AB37" s="31"/>
      <c r="AC37" s="11">
        <v>88</v>
      </c>
      <c r="AD37" s="30"/>
      <c r="AE37" s="30">
        <v>89</v>
      </c>
      <c r="AF37" s="30"/>
      <c r="AG37" s="30">
        <v>90</v>
      </c>
      <c r="AH37" s="30"/>
      <c r="AI37" s="30">
        <v>98</v>
      </c>
      <c r="AJ37" s="13"/>
      <c r="AK37" s="51">
        <f t="shared" si="0"/>
        <v>90</v>
      </c>
      <c r="AL37" s="52">
        <f t="shared" si="1"/>
        <v>91.5</v>
      </c>
      <c r="AM37" s="53">
        <f t="shared" si="2"/>
        <v>90.5</v>
      </c>
      <c r="AN37" s="54">
        <f t="shared" si="16"/>
        <v>91.25</v>
      </c>
      <c r="AO37" s="55">
        <f t="shared" si="3"/>
        <v>90.8125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90.8125</v>
      </c>
      <c r="BC37" s="62" t="str">
        <f t="shared" si="11"/>
        <v/>
      </c>
      <c r="BE37" s="30">
        <f t="shared" si="18"/>
        <v>89</v>
      </c>
      <c r="BF37" s="30">
        <f t="shared" si="19"/>
        <v>89.75</v>
      </c>
      <c r="BG37" s="145">
        <f t="shared" si="20"/>
        <v>88.75</v>
      </c>
      <c r="BH37" s="30">
        <f t="shared" si="21"/>
        <v>95.75</v>
      </c>
      <c r="BI37" s="30">
        <f t="shared" si="22"/>
        <v>90.8125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95</v>
      </c>
      <c r="F38" s="30"/>
      <c r="G38" s="30">
        <v>96</v>
      </c>
      <c r="H38" s="30"/>
      <c r="I38" s="30">
        <v>97</v>
      </c>
      <c r="J38" s="30"/>
      <c r="K38" s="30">
        <v>98</v>
      </c>
      <c r="L38" s="31"/>
      <c r="M38" s="29">
        <v>96</v>
      </c>
      <c r="N38" s="30"/>
      <c r="O38" s="30">
        <v>97</v>
      </c>
      <c r="P38" s="30"/>
      <c r="Q38" s="30">
        <v>99</v>
      </c>
      <c r="R38" s="30"/>
      <c r="S38" s="30">
        <v>99</v>
      </c>
      <c r="T38" s="31"/>
      <c r="U38" s="29">
        <v>94</v>
      </c>
      <c r="V38" s="30"/>
      <c r="W38" s="30">
        <v>95</v>
      </c>
      <c r="X38" s="30"/>
      <c r="Y38" s="30">
        <v>98</v>
      </c>
      <c r="Z38" s="30"/>
      <c r="AA38" s="30">
        <v>100</v>
      </c>
      <c r="AB38" s="31"/>
      <c r="AC38" s="11">
        <v>97</v>
      </c>
      <c r="AD38" s="30"/>
      <c r="AE38" s="30">
        <v>98</v>
      </c>
      <c r="AF38" s="30"/>
      <c r="AG38" s="30">
        <v>99</v>
      </c>
      <c r="AH38" s="30"/>
      <c r="AI38" s="30">
        <v>100</v>
      </c>
      <c r="AJ38" s="13"/>
      <c r="AK38" s="51">
        <f t="shared" si="0"/>
        <v>96.5</v>
      </c>
      <c r="AL38" s="52">
        <f t="shared" si="1"/>
        <v>97.75</v>
      </c>
      <c r="AM38" s="53">
        <f t="shared" si="2"/>
        <v>96.75</v>
      </c>
      <c r="AN38" s="54">
        <f t="shared" si="16"/>
        <v>98.5</v>
      </c>
      <c r="AO38" s="55">
        <f t="shared" si="3"/>
        <v>97.375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97.375</v>
      </c>
      <c r="BC38" s="62" t="str">
        <f t="shared" si="11"/>
        <v/>
      </c>
      <c r="BE38" s="30">
        <f t="shared" si="18"/>
        <v>95.5</v>
      </c>
      <c r="BF38" s="30">
        <f t="shared" si="19"/>
        <v>96.5</v>
      </c>
      <c r="BG38" s="145">
        <f t="shared" si="20"/>
        <v>98.25</v>
      </c>
      <c r="BH38" s="30">
        <f t="shared" si="21"/>
        <v>99.25</v>
      </c>
      <c r="BI38" s="30">
        <f t="shared" si="22"/>
        <v>97.375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83</v>
      </c>
      <c r="H39" s="30"/>
      <c r="I39" s="30">
        <v>80</v>
      </c>
      <c r="J39" s="30"/>
      <c r="K39" s="30">
        <v>84</v>
      </c>
      <c r="L39" s="31"/>
      <c r="M39" s="29">
        <v>81</v>
      </c>
      <c r="N39" s="30"/>
      <c r="O39" s="30">
        <v>80</v>
      </c>
      <c r="P39" s="30"/>
      <c r="Q39" s="30">
        <v>85</v>
      </c>
      <c r="R39" s="30"/>
      <c r="S39" s="30">
        <v>88</v>
      </c>
      <c r="T39" s="31"/>
      <c r="U39" s="29">
        <v>80</v>
      </c>
      <c r="V39" s="30"/>
      <c r="W39" s="30">
        <v>84</v>
      </c>
      <c r="X39" s="30"/>
      <c r="Y39" s="30">
        <v>85</v>
      </c>
      <c r="Z39" s="30"/>
      <c r="AA39" s="30">
        <v>88</v>
      </c>
      <c r="AB39" s="31"/>
      <c r="AC39" s="11">
        <v>81</v>
      </c>
      <c r="AD39" s="30"/>
      <c r="AE39" s="30">
        <v>85</v>
      </c>
      <c r="AF39" s="30"/>
      <c r="AG39" s="30">
        <v>86</v>
      </c>
      <c r="AH39" s="30"/>
      <c r="AI39" s="30">
        <v>89</v>
      </c>
      <c r="AJ39" s="13"/>
      <c r="AK39" s="51">
        <f t="shared" si="0"/>
        <v>81.75</v>
      </c>
      <c r="AL39" s="52">
        <f t="shared" si="1"/>
        <v>83.5</v>
      </c>
      <c r="AM39" s="53">
        <f t="shared" si="2"/>
        <v>84.25</v>
      </c>
      <c r="AN39" s="54">
        <f t="shared" si="16"/>
        <v>85.25</v>
      </c>
      <c r="AO39" s="55">
        <f t="shared" si="3"/>
        <v>83.6875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83.6875</v>
      </c>
      <c r="BC39" s="62" t="str">
        <f t="shared" si="11"/>
        <v/>
      </c>
      <c r="BE39" s="30">
        <f t="shared" si="18"/>
        <v>80.5</v>
      </c>
      <c r="BF39" s="30">
        <f t="shared" si="19"/>
        <v>83</v>
      </c>
      <c r="BG39" s="145">
        <f t="shared" si="20"/>
        <v>84</v>
      </c>
      <c r="BH39" s="30">
        <f t="shared" si="21"/>
        <v>87.25</v>
      </c>
      <c r="BI39" s="30">
        <f t="shared" si="22"/>
        <v>83.6875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90</v>
      </c>
      <c r="F40" s="30"/>
      <c r="G40" s="30">
        <v>89</v>
      </c>
      <c r="H40" s="30"/>
      <c r="I40" s="30">
        <v>90</v>
      </c>
      <c r="J40" s="30"/>
      <c r="K40" s="30">
        <v>100</v>
      </c>
      <c r="L40" s="31"/>
      <c r="M40" s="29">
        <v>89</v>
      </c>
      <c r="N40" s="30"/>
      <c r="O40" s="30">
        <v>90</v>
      </c>
      <c r="P40" s="30"/>
      <c r="Q40" s="30">
        <v>91</v>
      </c>
      <c r="R40" s="30"/>
      <c r="S40" s="30">
        <v>98</v>
      </c>
      <c r="T40" s="31"/>
      <c r="U40" s="29">
        <v>88</v>
      </c>
      <c r="V40" s="30"/>
      <c r="W40" s="30">
        <v>90</v>
      </c>
      <c r="X40" s="30"/>
      <c r="Y40" s="30">
        <v>91</v>
      </c>
      <c r="Z40" s="30"/>
      <c r="AA40" s="30">
        <v>99</v>
      </c>
      <c r="AB40" s="31"/>
      <c r="AC40" s="11">
        <v>90</v>
      </c>
      <c r="AD40" s="30"/>
      <c r="AE40" s="30">
        <v>91</v>
      </c>
      <c r="AF40" s="30"/>
      <c r="AG40" s="30">
        <v>95</v>
      </c>
      <c r="AH40" s="30"/>
      <c r="AI40" s="30">
        <v>100</v>
      </c>
      <c r="AJ40" s="13"/>
      <c r="AK40" s="51">
        <f t="shared" si="0"/>
        <v>92.25</v>
      </c>
      <c r="AL40" s="52">
        <f t="shared" si="1"/>
        <v>92</v>
      </c>
      <c r="AM40" s="53">
        <f t="shared" si="2"/>
        <v>92</v>
      </c>
      <c r="AN40" s="54">
        <f t="shared" si="16"/>
        <v>94</v>
      </c>
      <c r="AO40" s="55">
        <f t="shared" si="3"/>
        <v>92.5625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92.5625</v>
      </c>
      <c r="BC40" s="62" t="str">
        <f t="shared" si="11"/>
        <v/>
      </c>
      <c r="BE40" s="30">
        <f t="shared" si="18"/>
        <v>89.25</v>
      </c>
      <c r="BF40" s="30">
        <f t="shared" si="19"/>
        <v>90</v>
      </c>
      <c r="BG40" s="145">
        <f t="shared" si="20"/>
        <v>91.75</v>
      </c>
      <c r="BH40" s="30">
        <f t="shared" si="21"/>
        <v>99.25</v>
      </c>
      <c r="BI40" s="30">
        <f t="shared" si="22"/>
        <v>92.5625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90</v>
      </c>
      <c r="F41" s="30"/>
      <c r="G41" s="30">
        <v>91</v>
      </c>
      <c r="H41" s="30"/>
      <c r="I41" s="30">
        <v>89</v>
      </c>
      <c r="J41" s="30"/>
      <c r="K41" s="30">
        <v>90</v>
      </c>
      <c r="L41" s="31"/>
      <c r="M41" s="29">
        <v>91</v>
      </c>
      <c r="N41" s="30"/>
      <c r="O41" s="30">
        <v>89</v>
      </c>
      <c r="P41" s="30"/>
      <c r="Q41" s="30">
        <v>88</v>
      </c>
      <c r="R41" s="30"/>
      <c r="S41" s="30">
        <v>98</v>
      </c>
      <c r="T41" s="31"/>
      <c r="U41" s="29">
        <v>87</v>
      </c>
      <c r="V41" s="30"/>
      <c r="W41" s="30">
        <v>90</v>
      </c>
      <c r="X41" s="30"/>
      <c r="Y41" s="30">
        <v>88</v>
      </c>
      <c r="Z41" s="30"/>
      <c r="AA41" s="30">
        <v>97</v>
      </c>
      <c r="AB41" s="31"/>
      <c r="AC41" s="11">
        <v>88</v>
      </c>
      <c r="AD41" s="30"/>
      <c r="AE41" s="30">
        <v>89</v>
      </c>
      <c r="AF41" s="30"/>
      <c r="AG41" s="30">
        <v>90</v>
      </c>
      <c r="AH41" s="30"/>
      <c r="AI41" s="30">
        <v>98</v>
      </c>
      <c r="AJ41" s="13"/>
      <c r="AK41" s="51">
        <f t="shared" si="0"/>
        <v>90</v>
      </c>
      <c r="AL41" s="52">
        <f t="shared" si="1"/>
        <v>91.5</v>
      </c>
      <c r="AM41" s="53">
        <f t="shared" si="2"/>
        <v>90.5</v>
      </c>
      <c r="AN41" s="54">
        <f t="shared" si="16"/>
        <v>91.25</v>
      </c>
      <c r="AO41" s="55">
        <f t="shared" si="3"/>
        <v>90.8125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90.8125</v>
      </c>
      <c r="BC41" s="62" t="str">
        <f t="shared" si="11"/>
        <v/>
      </c>
      <c r="BE41" s="30">
        <f t="shared" si="18"/>
        <v>89</v>
      </c>
      <c r="BF41" s="30">
        <f t="shared" si="19"/>
        <v>89.75</v>
      </c>
      <c r="BG41" s="145">
        <f t="shared" si="20"/>
        <v>88.75</v>
      </c>
      <c r="BH41" s="30">
        <f t="shared" si="21"/>
        <v>95.75</v>
      </c>
      <c r="BI41" s="30">
        <f t="shared" si="22"/>
        <v>90.8125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95</v>
      </c>
      <c r="F42" s="30"/>
      <c r="G42" s="30">
        <v>96</v>
      </c>
      <c r="H42" s="30"/>
      <c r="I42" s="30">
        <v>97</v>
      </c>
      <c r="J42" s="30"/>
      <c r="K42" s="30">
        <v>98</v>
      </c>
      <c r="L42" s="31"/>
      <c r="M42" s="29">
        <v>96</v>
      </c>
      <c r="N42" s="30"/>
      <c r="O42" s="30">
        <v>97</v>
      </c>
      <c r="P42" s="30"/>
      <c r="Q42" s="30">
        <v>99</v>
      </c>
      <c r="R42" s="30"/>
      <c r="S42" s="30">
        <v>99</v>
      </c>
      <c r="T42" s="31"/>
      <c r="U42" s="29">
        <v>94</v>
      </c>
      <c r="V42" s="30"/>
      <c r="W42" s="30">
        <v>95</v>
      </c>
      <c r="X42" s="30"/>
      <c r="Y42" s="30">
        <v>98</v>
      </c>
      <c r="Z42" s="30"/>
      <c r="AA42" s="30">
        <v>100</v>
      </c>
      <c r="AB42" s="31"/>
      <c r="AC42" s="11">
        <v>97</v>
      </c>
      <c r="AD42" s="30"/>
      <c r="AE42" s="30">
        <v>98</v>
      </c>
      <c r="AF42" s="30"/>
      <c r="AG42" s="30">
        <v>99</v>
      </c>
      <c r="AH42" s="30"/>
      <c r="AI42" s="30">
        <v>100</v>
      </c>
      <c r="AJ42" s="13"/>
      <c r="AK42" s="51">
        <f t="shared" si="0"/>
        <v>96.5</v>
      </c>
      <c r="AL42" s="52">
        <f t="shared" si="1"/>
        <v>97.75</v>
      </c>
      <c r="AM42" s="53">
        <f t="shared" si="2"/>
        <v>96.75</v>
      </c>
      <c r="AN42" s="54">
        <f t="shared" si="16"/>
        <v>98.5</v>
      </c>
      <c r="AO42" s="55">
        <f t="shared" si="3"/>
        <v>97.375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97.375</v>
      </c>
      <c r="BC42" s="62" t="str">
        <f t="shared" si="11"/>
        <v/>
      </c>
      <c r="BE42" s="30">
        <f t="shared" si="18"/>
        <v>95.5</v>
      </c>
      <c r="BF42" s="30">
        <f t="shared" si="19"/>
        <v>96.5</v>
      </c>
      <c r="BG42" s="145">
        <f t="shared" si="20"/>
        <v>98.25</v>
      </c>
      <c r="BH42" s="30">
        <f t="shared" si="21"/>
        <v>99.25</v>
      </c>
      <c r="BI42" s="30">
        <f t="shared" si="22"/>
        <v>97.375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83</v>
      </c>
      <c r="H43" s="30"/>
      <c r="I43" s="30">
        <v>80</v>
      </c>
      <c r="J43" s="30"/>
      <c r="K43" s="30">
        <v>84</v>
      </c>
      <c r="L43" s="31"/>
      <c r="M43" s="29">
        <v>81</v>
      </c>
      <c r="N43" s="30"/>
      <c r="O43" s="30">
        <v>80</v>
      </c>
      <c r="P43" s="30"/>
      <c r="Q43" s="30">
        <v>85</v>
      </c>
      <c r="R43" s="30"/>
      <c r="S43" s="30">
        <v>88</v>
      </c>
      <c r="T43" s="31"/>
      <c r="U43" s="29">
        <v>80</v>
      </c>
      <c r="V43" s="30"/>
      <c r="W43" s="30">
        <v>84</v>
      </c>
      <c r="X43" s="30"/>
      <c r="Y43" s="30">
        <v>85</v>
      </c>
      <c r="Z43" s="30"/>
      <c r="AA43" s="30">
        <v>88</v>
      </c>
      <c r="AB43" s="31"/>
      <c r="AC43" s="11">
        <v>81</v>
      </c>
      <c r="AD43" s="30"/>
      <c r="AE43" s="30">
        <v>85</v>
      </c>
      <c r="AF43" s="30"/>
      <c r="AG43" s="30">
        <v>86</v>
      </c>
      <c r="AH43" s="30"/>
      <c r="AI43" s="30">
        <v>89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81.75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83.5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84.25</v>
      </c>
      <c r="AN43" s="54">
        <f t="shared" si="16"/>
        <v>85.25</v>
      </c>
      <c r="AO43" s="55">
        <f t="shared" ref="AO43:AO55" si="26">AVERAGE(AK43:AN43)</f>
        <v>83.6875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83.6875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80.5</v>
      </c>
      <c r="BF43" s="30">
        <f t="shared" si="19"/>
        <v>83</v>
      </c>
      <c r="BG43" s="145">
        <f t="shared" si="20"/>
        <v>84</v>
      </c>
      <c r="BH43" s="30">
        <f t="shared" si="21"/>
        <v>87.25</v>
      </c>
      <c r="BI43" s="30">
        <f t="shared" si="22"/>
        <v>83.6875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23"/>
        <v>92.25</v>
      </c>
      <c r="AL44" s="52">
        <f t="shared" si="24"/>
        <v>92</v>
      </c>
      <c r="AM44" s="53">
        <f t="shared" si="25"/>
        <v>92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6"/>
        <v>92.5625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92.5625</v>
      </c>
      <c r="BC44" s="62" t="str">
        <f t="shared" si="34"/>
        <v/>
      </c>
      <c r="BE44" s="30">
        <f t="shared" si="18"/>
        <v>89.25</v>
      </c>
      <c r="BF44" s="30">
        <f t="shared" si="19"/>
        <v>90</v>
      </c>
      <c r="BG44" s="145">
        <f t="shared" si="20"/>
        <v>91.75</v>
      </c>
      <c r="BH44" s="30">
        <f t="shared" si="21"/>
        <v>99.25</v>
      </c>
      <c r="BI44" s="30">
        <f t="shared" si="22"/>
        <v>92.5625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23"/>
        <v>90</v>
      </c>
      <c r="AL45" s="52">
        <f t="shared" si="24"/>
        <v>91.5</v>
      </c>
      <c r="AM45" s="53">
        <f t="shared" si="25"/>
        <v>90.5</v>
      </c>
      <c r="AN45" s="54">
        <f t="shared" si="35"/>
        <v>91.25</v>
      </c>
      <c r="AO45" s="55">
        <f t="shared" si="26"/>
        <v>90.8125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90.8125</v>
      </c>
      <c r="BC45" s="62" t="str">
        <f t="shared" si="34"/>
        <v/>
      </c>
      <c r="BE45" s="30">
        <f t="shared" si="18"/>
        <v>89</v>
      </c>
      <c r="BF45" s="30">
        <f t="shared" si="19"/>
        <v>89.75</v>
      </c>
      <c r="BG45" s="145">
        <f t="shared" si="20"/>
        <v>88.75</v>
      </c>
      <c r="BH45" s="30">
        <f t="shared" si="21"/>
        <v>95.75</v>
      </c>
      <c r="BI45" s="30">
        <f t="shared" si="22"/>
        <v>90.8125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23"/>
        <v>96.5</v>
      </c>
      <c r="AL46" s="52">
        <f t="shared" si="24"/>
        <v>97.75</v>
      </c>
      <c r="AM46" s="53">
        <f t="shared" si="25"/>
        <v>96.75</v>
      </c>
      <c r="AN46" s="54">
        <f t="shared" si="35"/>
        <v>98.5</v>
      </c>
      <c r="AO46" s="55">
        <f t="shared" si="26"/>
        <v>97.375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97.375</v>
      </c>
      <c r="BC46" s="62" t="str">
        <f t="shared" si="34"/>
        <v/>
      </c>
      <c r="BE46" s="30">
        <f t="shared" si="18"/>
        <v>95.5</v>
      </c>
      <c r="BF46" s="30">
        <f t="shared" si="19"/>
        <v>96.5</v>
      </c>
      <c r="BG46" s="145">
        <f t="shared" si="20"/>
        <v>98.25</v>
      </c>
      <c r="BH46" s="30">
        <f t="shared" si="21"/>
        <v>99.25</v>
      </c>
      <c r="BI46" s="30">
        <f t="shared" si="22"/>
        <v>97.375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23"/>
        <v>81.75</v>
      </c>
      <c r="AL47" s="52">
        <f t="shared" si="24"/>
        <v>83.5</v>
      </c>
      <c r="AM47" s="53">
        <f t="shared" si="25"/>
        <v>84.25</v>
      </c>
      <c r="AN47" s="54">
        <f t="shared" si="35"/>
        <v>85.25</v>
      </c>
      <c r="AO47" s="55">
        <f t="shared" si="26"/>
        <v>83.6875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83.6875</v>
      </c>
      <c r="BC47" s="62" t="str">
        <f t="shared" si="34"/>
        <v/>
      </c>
      <c r="BE47" s="30">
        <f t="shared" si="18"/>
        <v>80.5</v>
      </c>
      <c r="BF47" s="30">
        <f t="shared" si="19"/>
        <v>83</v>
      </c>
      <c r="BG47" s="145">
        <f t="shared" si="20"/>
        <v>84</v>
      </c>
      <c r="BH47" s="30">
        <f t="shared" si="21"/>
        <v>87.25</v>
      </c>
      <c r="BI47" s="30">
        <f t="shared" si="22"/>
        <v>83.6875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85</v>
      </c>
      <c r="F48" s="30"/>
      <c r="G48" s="30">
        <v>81</v>
      </c>
      <c r="H48" s="30"/>
      <c r="I48" s="30">
        <v>80</v>
      </c>
      <c r="J48" s="30"/>
      <c r="K48" s="30">
        <v>85</v>
      </c>
      <c r="L48" s="31"/>
      <c r="M48" s="29">
        <v>84</v>
      </c>
      <c r="N48" s="30"/>
      <c r="O48" s="30">
        <v>80</v>
      </c>
      <c r="P48" s="30"/>
      <c r="Q48" s="30">
        <v>84</v>
      </c>
      <c r="R48" s="30"/>
      <c r="S48" s="30">
        <v>85</v>
      </c>
      <c r="T48" s="13"/>
      <c r="U48" s="29">
        <v>80</v>
      </c>
      <c r="V48" s="30"/>
      <c r="W48" s="30">
        <v>80</v>
      </c>
      <c r="X48" s="30"/>
      <c r="Y48" s="30">
        <v>84</v>
      </c>
      <c r="Z48" s="30"/>
      <c r="AA48" s="30">
        <v>86</v>
      </c>
      <c r="AB48" s="31"/>
      <c r="AC48" s="11">
        <v>83</v>
      </c>
      <c r="AD48" s="30"/>
      <c r="AE48" s="30">
        <v>82</v>
      </c>
      <c r="AF48" s="30"/>
      <c r="AG48" s="30">
        <v>85</v>
      </c>
      <c r="AH48" s="30"/>
      <c r="AI48" s="30">
        <v>86</v>
      </c>
      <c r="AJ48" s="13"/>
      <c r="AK48" s="51">
        <f t="shared" si="23"/>
        <v>82.75</v>
      </c>
      <c r="AL48" s="52">
        <f t="shared" si="24"/>
        <v>83.25</v>
      </c>
      <c r="AM48" s="53">
        <f t="shared" si="25"/>
        <v>82.5</v>
      </c>
      <c r="AN48" s="54">
        <f t="shared" si="35"/>
        <v>84</v>
      </c>
      <c r="AO48" s="55">
        <f t="shared" si="26"/>
        <v>83.125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83.125</v>
      </c>
      <c r="BC48" s="62" t="str">
        <f t="shared" si="34"/>
        <v/>
      </c>
      <c r="BE48" s="30">
        <f t="shared" si="18"/>
        <v>83</v>
      </c>
      <c r="BF48" s="30">
        <f t="shared" si="19"/>
        <v>80.75</v>
      </c>
      <c r="BG48" s="145">
        <f t="shared" si="20"/>
        <v>83.25</v>
      </c>
      <c r="BH48" s="30">
        <f t="shared" si="21"/>
        <v>85.5</v>
      </c>
      <c r="BI48" s="30">
        <f t="shared" si="22"/>
        <v>83.125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88</v>
      </c>
      <c r="J49" s="30"/>
      <c r="K49" s="30">
        <v>80</v>
      </c>
      <c r="L49" s="31"/>
      <c r="M49" s="29">
        <v>89</v>
      </c>
      <c r="N49" s="30"/>
      <c r="O49" s="30">
        <v>88</v>
      </c>
      <c r="P49" s="30"/>
      <c r="Q49" s="30">
        <v>87</v>
      </c>
      <c r="R49" s="30"/>
      <c r="S49" s="30">
        <v>81</v>
      </c>
      <c r="T49" s="13"/>
      <c r="U49" s="29">
        <v>89</v>
      </c>
      <c r="V49" s="30"/>
      <c r="W49" s="30">
        <v>87</v>
      </c>
      <c r="X49" s="30"/>
      <c r="Y49" s="30">
        <v>88</v>
      </c>
      <c r="Z49" s="30"/>
      <c r="AA49" s="30">
        <v>80</v>
      </c>
      <c r="AB49" s="31"/>
      <c r="AC49" s="11">
        <v>90</v>
      </c>
      <c r="AD49" s="30"/>
      <c r="AE49" s="30">
        <v>89</v>
      </c>
      <c r="AF49" s="30"/>
      <c r="AG49" s="30">
        <v>86</v>
      </c>
      <c r="AH49" s="30"/>
      <c r="AI49" s="30">
        <v>83</v>
      </c>
      <c r="AJ49" s="13"/>
      <c r="AK49" s="51">
        <f t="shared" si="23"/>
        <v>86.75</v>
      </c>
      <c r="AL49" s="52">
        <f t="shared" si="24"/>
        <v>86.25</v>
      </c>
      <c r="AM49" s="53">
        <f t="shared" si="25"/>
        <v>86</v>
      </c>
      <c r="AN49" s="54">
        <f t="shared" si="35"/>
        <v>87</v>
      </c>
      <c r="AO49" s="55">
        <f t="shared" si="26"/>
        <v>86.5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86.5</v>
      </c>
      <c r="BC49" s="62" t="str">
        <f t="shared" si="34"/>
        <v/>
      </c>
      <c r="BE49" s="30">
        <f t="shared" si="18"/>
        <v>89.5</v>
      </c>
      <c r="BF49" s="30">
        <f t="shared" si="19"/>
        <v>88.25</v>
      </c>
      <c r="BG49" s="145">
        <f t="shared" si="20"/>
        <v>87.25</v>
      </c>
      <c r="BH49" s="30">
        <f t="shared" si="21"/>
        <v>81</v>
      </c>
      <c r="BI49" s="30">
        <f t="shared" si="22"/>
        <v>86.5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89</v>
      </c>
      <c r="H50" s="30"/>
      <c r="I50" s="30">
        <v>90</v>
      </c>
      <c r="J50" s="30"/>
      <c r="K50" s="30">
        <v>100</v>
      </c>
      <c r="L50" s="31"/>
      <c r="M50" s="29">
        <v>89</v>
      </c>
      <c r="N50" s="30"/>
      <c r="O50" s="30">
        <v>90</v>
      </c>
      <c r="P50" s="30"/>
      <c r="Q50" s="30">
        <v>91</v>
      </c>
      <c r="R50" s="30"/>
      <c r="S50" s="30">
        <v>98</v>
      </c>
      <c r="T50" s="31"/>
      <c r="U50" s="29">
        <v>88</v>
      </c>
      <c r="V50" s="30"/>
      <c r="W50" s="30">
        <v>90</v>
      </c>
      <c r="X50" s="30"/>
      <c r="Y50" s="30">
        <v>91</v>
      </c>
      <c r="Z50" s="30"/>
      <c r="AA50" s="30">
        <v>99</v>
      </c>
      <c r="AB50" s="31"/>
      <c r="AC50" s="11">
        <v>90</v>
      </c>
      <c r="AD50" s="30"/>
      <c r="AE50" s="30">
        <v>91</v>
      </c>
      <c r="AF50" s="30"/>
      <c r="AG50" s="30">
        <v>95</v>
      </c>
      <c r="AH50" s="30"/>
      <c r="AI50" s="30">
        <v>100</v>
      </c>
      <c r="AJ50" s="13"/>
      <c r="AK50" s="51">
        <f t="shared" si="23"/>
        <v>92.25</v>
      </c>
      <c r="AL50" s="52">
        <f t="shared" si="24"/>
        <v>92</v>
      </c>
      <c r="AM50" s="53">
        <f t="shared" si="25"/>
        <v>92</v>
      </c>
      <c r="AN50" s="54">
        <f t="shared" si="35"/>
        <v>94</v>
      </c>
      <c r="AO50" s="55">
        <f t="shared" si="26"/>
        <v>92.5625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92.5625</v>
      </c>
      <c r="BC50" s="62" t="str">
        <f t="shared" si="34"/>
        <v/>
      </c>
      <c r="BE50" s="30">
        <f t="shared" si="18"/>
        <v>89.25</v>
      </c>
      <c r="BF50" s="30">
        <f t="shared" si="19"/>
        <v>90</v>
      </c>
      <c r="BG50" s="145">
        <f t="shared" si="20"/>
        <v>91.75</v>
      </c>
      <c r="BH50" s="30">
        <f t="shared" si="21"/>
        <v>99.25</v>
      </c>
      <c r="BI50" s="30">
        <f t="shared" si="22"/>
        <v>92.5625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90</v>
      </c>
      <c r="F51" s="30"/>
      <c r="G51" s="30">
        <v>91</v>
      </c>
      <c r="H51" s="30"/>
      <c r="I51" s="30">
        <v>89</v>
      </c>
      <c r="J51" s="30"/>
      <c r="K51" s="30">
        <v>90</v>
      </c>
      <c r="L51" s="31"/>
      <c r="M51" s="29">
        <v>91</v>
      </c>
      <c r="N51" s="30"/>
      <c r="O51" s="30">
        <v>89</v>
      </c>
      <c r="P51" s="30"/>
      <c r="Q51" s="30">
        <v>88</v>
      </c>
      <c r="R51" s="30"/>
      <c r="S51" s="30">
        <v>98</v>
      </c>
      <c r="T51" s="31"/>
      <c r="U51" s="29">
        <v>87</v>
      </c>
      <c r="V51" s="30"/>
      <c r="W51" s="30">
        <v>90</v>
      </c>
      <c r="X51" s="30"/>
      <c r="Y51" s="30">
        <v>88</v>
      </c>
      <c r="Z51" s="30"/>
      <c r="AA51" s="30">
        <v>97</v>
      </c>
      <c r="AB51" s="31"/>
      <c r="AC51" s="11">
        <v>88</v>
      </c>
      <c r="AD51" s="30"/>
      <c r="AE51" s="30">
        <v>89</v>
      </c>
      <c r="AF51" s="30"/>
      <c r="AG51" s="30">
        <v>90</v>
      </c>
      <c r="AH51" s="30"/>
      <c r="AI51" s="30">
        <v>98</v>
      </c>
      <c r="AJ51" s="13"/>
      <c r="AK51" s="51">
        <f t="shared" si="23"/>
        <v>90</v>
      </c>
      <c r="AL51" s="52">
        <f t="shared" si="24"/>
        <v>91.5</v>
      </c>
      <c r="AM51" s="53">
        <f t="shared" si="25"/>
        <v>90.5</v>
      </c>
      <c r="AN51" s="54">
        <f t="shared" si="35"/>
        <v>91.25</v>
      </c>
      <c r="AO51" s="55">
        <f t="shared" si="26"/>
        <v>90.8125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90.8125</v>
      </c>
      <c r="BC51" s="62" t="str">
        <f t="shared" si="34"/>
        <v/>
      </c>
      <c r="BE51" s="30">
        <f t="shared" si="18"/>
        <v>89</v>
      </c>
      <c r="BF51" s="30">
        <f t="shared" si="19"/>
        <v>89.75</v>
      </c>
      <c r="BG51" s="145">
        <f t="shared" si="20"/>
        <v>88.75</v>
      </c>
      <c r="BH51" s="30">
        <f t="shared" si="21"/>
        <v>95.75</v>
      </c>
      <c r="BI51" s="30">
        <f t="shared" si="22"/>
        <v>90.8125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95</v>
      </c>
      <c r="F52" s="30"/>
      <c r="G52" s="30">
        <v>96</v>
      </c>
      <c r="H52" s="30"/>
      <c r="I52" s="30">
        <v>97</v>
      </c>
      <c r="J52" s="30"/>
      <c r="K52" s="30">
        <v>98</v>
      </c>
      <c r="L52" s="31"/>
      <c r="M52" s="29">
        <v>96</v>
      </c>
      <c r="N52" s="30"/>
      <c r="O52" s="30">
        <v>97</v>
      </c>
      <c r="P52" s="30"/>
      <c r="Q52" s="30">
        <v>99</v>
      </c>
      <c r="R52" s="30"/>
      <c r="S52" s="30">
        <v>99</v>
      </c>
      <c r="T52" s="31"/>
      <c r="U52" s="29">
        <v>94</v>
      </c>
      <c r="V52" s="30"/>
      <c r="W52" s="30">
        <v>95</v>
      </c>
      <c r="X52" s="30"/>
      <c r="Y52" s="30">
        <v>98</v>
      </c>
      <c r="Z52" s="30"/>
      <c r="AA52" s="30">
        <v>100</v>
      </c>
      <c r="AB52" s="31"/>
      <c r="AC52" s="11">
        <v>97</v>
      </c>
      <c r="AD52" s="30"/>
      <c r="AE52" s="30">
        <v>98</v>
      </c>
      <c r="AF52" s="30"/>
      <c r="AG52" s="30">
        <v>99</v>
      </c>
      <c r="AH52" s="30"/>
      <c r="AI52" s="30">
        <v>100</v>
      </c>
      <c r="AJ52" s="13"/>
      <c r="AK52" s="51">
        <f t="shared" si="23"/>
        <v>96.5</v>
      </c>
      <c r="AL52" s="52">
        <f t="shared" si="24"/>
        <v>97.75</v>
      </c>
      <c r="AM52" s="53">
        <f t="shared" si="25"/>
        <v>96.75</v>
      </c>
      <c r="AN52" s="54">
        <f t="shared" si="35"/>
        <v>98.5</v>
      </c>
      <c r="AO52" s="55">
        <f t="shared" si="26"/>
        <v>97.375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97.375</v>
      </c>
      <c r="BC52" s="62" t="str">
        <f t="shared" si="34"/>
        <v/>
      </c>
      <c r="BE52" s="30">
        <f t="shared" si="18"/>
        <v>95.5</v>
      </c>
      <c r="BF52" s="30">
        <f t="shared" si="19"/>
        <v>96.5</v>
      </c>
      <c r="BG52" s="145">
        <f t="shared" si="20"/>
        <v>98.25</v>
      </c>
      <c r="BH52" s="30">
        <f t="shared" si="21"/>
        <v>99.25</v>
      </c>
      <c r="BI52" s="30">
        <f t="shared" si="22"/>
        <v>97.375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80</v>
      </c>
      <c r="F53" s="30"/>
      <c r="G53" s="30">
        <v>83</v>
      </c>
      <c r="H53" s="30"/>
      <c r="I53" s="30">
        <v>80</v>
      </c>
      <c r="J53" s="30"/>
      <c r="K53" s="30">
        <v>84</v>
      </c>
      <c r="L53" s="31"/>
      <c r="M53" s="29">
        <v>81</v>
      </c>
      <c r="N53" s="30"/>
      <c r="O53" s="30">
        <v>80</v>
      </c>
      <c r="P53" s="30"/>
      <c r="Q53" s="30">
        <v>85</v>
      </c>
      <c r="R53" s="30"/>
      <c r="S53" s="30">
        <v>88</v>
      </c>
      <c r="T53" s="31"/>
      <c r="U53" s="29">
        <v>80</v>
      </c>
      <c r="V53" s="30"/>
      <c r="W53" s="30">
        <v>84</v>
      </c>
      <c r="X53" s="30"/>
      <c r="Y53" s="30">
        <v>85</v>
      </c>
      <c r="Z53" s="30"/>
      <c r="AA53" s="30">
        <v>88</v>
      </c>
      <c r="AB53" s="31"/>
      <c r="AC53" s="11">
        <v>81</v>
      </c>
      <c r="AD53" s="30"/>
      <c r="AE53" s="30">
        <v>85</v>
      </c>
      <c r="AF53" s="30"/>
      <c r="AG53" s="30">
        <v>86</v>
      </c>
      <c r="AH53" s="30"/>
      <c r="AI53" s="30">
        <v>89</v>
      </c>
      <c r="AJ53" s="13"/>
      <c r="AK53" s="51">
        <f t="shared" si="23"/>
        <v>81.75</v>
      </c>
      <c r="AL53" s="52">
        <f t="shared" si="24"/>
        <v>83.5</v>
      </c>
      <c r="AM53" s="53">
        <f t="shared" si="25"/>
        <v>84.25</v>
      </c>
      <c r="AN53" s="54">
        <f t="shared" si="35"/>
        <v>85.25</v>
      </c>
      <c r="AO53" s="55">
        <f t="shared" si="26"/>
        <v>83.6875</v>
      </c>
      <c r="AP53" s="45"/>
      <c r="AR53" s="56" t="str">
        <f t="shared" si="27"/>
        <v/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>
        <f t="shared" si="17"/>
        <v>83.6875</v>
      </c>
      <c r="BC53" s="62" t="str">
        <f t="shared" si="34"/>
        <v/>
      </c>
      <c r="BE53" s="30">
        <f t="shared" si="18"/>
        <v>80.5</v>
      </c>
      <c r="BF53" s="30">
        <f t="shared" si="19"/>
        <v>83</v>
      </c>
      <c r="BG53" s="145">
        <f t="shared" si="20"/>
        <v>84</v>
      </c>
      <c r="BH53" s="30">
        <f t="shared" si="21"/>
        <v>87.25</v>
      </c>
      <c r="BI53" s="30">
        <f t="shared" si="22"/>
        <v>83.6875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98</v>
      </c>
      <c r="F54" s="122"/>
      <c r="G54" s="122">
        <v>97</v>
      </c>
      <c r="H54" s="122"/>
      <c r="I54" s="122">
        <v>95</v>
      </c>
      <c r="J54" s="122"/>
      <c r="K54" s="122">
        <v>99</v>
      </c>
      <c r="L54" s="123"/>
      <c r="M54" s="121">
        <v>97</v>
      </c>
      <c r="N54" s="122"/>
      <c r="O54" s="122">
        <v>96</v>
      </c>
      <c r="P54" s="122"/>
      <c r="Q54" s="122">
        <v>97</v>
      </c>
      <c r="R54" s="122"/>
      <c r="S54" s="122">
        <v>100</v>
      </c>
      <c r="T54" s="124"/>
      <c r="U54" s="121">
        <v>100</v>
      </c>
      <c r="V54" s="122"/>
      <c r="W54" s="122">
        <v>96</v>
      </c>
      <c r="X54" s="122"/>
      <c r="Y54" s="122">
        <v>97</v>
      </c>
      <c r="Z54" s="122"/>
      <c r="AA54" s="122">
        <v>98</v>
      </c>
      <c r="AB54" s="123"/>
      <c r="AC54" s="125">
        <v>99</v>
      </c>
      <c r="AD54" s="122"/>
      <c r="AE54" s="122">
        <v>98</v>
      </c>
      <c r="AF54" s="122"/>
      <c r="AG54" s="122">
        <v>99</v>
      </c>
      <c r="AH54" s="122"/>
      <c r="AI54" s="122">
        <v>100</v>
      </c>
      <c r="AJ54" s="124"/>
      <c r="AK54" s="126">
        <f t="shared" si="23"/>
        <v>97.25</v>
      </c>
      <c r="AL54" s="127">
        <f t="shared" si="24"/>
        <v>97.5</v>
      </c>
      <c r="AM54" s="128">
        <f t="shared" si="25"/>
        <v>97.75</v>
      </c>
      <c r="AN54" s="129">
        <f t="shared" si="35"/>
        <v>99</v>
      </c>
      <c r="AO54" s="130">
        <f t="shared" si="26"/>
        <v>97.875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97.875</v>
      </c>
      <c r="BC54" s="137" t="str">
        <f t="shared" si="34"/>
        <v/>
      </c>
      <c r="BE54" s="30">
        <f t="shared" si="18"/>
        <v>98.5</v>
      </c>
      <c r="BF54" s="30">
        <f t="shared" si="19"/>
        <v>96.75</v>
      </c>
      <c r="BG54" s="145">
        <f t="shared" si="20"/>
        <v>97</v>
      </c>
      <c r="BH54" s="30">
        <f t="shared" si="21"/>
        <v>99.25</v>
      </c>
      <c r="BI54" s="30">
        <f t="shared" si="22"/>
        <v>97.875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23"/>
        <v>0</v>
      </c>
      <c r="AL55" s="52">
        <f t="shared" si="24"/>
        <v>0</v>
      </c>
      <c r="AM55" s="53">
        <f t="shared" si="25"/>
        <v>0</v>
      </c>
      <c r="AN55" s="54">
        <f t="shared" si="35"/>
        <v>0</v>
      </c>
      <c r="AO55" s="139">
        <f t="shared" si="26"/>
        <v>0</v>
      </c>
      <c r="AP55" s="140"/>
      <c r="AQ55" s="141"/>
      <c r="AR55" s="57">
        <f t="shared" si="27"/>
        <v>0</v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 t="str">
        <f t="shared" si="17"/>
        <v/>
      </c>
      <c r="BC55" s="143">
        <f t="shared" si="34"/>
        <v>0</v>
      </c>
      <c r="BE55" s="30">
        <f t="shared" si="18"/>
        <v>0</v>
      </c>
      <c r="BF55" s="30">
        <f t="shared" si="19"/>
        <v>0</v>
      </c>
      <c r="BG55" s="145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2:F13 M12:N13 AC12:AD13 E14:AI15 E16:F21 M16:N21 AC16:AD21 E22:AI23 E24:F25 M24:N25 AC24:AD25 E26:AI27 E28:F29 M28:N29 AC28:AD29 E30:AI31 E32:F33 M32:N33 AC32:AD33 E34:AI35 E36:F37 M36:N37 AC36:AD37 E38:AI39 E40:F41 M40:N41 AC40:AD41 E42:AJ43 E44:F45 M44:N45 AC44:AD45 AJ44:AJ47 E46:AI47 E48:AJ49 E50:F51 M50:N51 AC50:AD51 AJ50:AJ53 E52:AI53 E54:AJ55">
    <cfRule type="cellIs" dxfId="47" priority="11" operator="lessThan">
      <formula>70</formula>
    </cfRule>
  </conditionalFormatting>
  <conditionalFormatting sqref="E11:AJ11">
    <cfRule type="cellIs" dxfId="46" priority="7" operator="lessThan">
      <formula>70</formula>
    </cfRule>
  </conditionalFormatting>
  <conditionalFormatting sqref="G12:L13 G16:L21 G24:L25 G28:L29 G32:L33 G36:L37 G40:L41">
    <cfRule type="cellIs" dxfId="45" priority="10" operator="lessThan">
      <formula>70</formula>
    </cfRule>
  </conditionalFormatting>
  <conditionalFormatting sqref="G44:L45">
    <cfRule type="cellIs" dxfId="44" priority="6" operator="lessThan">
      <formula>70</formula>
    </cfRule>
  </conditionalFormatting>
  <conditionalFormatting sqref="G50:L51">
    <cfRule type="cellIs" dxfId="43" priority="3" operator="lessThan">
      <formula>70</formula>
    </cfRule>
  </conditionalFormatting>
  <conditionalFormatting sqref="O12:AB13 O16:AB21 O24:AB25 O28:AB29 O32:AB33 O36:AB37 O40:AB41">
    <cfRule type="cellIs" dxfId="42" priority="9" operator="lessThan">
      <formula>70</formula>
    </cfRule>
  </conditionalFormatting>
  <conditionalFormatting sqref="O44:AB45">
    <cfRule type="cellIs" dxfId="41" priority="5" operator="lessThan">
      <formula>70</formula>
    </cfRule>
  </conditionalFormatting>
  <conditionalFormatting sqref="O50:AB51">
    <cfRule type="cellIs" dxfId="40" priority="2" operator="lessThan">
      <formula>70</formula>
    </cfRule>
  </conditionalFormatting>
  <conditionalFormatting sqref="AE12:AI13 AJ12:AJ15 AE16:AJ19 AE20:AI21 AJ20:AJ39 AE24:AI25 AE28:AI29 AE32:AI33 AE36:AI37 AE40:AJ41">
    <cfRule type="cellIs" dxfId="39" priority="8" operator="lessThan">
      <formula>70</formula>
    </cfRule>
  </conditionalFormatting>
  <conditionalFormatting sqref="AE44:AI45">
    <cfRule type="cellIs" dxfId="38" priority="4" operator="lessThan">
      <formula>70</formula>
    </cfRule>
  </conditionalFormatting>
  <conditionalFormatting sqref="AE50:AI51">
    <cfRule type="cellIs" dxfId="37" priority="1" operator="lessThan">
      <formula>70</formula>
    </cfRule>
  </conditionalFormatting>
  <conditionalFormatting sqref="AK11:AP55">
    <cfRule type="cellIs" dxfId="36" priority="19" operator="lessThan">
      <formula>70</formula>
    </cfRule>
  </conditionalFormatting>
  <conditionalFormatting sqref="AR11:AR55">
    <cfRule type="cellIs" dxfId="35" priority="17" operator="lessThan">
      <formula>70</formula>
    </cfRule>
  </conditionalFormatting>
  <conditionalFormatting sqref="AR11:AY55">
    <cfRule type="cellIs" dxfId="34" priority="18" operator="lessThan">
      <formula>70</formula>
    </cfRule>
  </conditionalFormatting>
  <conditionalFormatting sqref="AZ11:AZ55">
    <cfRule type="cellIs" dxfId="33" priority="1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32" zoomScale="110" zoomScaleNormal="110" workbookViewId="0">
      <selection activeCell="BF7" sqref="BF7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70" t="s">
        <v>145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89" t="s">
        <v>99</v>
      </c>
      <c r="AP7" s="192" t="s">
        <v>104</v>
      </c>
      <c r="AR7" s="195" t="s">
        <v>20</v>
      </c>
      <c r="AS7" s="196"/>
      <c r="AT7" s="196"/>
      <c r="AU7" s="197"/>
      <c r="AV7" s="201" t="s">
        <v>21</v>
      </c>
      <c r="AW7" s="202"/>
      <c r="AX7" s="202"/>
      <c r="AY7" s="203"/>
      <c r="AZ7" s="185" t="s">
        <v>103</v>
      </c>
      <c r="BA7" s="186"/>
      <c r="BB7" s="185" t="s">
        <v>105</v>
      </c>
      <c r="BC7" s="186"/>
    </row>
    <row r="8" spans="1:61" ht="16" thickBot="1" x14ac:dyDescent="0.25">
      <c r="AO8" s="190"/>
      <c r="AP8" s="193"/>
      <c r="AR8" s="198"/>
      <c r="AS8" s="199"/>
      <c r="AT8" s="199"/>
      <c r="AU8" s="200"/>
      <c r="AV8" s="204"/>
      <c r="AW8" s="205"/>
      <c r="AX8" s="205"/>
      <c r="AY8" s="206"/>
      <c r="AZ8" s="207"/>
      <c r="BA8" s="208"/>
      <c r="BB8" s="187"/>
      <c r="BC8" s="188"/>
    </row>
    <row r="9" spans="1:61" x14ac:dyDescent="0.2">
      <c r="A9" s="173" t="s">
        <v>5</v>
      </c>
      <c r="B9" s="175" t="s">
        <v>231</v>
      </c>
      <c r="C9" s="175" t="s">
        <v>4</v>
      </c>
      <c r="D9" s="177" t="s">
        <v>19</v>
      </c>
      <c r="E9" s="179" t="s">
        <v>91</v>
      </c>
      <c r="F9" s="180"/>
      <c r="G9" s="180"/>
      <c r="H9" s="180"/>
      <c r="I9" s="180"/>
      <c r="J9" s="180"/>
      <c r="K9" s="180"/>
      <c r="L9" s="181"/>
      <c r="M9" s="182" t="s">
        <v>92</v>
      </c>
      <c r="N9" s="183"/>
      <c r="O9" s="183"/>
      <c r="P9" s="183"/>
      <c r="Q9" s="183"/>
      <c r="R9" s="183"/>
      <c r="S9" s="183"/>
      <c r="T9" s="184"/>
      <c r="U9" s="158" t="s">
        <v>93</v>
      </c>
      <c r="V9" s="159"/>
      <c r="W9" s="159"/>
      <c r="X9" s="159"/>
      <c r="Y9" s="159"/>
      <c r="Z9" s="159"/>
      <c r="AA9" s="159"/>
      <c r="AB9" s="160"/>
      <c r="AC9" s="161" t="s">
        <v>94</v>
      </c>
      <c r="AD9" s="162"/>
      <c r="AE9" s="162"/>
      <c r="AF9" s="162"/>
      <c r="AG9" s="162"/>
      <c r="AH9" s="162"/>
      <c r="AI9" s="162"/>
      <c r="AJ9" s="163"/>
      <c r="AK9" s="164" t="s">
        <v>95</v>
      </c>
      <c r="AL9" s="166" t="s">
        <v>96</v>
      </c>
      <c r="AM9" s="168" t="s">
        <v>97</v>
      </c>
      <c r="AN9" s="152" t="s">
        <v>98</v>
      </c>
      <c r="AO9" s="190"/>
      <c r="AP9" s="193"/>
      <c r="AR9" s="154" t="s">
        <v>42</v>
      </c>
      <c r="AS9" s="156" t="s">
        <v>43</v>
      </c>
      <c r="AT9" s="214" t="s">
        <v>44</v>
      </c>
      <c r="AU9" s="216" t="s">
        <v>100</v>
      </c>
      <c r="AV9" s="154" t="s">
        <v>46</v>
      </c>
      <c r="AW9" s="156" t="s">
        <v>106</v>
      </c>
      <c r="AX9" s="214" t="s">
        <v>107</v>
      </c>
      <c r="AY9" s="218" t="s">
        <v>108</v>
      </c>
      <c r="AZ9" s="209" t="s">
        <v>101</v>
      </c>
      <c r="BA9" s="211" t="s">
        <v>102</v>
      </c>
      <c r="BB9" s="210" t="s">
        <v>57</v>
      </c>
      <c r="BC9" s="213" t="s">
        <v>58</v>
      </c>
    </row>
    <row r="10" spans="1:61" ht="16" thickBot="1" x14ac:dyDescent="0.25">
      <c r="A10" s="174"/>
      <c r="B10" s="176"/>
      <c r="C10" s="176"/>
      <c r="D10" s="17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165"/>
      <c r="AL10" s="167"/>
      <c r="AM10" s="169"/>
      <c r="AN10" s="153"/>
      <c r="AO10" s="191"/>
      <c r="AP10" s="194"/>
      <c r="AR10" s="155"/>
      <c r="AS10" s="157"/>
      <c r="AT10" s="215"/>
      <c r="AU10" s="217"/>
      <c r="AV10" s="155"/>
      <c r="AW10" s="157"/>
      <c r="AX10" s="215"/>
      <c r="AY10" s="219"/>
      <c r="AZ10" s="210"/>
      <c r="BA10" s="212"/>
      <c r="BB10" s="210"/>
      <c r="BC10" s="213"/>
      <c r="BE10" s="150" t="s">
        <v>0</v>
      </c>
      <c r="BF10" s="150" t="s">
        <v>1</v>
      </c>
      <c r="BG10" s="151" t="s">
        <v>2</v>
      </c>
      <c r="BH10" s="150" t="s">
        <v>3</v>
      </c>
      <c r="BI10" s="150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90</v>
      </c>
      <c r="F11" s="30"/>
      <c r="G11" s="30">
        <v>89</v>
      </c>
      <c r="H11" s="30"/>
      <c r="I11" s="30">
        <v>90</v>
      </c>
      <c r="J11" s="30"/>
      <c r="K11" s="30">
        <v>100</v>
      </c>
      <c r="L11" s="31"/>
      <c r="M11" s="29">
        <v>89</v>
      </c>
      <c r="N11" s="30"/>
      <c r="O11" s="30">
        <v>90</v>
      </c>
      <c r="P11" s="30"/>
      <c r="Q11" s="30">
        <v>91</v>
      </c>
      <c r="R11" s="30"/>
      <c r="S11" s="30">
        <v>98</v>
      </c>
      <c r="T11" s="31"/>
      <c r="U11" s="29">
        <v>88</v>
      </c>
      <c r="V11" s="30"/>
      <c r="W11" s="30">
        <v>90</v>
      </c>
      <c r="X11" s="30"/>
      <c r="Y11" s="30">
        <v>91</v>
      </c>
      <c r="Z11" s="30"/>
      <c r="AA11" s="30">
        <v>99</v>
      </c>
      <c r="AB11" s="31"/>
      <c r="AC11" s="11">
        <v>90</v>
      </c>
      <c r="AD11" s="30"/>
      <c r="AE11" s="30">
        <v>91</v>
      </c>
      <c r="AF11" s="30"/>
      <c r="AG11" s="30">
        <v>95</v>
      </c>
      <c r="AH11" s="30"/>
      <c r="AI11" s="30">
        <v>100</v>
      </c>
      <c r="AJ11" s="12">
        <v>60</v>
      </c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92.25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92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109</v>
      </c>
      <c r="AO11" s="50">
        <f t="shared" ref="AO11:AO42" si="3">AVERAGE(AK11:AN11)</f>
        <v>96.3125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96.3125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 t="shared" ref="BE11:BE12" si="12">SUM(E11+M11+U11+AC11)/4</f>
        <v>89.25</v>
      </c>
      <c r="BF11" s="30">
        <f t="shared" ref="BF11:BF12" si="13">SUM(G11+O11+W11+AE11)/4</f>
        <v>90</v>
      </c>
      <c r="BG11" s="145">
        <f t="shared" ref="BG11:BG12" si="14">SUM(I11+Q11+Y11+AG11)/4</f>
        <v>91.75</v>
      </c>
      <c r="BH11" s="30">
        <f t="shared" ref="BH11:BH12" si="15">SUM(K11+S11+AA11+AI11)/4</f>
        <v>99.25</v>
      </c>
      <c r="BI11" s="30">
        <f>AVERAGE(BE11:BH11)</f>
        <v>92.5625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91</v>
      </c>
      <c r="H12" s="30"/>
      <c r="I12" s="30">
        <v>89</v>
      </c>
      <c r="J12" s="30"/>
      <c r="K12" s="30">
        <v>90</v>
      </c>
      <c r="L12" s="31"/>
      <c r="M12" s="29">
        <v>91</v>
      </c>
      <c r="N12" s="30"/>
      <c r="O12" s="30">
        <v>89</v>
      </c>
      <c r="P12" s="30"/>
      <c r="Q12" s="30">
        <v>88</v>
      </c>
      <c r="R12" s="30"/>
      <c r="S12" s="30">
        <v>98</v>
      </c>
      <c r="T12" s="31"/>
      <c r="U12" s="29">
        <v>87</v>
      </c>
      <c r="V12" s="30"/>
      <c r="W12" s="30">
        <v>90</v>
      </c>
      <c r="X12" s="30"/>
      <c r="Y12" s="30">
        <v>88</v>
      </c>
      <c r="Z12" s="30"/>
      <c r="AA12" s="30">
        <v>97</v>
      </c>
      <c r="AB12" s="31"/>
      <c r="AC12" s="11">
        <v>88</v>
      </c>
      <c r="AD12" s="30"/>
      <c r="AE12" s="30">
        <v>89</v>
      </c>
      <c r="AF12" s="30"/>
      <c r="AG12" s="30">
        <v>90</v>
      </c>
      <c r="AH12" s="30"/>
      <c r="AI12" s="30">
        <v>98</v>
      </c>
      <c r="AJ12" s="13"/>
      <c r="AK12" s="51">
        <f t="shared" si="0"/>
        <v>90</v>
      </c>
      <c r="AL12" s="52">
        <f t="shared" si="1"/>
        <v>91.5</v>
      </c>
      <c r="AM12" s="53">
        <f t="shared" si="2"/>
        <v>90.5</v>
      </c>
      <c r="AN12" s="54">
        <f t="shared" ref="AN12:AN43" si="16">SUMIF(AC12:AC12, "&gt;=65") / 4 +SUMIF(AE12:AE12, "&gt;=65") / 4 +SUMIF(AG12:AG12, "&gt;=65") / 4 +SUMIF(AI12:AI12, "&gt;=65") / 4 + SUMIF(AD12:AD12, "&gt;1") / 4 + SUMIF(AF12:AF12, "&gt;1") / 4 + SUMIF(AH12:AH12, "&gt;1") / 4 + SUMIF(AJ12:AJ12, "&gt;1") / 4</f>
        <v>91.25</v>
      </c>
      <c r="AO12" s="55">
        <f t="shared" si="3"/>
        <v>90.8125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90.8125</v>
      </c>
      <c r="BC12" s="62" t="str">
        <f t="shared" si="11"/>
        <v/>
      </c>
      <c r="BE12" s="30">
        <f t="shared" si="12"/>
        <v>89</v>
      </c>
      <c r="BF12" s="30">
        <f t="shared" si="13"/>
        <v>89.75</v>
      </c>
      <c r="BG12" s="145">
        <f t="shared" si="14"/>
        <v>88.75</v>
      </c>
      <c r="BH12" s="30">
        <f t="shared" si="15"/>
        <v>95.75</v>
      </c>
      <c r="BI12" s="30">
        <f>AVERAGE(BE12:BH12)</f>
        <v>90.8125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95</v>
      </c>
      <c r="F13" s="30"/>
      <c r="G13" s="30">
        <v>96</v>
      </c>
      <c r="H13" s="30"/>
      <c r="I13" s="30">
        <v>97</v>
      </c>
      <c r="J13" s="30"/>
      <c r="K13" s="30">
        <v>98</v>
      </c>
      <c r="L13" s="31"/>
      <c r="M13" s="29">
        <v>96</v>
      </c>
      <c r="N13" s="30"/>
      <c r="O13" s="30">
        <v>97</v>
      </c>
      <c r="P13" s="30"/>
      <c r="Q13" s="30">
        <v>99</v>
      </c>
      <c r="R13" s="30"/>
      <c r="S13" s="30">
        <v>99</v>
      </c>
      <c r="T13" s="31"/>
      <c r="U13" s="29">
        <v>94</v>
      </c>
      <c r="V13" s="30"/>
      <c r="W13" s="30">
        <v>95</v>
      </c>
      <c r="X13" s="30"/>
      <c r="Y13" s="30">
        <v>98</v>
      </c>
      <c r="Z13" s="30"/>
      <c r="AA13" s="30">
        <v>100</v>
      </c>
      <c r="AB13" s="31"/>
      <c r="AC13" s="11">
        <v>97</v>
      </c>
      <c r="AD13" s="30"/>
      <c r="AE13" s="30">
        <v>98</v>
      </c>
      <c r="AF13" s="30"/>
      <c r="AG13" s="30">
        <v>99</v>
      </c>
      <c r="AH13" s="30"/>
      <c r="AI13" s="30">
        <v>100</v>
      </c>
      <c r="AJ13" s="13"/>
      <c r="AK13" s="51">
        <f t="shared" si="0"/>
        <v>96.5</v>
      </c>
      <c r="AL13" s="52">
        <f t="shared" si="1"/>
        <v>97.75</v>
      </c>
      <c r="AM13" s="53">
        <f t="shared" si="2"/>
        <v>96.75</v>
      </c>
      <c r="AN13" s="54">
        <f t="shared" si="16"/>
        <v>98.5</v>
      </c>
      <c r="AO13" s="55">
        <f t="shared" si="3"/>
        <v>97.375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97.375</v>
      </c>
      <c r="BC13" s="62" t="str">
        <f t="shared" si="11"/>
        <v/>
      </c>
      <c r="BE13" s="30">
        <f>SUM(E13+M13+U13+AC13)/4</f>
        <v>95.5</v>
      </c>
      <c r="BF13" s="30">
        <f>SUM(G13+O13+W13+AE13)/4</f>
        <v>96.5</v>
      </c>
      <c r="BG13" s="145">
        <f>SUM(I13+Q13+Y13+AG13)/4</f>
        <v>98.25</v>
      </c>
      <c r="BH13" s="30">
        <f>SUM(K13+S13+AA13+AI13)/4</f>
        <v>99.25</v>
      </c>
      <c r="BI13" s="30">
        <f>AVERAGE(BE13:BH13)</f>
        <v>97.375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83</v>
      </c>
      <c r="H14" s="30"/>
      <c r="I14" s="30">
        <v>80</v>
      </c>
      <c r="J14" s="30"/>
      <c r="K14" s="30">
        <v>84</v>
      </c>
      <c r="L14" s="31"/>
      <c r="M14" s="29">
        <v>81</v>
      </c>
      <c r="N14" s="30"/>
      <c r="O14" s="30">
        <v>80</v>
      </c>
      <c r="P14" s="30"/>
      <c r="Q14" s="30">
        <v>85</v>
      </c>
      <c r="R14" s="30"/>
      <c r="S14" s="30">
        <v>88</v>
      </c>
      <c r="T14" s="31"/>
      <c r="U14" s="29">
        <v>80</v>
      </c>
      <c r="V14" s="30"/>
      <c r="W14" s="30">
        <v>84</v>
      </c>
      <c r="X14" s="30"/>
      <c r="Y14" s="30">
        <v>85</v>
      </c>
      <c r="Z14" s="30"/>
      <c r="AA14" s="30">
        <v>88</v>
      </c>
      <c r="AB14" s="31"/>
      <c r="AC14" s="11">
        <v>81</v>
      </c>
      <c r="AD14" s="30"/>
      <c r="AE14" s="30">
        <v>85</v>
      </c>
      <c r="AF14" s="30"/>
      <c r="AG14" s="30">
        <v>86</v>
      </c>
      <c r="AH14" s="30"/>
      <c r="AI14" s="30">
        <v>89</v>
      </c>
      <c r="AJ14" s="13"/>
      <c r="AK14" s="51">
        <f t="shared" si="0"/>
        <v>81.75</v>
      </c>
      <c r="AL14" s="52">
        <f t="shared" si="1"/>
        <v>83.5</v>
      </c>
      <c r="AM14" s="53">
        <f t="shared" si="2"/>
        <v>84.25</v>
      </c>
      <c r="AN14" s="54">
        <f t="shared" si="16"/>
        <v>85.25</v>
      </c>
      <c r="AO14" s="55">
        <f t="shared" si="3"/>
        <v>83.6875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83.6875</v>
      </c>
      <c r="BC14" s="62" t="str">
        <f t="shared" si="11"/>
        <v/>
      </c>
      <c r="BE14" s="30">
        <f t="shared" ref="BE14:BE55" si="18">SUM(E14+M14+U14+AC14)/4</f>
        <v>80.5</v>
      </c>
      <c r="BF14" s="30">
        <f t="shared" ref="BF14:BF55" si="19">SUM(G14+O14+W14+AE14)/4</f>
        <v>83</v>
      </c>
      <c r="BG14" s="145">
        <f t="shared" ref="BG14:BG55" si="20">SUM(I14+Q14+Y14+AG14)/4</f>
        <v>84</v>
      </c>
      <c r="BH14" s="30">
        <f t="shared" ref="BH14:BH55" si="21">SUM(K14+S14+AA14+AI14)/4</f>
        <v>87.25</v>
      </c>
      <c r="BI14" s="30">
        <f t="shared" ref="BI14:BI55" si="22">AVERAGE(BE14:BH14)</f>
        <v>83.6875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6"/>
        <v>0</v>
      </c>
      <c r="AO15" s="55">
        <f t="shared" si="3"/>
        <v>0</v>
      </c>
      <c r="AP15" s="45"/>
      <c r="AR15" s="56">
        <f t="shared" si="4"/>
        <v>0</v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 t="str">
        <f t="shared" si="17"/>
        <v/>
      </c>
      <c r="BC15" s="62">
        <f t="shared" si="11"/>
        <v>0</v>
      </c>
      <c r="BE15" s="30">
        <f t="shared" si="18"/>
        <v>0</v>
      </c>
      <c r="BF15" s="30">
        <f t="shared" si="19"/>
        <v>0</v>
      </c>
      <c r="BG15" s="145">
        <f t="shared" si="20"/>
        <v>0</v>
      </c>
      <c r="BH15" s="30">
        <f t="shared" si="21"/>
        <v>0</v>
      </c>
      <c r="BI15" s="30">
        <f t="shared" si="22"/>
        <v>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70</v>
      </c>
      <c r="F16" s="30"/>
      <c r="G16" s="30">
        <v>70</v>
      </c>
      <c r="H16" s="30"/>
      <c r="I16" s="30">
        <v>60</v>
      </c>
      <c r="J16" s="30">
        <v>71</v>
      </c>
      <c r="K16" s="30">
        <v>60</v>
      </c>
      <c r="L16" s="31">
        <v>70</v>
      </c>
      <c r="M16" s="29">
        <v>70</v>
      </c>
      <c r="N16" s="30"/>
      <c r="O16" s="30">
        <v>70</v>
      </c>
      <c r="P16" s="30"/>
      <c r="Q16" s="30">
        <v>71</v>
      </c>
      <c r="R16" s="30"/>
      <c r="S16" s="30">
        <v>70</v>
      </c>
      <c r="T16" s="31"/>
      <c r="U16" s="29">
        <v>70</v>
      </c>
      <c r="V16" s="30"/>
      <c r="W16" s="30">
        <v>70</v>
      </c>
      <c r="X16" s="30"/>
      <c r="Y16" s="30">
        <v>71</v>
      </c>
      <c r="Z16" s="30"/>
      <c r="AA16" s="30">
        <v>70</v>
      </c>
      <c r="AB16" s="31"/>
      <c r="AC16" s="11">
        <v>68</v>
      </c>
      <c r="AD16" s="30">
        <v>70</v>
      </c>
      <c r="AE16" s="30">
        <v>71</v>
      </c>
      <c r="AF16" s="30"/>
      <c r="AG16" s="30">
        <v>71</v>
      </c>
      <c r="AH16" s="30"/>
      <c r="AI16" s="30">
        <v>70</v>
      </c>
      <c r="AJ16" s="13"/>
      <c r="AK16" s="51">
        <f t="shared" si="0"/>
        <v>70.25</v>
      </c>
      <c r="AL16" s="52">
        <f t="shared" si="1"/>
        <v>70.25</v>
      </c>
      <c r="AM16" s="53">
        <f t="shared" si="2"/>
        <v>70.25</v>
      </c>
      <c r="AN16" s="54">
        <f t="shared" si="16"/>
        <v>87.5</v>
      </c>
      <c r="AO16" s="55">
        <f t="shared" si="3"/>
        <v>74.5625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74.5625</v>
      </c>
      <c r="BC16" s="62" t="str">
        <f t="shared" si="11"/>
        <v/>
      </c>
      <c r="BE16" s="30">
        <f t="shared" si="18"/>
        <v>69.5</v>
      </c>
      <c r="BF16" s="30">
        <f t="shared" si="19"/>
        <v>70.25</v>
      </c>
      <c r="BG16" s="145">
        <f t="shared" si="20"/>
        <v>68.25</v>
      </c>
      <c r="BH16" s="30">
        <f t="shared" si="21"/>
        <v>67.5</v>
      </c>
      <c r="BI16" s="30">
        <f t="shared" si="22"/>
        <v>68.875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77</v>
      </c>
      <c r="F17" s="30"/>
      <c r="G17" s="30">
        <v>78</v>
      </c>
      <c r="H17" s="30"/>
      <c r="I17" s="30">
        <v>74</v>
      </c>
      <c r="J17" s="30"/>
      <c r="K17" s="30">
        <v>78</v>
      </c>
      <c r="L17" s="31"/>
      <c r="M17" s="29">
        <v>75</v>
      </c>
      <c r="N17" s="30"/>
      <c r="O17" s="30">
        <v>76</v>
      </c>
      <c r="P17" s="30"/>
      <c r="Q17" s="30">
        <v>74</v>
      </c>
      <c r="R17" s="30"/>
      <c r="S17" s="30">
        <v>78</v>
      </c>
      <c r="T17" s="31"/>
      <c r="U17" s="29">
        <v>77</v>
      </c>
      <c r="V17" s="30"/>
      <c r="W17" s="30">
        <v>75</v>
      </c>
      <c r="X17" s="30"/>
      <c r="Y17" s="30">
        <v>74</v>
      </c>
      <c r="Z17" s="30"/>
      <c r="AA17" s="30">
        <v>78</v>
      </c>
      <c r="AB17" s="31"/>
      <c r="AC17" s="11">
        <v>74</v>
      </c>
      <c r="AD17" s="30"/>
      <c r="AE17" s="30">
        <v>76</v>
      </c>
      <c r="AF17" s="30"/>
      <c r="AG17" s="30">
        <v>74</v>
      </c>
      <c r="AH17" s="30"/>
      <c r="AI17" s="30">
        <v>78</v>
      </c>
      <c r="AJ17" s="13"/>
      <c r="AK17" s="51">
        <f t="shared" si="0"/>
        <v>76.75</v>
      </c>
      <c r="AL17" s="52">
        <f t="shared" si="1"/>
        <v>75.75</v>
      </c>
      <c r="AM17" s="53">
        <f t="shared" si="2"/>
        <v>76</v>
      </c>
      <c r="AN17" s="54">
        <f t="shared" si="16"/>
        <v>75.5</v>
      </c>
      <c r="AO17" s="55">
        <f t="shared" si="3"/>
        <v>76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76</v>
      </c>
      <c r="BC17" s="62" t="str">
        <f t="shared" si="11"/>
        <v/>
      </c>
      <c r="BE17" s="30">
        <f t="shared" si="18"/>
        <v>75.75</v>
      </c>
      <c r="BF17" s="30">
        <f t="shared" si="19"/>
        <v>76.25</v>
      </c>
      <c r="BG17" s="145">
        <f t="shared" si="20"/>
        <v>74</v>
      </c>
      <c r="BH17" s="30">
        <f t="shared" si="21"/>
        <v>78</v>
      </c>
      <c r="BI17" s="30">
        <f t="shared" si="22"/>
        <v>76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78</v>
      </c>
      <c r="F18" s="30"/>
      <c r="G18" s="30">
        <v>77</v>
      </c>
      <c r="H18" s="30"/>
      <c r="I18" s="30">
        <v>50</v>
      </c>
      <c r="J18" s="30">
        <v>70</v>
      </c>
      <c r="K18" s="30">
        <v>70</v>
      </c>
      <c r="L18" s="31"/>
      <c r="M18" s="29">
        <v>74</v>
      </c>
      <c r="N18" s="30"/>
      <c r="O18" s="30">
        <v>76</v>
      </c>
      <c r="P18" s="30"/>
      <c r="Q18" s="30">
        <v>70</v>
      </c>
      <c r="R18" s="30"/>
      <c r="S18" s="30">
        <v>70</v>
      </c>
      <c r="T18" s="31"/>
      <c r="U18" s="29">
        <v>79</v>
      </c>
      <c r="V18" s="30"/>
      <c r="W18" s="30">
        <v>80</v>
      </c>
      <c r="X18" s="30"/>
      <c r="Y18" s="30">
        <v>70</v>
      </c>
      <c r="Z18" s="30"/>
      <c r="AA18" s="30">
        <v>70</v>
      </c>
      <c r="AB18" s="31"/>
      <c r="AC18" s="11">
        <v>75</v>
      </c>
      <c r="AD18" s="30"/>
      <c r="AE18" s="30">
        <v>76</v>
      </c>
      <c r="AF18" s="30"/>
      <c r="AG18" s="30">
        <v>70</v>
      </c>
      <c r="AH18" s="30"/>
      <c r="AI18" s="30">
        <v>70</v>
      </c>
      <c r="AJ18" s="13"/>
      <c r="AK18" s="51">
        <f t="shared" si="0"/>
        <v>73.75</v>
      </c>
      <c r="AL18" s="52">
        <f t="shared" si="1"/>
        <v>72.5</v>
      </c>
      <c r="AM18" s="53">
        <f t="shared" si="2"/>
        <v>74.75</v>
      </c>
      <c r="AN18" s="54">
        <f t="shared" si="16"/>
        <v>72.75</v>
      </c>
      <c r="AO18" s="55">
        <f t="shared" si="3"/>
        <v>73.4375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73.4375</v>
      </c>
      <c r="BC18" s="62" t="str">
        <f t="shared" si="11"/>
        <v/>
      </c>
      <c r="BE18" s="30">
        <f t="shared" si="18"/>
        <v>76.5</v>
      </c>
      <c r="BF18" s="30">
        <f t="shared" si="19"/>
        <v>77.25</v>
      </c>
      <c r="BG18" s="145">
        <f t="shared" si="20"/>
        <v>65</v>
      </c>
      <c r="BH18" s="30">
        <f t="shared" si="21"/>
        <v>70</v>
      </c>
      <c r="BI18" s="30">
        <f t="shared" si="22"/>
        <v>72.1875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81</v>
      </c>
      <c r="F19" s="30"/>
      <c r="G19" s="30">
        <v>80</v>
      </c>
      <c r="H19" s="30"/>
      <c r="I19" s="30">
        <v>88</v>
      </c>
      <c r="J19" s="30"/>
      <c r="K19" s="30">
        <v>80</v>
      </c>
      <c r="L19" s="31"/>
      <c r="M19" s="29">
        <v>80</v>
      </c>
      <c r="N19" s="30"/>
      <c r="O19" s="30">
        <v>80</v>
      </c>
      <c r="P19" s="30"/>
      <c r="Q19" s="30">
        <v>90</v>
      </c>
      <c r="R19" s="30"/>
      <c r="S19" s="30">
        <v>80</v>
      </c>
      <c r="T19" s="31"/>
      <c r="U19" s="29">
        <v>80</v>
      </c>
      <c r="V19" s="30"/>
      <c r="W19" s="30">
        <v>81</v>
      </c>
      <c r="X19" s="30"/>
      <c r="Y19" s="30">
        <v>98</v>
      </c>
      <c r="Z19" s="30"/>
      <c r="AA19" s="30">
        <v>80</v>
      </c>
      <c r="AB19" s="31"/>
      <c r="AC19" s="11">
        <v>84</v>
      </c>
      <c r="AD19" s="30"/>
      <c r="AE19" s="30">
        <v>80</v>
      </c>
      <c r="AF19" s="30"/>
      <c r="AG19" s="30">
        <v>90</v>
      </c>
      <c r="AH19" s="30"/>
      <c r="AI19" s="30">
        <v>80</v>
      </c>
      <c r="AJ19" s="13"/>
      <c r="AK19" s="51">
        <f t="shared" si="0"/>
        <v>82.25</v>
      </c>
      <c r="AL19" s="52">
        <f t="shared" si="1"/>
        <v>82.5</v>
      </c>
      <c r="AM19" s="53">
        <f t="shared" si="2"/>
        <v>84.75</v>
      </c>
      <c r="AN19" s="54">
        <f t="shared" si="16"/>
        <v>83.5</v>
      </c>
      <c r="AO19" s="55">
        <f t="shared" si="3"/>
        <v>83.25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83.25</v>
      </c>
      <c r="BC19" s="62" t="str">
        <f t="shared" si="11"/>
        <v/>
      </c>
      <c r="BE19" s="30">
        <f t="shared" si="18"/>
        <v>81.25</v>
      </c>
      <c r="BF19" s="30">
        <f t="shared" si="19"/>
        <v>80.25</v>
      </c>
      <c r="BG19" s="145">
        <f t="shared" si="20"/>
        <v>91.5</v>
      </c>
      <c r="BH19" s="30">
        <f t="shared" si="21"/>
        <v>80</v>
      </c>
      <c r="BI19" s="30">
        <f t="shared" si="22"/>
        <v>83.25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6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8"/>
        <v>89.25</v>
      </c>
      <c r="BF20" s="30">
        <f t="shared" si="19"/>
        <v>90</v>
      </c>
      <c r="BG20" s="145">
        <f t="shared" si="20"/>
        <v>91.75</v>
      </c>
      <c r="BH20" s="30">
        <f t="shared" si="21"/>
        <v>99.25</v>
      </c>
      <c r="BI20" s="30">
        <f t="shared" si="22"/>
        <v>92.5625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6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8"/>
        <v>89</v>
      </c>
      <c r="BF21" s="30">
        <f t="shared" si="19"/>
        <v>89.75</v>
      </c>
      <c r="BG21" s="145">
        <f t="shared" si="20"/>
        <v>88.75</v>
      </c>
      <c r="BH21" s="30">
        <f t="shared" si="21"/>
        <v>95.75</v>
      </c>
      <c r="BI21" s="30">
        <f t="shared" si="22"/>
        <v>90.8125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6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8"/>
        <v>95.5</v>
      </c>
      <c r="BF22" s="30">
        <f t="shared" si="19"/>
        <v>96.5</v>
      </c>
      <c r="BG22" s="145">
        <f t="shared" si="20"/>
        <v>98.25</v>
      </c>
      <c r="BH22" s="30">
        <f t="shared" si="21"/>
        <v>99.25</v>
      </c>
      <c r="BI22" s="30">
        <f t="shared" si="22"/>
        <v>97.375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6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8"/>
        <v>80.5</v>
      </c>
      <c r="BF23" s="30">
        <f t="shared" si="19"/>
        <v>83</v>
      </c>
      <c r="BG23" s="145">
        <f t="shared" si="20"/>
        <v>84</v>
      </c>
      <c r="BH23" s="30">
        <f t="shared" si="21"/>
        <v>87.25</v>
      </c>
      <c r="BI23" s="30">
        <f t="shared" si="22"/>
        <v>83.6875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70</v>
      </c>
      <c r="F24" s="30"/>
      <c r="G24" s="30">
        <v>70</v>
      </c>
      <c r="H24" s="30"/>
      <c r="I24" s="30">
        <v>60</v>
      </c>
      <c r="J24" s="30">
        <v>65</v>
      </c>
      <c r="K24" s="30">
        <v>60</v>
      </c>
      <c r="L24" s="31"/>
      <c r="M24" s="29">
        <v>70</v>
      </c>
      <c r="N24" s="30"/>
      <c r="O24" s="30">
        <v>70</v>
      </c>
      <c r="P24" s="30"/>
      <c r="Q24" s="30">
        <v>60</v>
      </c>
      <c r="R24" s="30">
        <v>65</v>
      </c>
      <c r="S24" s="30">
        <v>60</v>
      </c>
      <c r="T24" s="31">
        <v>62</v>
      </c>
      <c r="U24" s="29">
        <v>70</v>
      </c>
      <c r="V24" s="30"/>
      <c r="W24" s="30">
        <v>70</v>
      </c>
      <c r="X24" s="30"/>
      <c r="Y24" s="30">
        <v>60</v>
      </c>
      <c r="Z24" s="30">
        <v>65</v>
      </c>
      <c r="AA24" s="30">
        <v>60</v>
      </c>
      <c r="AB24" s="31">
        <v>62</v>
      </c>
      <c r="AC24" s="11">
        <v>70</v>
      </c>
      <c r="AD24" s="30"/>
      <c r="AE24" s="30">
        <v>70</v>
      </c>
      <c r="AF24" s="30"/>
      <c r="AG24" s="30">
        <v>60</v>
      </c>
      <c r="AH24" s="30">
        <v>65</v>
      </c>
      <c r="AI24" s="30">
        <v>60</v>
      </c>
      <c r="AJ24" s="13">
        <v>60</v>
      </c>
      <c r="AK24" s="51">
        <f t="shared" si="0"/>
        <v>51.25</v>
      </c>
      <c r="AL24" s="52">
        <f t="shared" si="1"/>
        <v>66.75</v>
      </c>
      <c r="AM24" s="53">
        <f t="shared" si="2"/>
        <v>66.75</v>
      </c>
      <c r="AN24" s="54">
        <f t="shared" si="16"/>
        <v>66.25</v>
      </c>
      <c r="AO24" s="55">
        <f t="shared" si="3"/>
        <v>62.75</v>
      </c>
      <c r="AP24" s="45"/>
      <c r="AR24" s="56">
        <f t="shared" si="4"/>
        <v>31.375</v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 t="str">
        <f t="shared" si="17"/>
        <v/>
      </c>
      <c r="BC24" s="62">
        <f t="shared" si="11"/>
        <v>62.75</v>
      </c>
      <c r="BE24" s="30">
        <f t="shared" si="18"/>
        <v>70</v>
      </c>
      <c r="BF24" s="30">
        <f t="shared" si="19"/>
        <v>70</v>
      </c>
      <c r="BG24" s="145">
        <f t="shared" si="20"/>
        <v>60</v>
      </c>
      <c r="BH24" s="30">
        <f t="shared" si="21"/>
        <v>60</v>
      </c>
      <c r="BI24" s="30">
        <f t="shared" si="22"/>
        <v>65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70</v>
      </c>
      <c r="F25" s="30"/>
      <c r="G25" s="30">
        <v>70</v>
      </c>
      <c r="H25" s="30"/>
      <c r="I25" s="30">
        <v>72</v>
      </c>
      <c r="J25" s="30"/>
      <c r="K25" s="30">
        <v>72</v>
      </c>
      <c r="L25" s="31"/>
      <c r="M25" s="29">
        <v>70</v>
      </c>
      <c r="N25" s="30"/>
      <c r="O25" s="30">
        <v>70</v>
      </c>
      <c r="P25" s="30"/>
      <c r="Q25" s="30">
        <v>72</v>
      </c>
      <c r="R25" s="30"/>
      <c r="S25" s="30">
        <v>72</v>
      </c>
      <c r="T25" s="31"/>
      <c r="U25" s="29">
        <v>71</v>
      </c>
      <c r="V25" s="30"/>
      <c r="W25" s="30">
        <v>70</v>
      </c>
      <c r="X25" s="30"/>
      <c r="Y25" s="30">
        <v>72</v>
      </c>
      <c r="Z25" s="30"/>
      <c r="AA25" s="30">
        <v>72</v>
      </c>
      <c r="AB25" s="31"/>
      <c r="AC25" s="11">
        <v>70</v>
      </c>
      <c r="AD25" s="30"/>
      <c r="AE25" s="30">
        <v>70</v>
      </c>
      <c r="AF25" s="30"/>
      <c r="AG25" s="30">
        <v>72</v>
      </c>
      <c r="AH25" s="30"/>
      <c r="AI25" s="30">
        <v>72</v>
      </c>
      <c r="AJ25" s="13"/>
      <c r="AK25" s="51">
        <f t="shared" si="0"/>
        <v>71</v>
      </c>
      <c r="AL25" s="52">
        <f t="shared" si="1"/>
        <v>71</v>
      </c>
      <c r="AM25" s="53">
        <f t="shared" si="2"/>
        <v>71.25</v>
      </c>
      <c r="AN25" s="54">
        <f t="shared" si="16"/>
        <v>71</v>
      </c>
      <c r="AO25" s="55">
        <f t="shared" si="3"/>
        <v>71.0625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71.0625</v>
      </c>
      <c r="BC25" s="62" t="str">
        <f t="shared" si="11"/>
        <v/>
      </c>
      <c r="BE25" s="30">
        <f t="shared" si="18"/>
        <v>70.25</v>
      </c>
      <c r="BF25" s="30">
        <f t="shared" si="19"/>
        <v>70</v>
      </c>
      <c r="BG25" s="145">
        <f t="shared" si="20"/>
        <v>72</v>
      </c>
      <c r="BH25" s="30">
        <f t="shared" si="21"/>
        <v>72</v>
      </c>
      <c r="BI25" s="30">
        <f t="shared" si="22"/>
        <v>71.0625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79</v>
      </c>
      <c r="F26" s="30"/>
      <c r="G26" s="30">
        <v>80</v>
      </c>
      <c r="H26" s="30"/>
      <c r="I26" s="30">
        <v>50</v>
      </c>
      <c r="J26" s="30">
        <v>60</v>
      </c>
      <c r="K26" s="30">
        <v>60</v>
      </c>
      <c r="L26" s="31">
        <v>60</v>
      </c>
      <c r="M26" s="29">
        <v>78</v>
      </c>
      <c r="N26" s="30"/>
      <c r="O26" s="30">
        <v>81</v>
      </c>
      <c r="P26" s="30"/>
      <c r="Q26" s="30">
        <v>50</v>
      </c>
      <c r="R26" s="30">
        <v>60</v>
      </c>
      <c r="S26" s="30">
        <v>50</v>
      </c>
      <c r="T26" s="31">
        <v>60</v>
      </c>
      <c r="U26" s="29">
        <v>78</v>
      </c>
      <c r="V26" s="30"/>
      <c r="W26" s="30">
        <v>80</v>
      </c>
      <c r="X26" s="30"/>
      <c r="Y26" s="30">
        <v>50</v>
      </c>
      <c r="Z26" s="30">
        <v>60</v>
      </c>
      <c r="AA26" s="30">
        <v>58</v>
      </c>
      <c r="AB26" s="31">
        <v>60</v>
      </c>
      <c r="AC26" s="11">
        <v>77</v>
      </c>
      <c r="AD26" s="30"/>
      <c r="AE26" s="30">
        <v>78</v>
      </c>
      <c r="AF26" s="30"/>
      <c r="AG26" s="30">
        <v>50</v>
      </c>
      <c r="AH26" s="30">
        <v>60</v>
      </c>
      <c r="AI26" s="30">
        <v>60</v>
      </c>
      <c r="AJ26" s="13">
        <v>60</v>
      </c>
      <c r="AK26" s="51">
        <f t="shared" si="0"/>
        <v>69.75</v>
      </c>
      <c r="AL26" s="52">
        <f t="shared" si="1"/>
        <v>69.75</v>
      </c>
      <c r="AM26" s="53">
        <f t="shared" si="2"/>
        <v>69.5</v>
      </c>
      <c r="AN26" s="54">
        <f t="shared" si="16"/>
        <v>68.75</v>
      </c>
      <c r="AO26" s="55">
        <f t="shared" si="3"/>
        <v>69.4375</v>
      </c>
      <c r="AP26" s="45"/>
      <c r="AR26" s="56">
        <f t="shared" si="4"/>
        <v>34.71875</v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 t="str">
        <f t="shared" si="17"/>
        <v/>
      </c>
      <c r="BC26" s="62">
        <f t="shared" si="11"/>
        <v>69.4375</v>
      </c>
      <c r="BE26" s="30">
        <f t="shared" si="18"/>
        <v>78</v>
      </c>
      <c r="BF26" s="30">
        <f t="shared" si="19"/>
        <v>79.75</v>
      </c>
      <c r="BG26" s="145">
        <f t="shared" si="20"/>
        <v>50</v>
      </c>
      <c r="BH26" s="30">
        <f t="shared" si="21"/>
        <v>57</v>
      </c>
      <c r="BI26" s="30">
        <f t="shared" si="22"/>
        <v>66.1875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89</v>
      </c>
      <c r="F27" s="30"/>
      <c r="G27" s="30">
        <v>88</v>
      </c>
      <c r="H27" s="30"/>
      <c r="I27" s="30">
        <v>60</v>
      </c>
      <c r="J27" s="30">
        <v>62</v>
      </c>
      <c r="K27" s="30">
        <v>60</v>
      </c>
      <c r="L27" s="31">
        <v>60</v>
      </c>
      <c r="M27" s="29">
        <v>88</v>
      </c>
      <c r="N27" s="30"/>
      <c r="O27" s="30">
        <v>85</v>
      </c>
      <c r="P27" s="30"/>
      <c r="Q27" s="30">
        <v>78</v>
      </c>
      <c r="R27" s="30"/>
      <c r="S27" s="30">
        <v>80</v>
      </c>
      <c r="T27" s="31"/>
      <c r="U27" s="29">
        <v>88</v>
      </c>
      <c r="V27" s="30"/>
      <c r="W27" s="30">
        <v>85</v>
      </c>
      <c r="X27" s="30"/>
      <c r="Y27" s="30">
        <v>78</v>
      </c>
      <c r="Z27" s="30"/>
      <c r="AA27" s="30">
        <v>80</v>
      </c>
      <c r="AB27" s="31"/>
      <c r="AC27" s="11">
        <v>80</v>
      </c>
      <c r="AD27" s="30"/>
      <c r="AE27" s="30">
        <v>81</v>
      </c>
      <c r="AF27" s="30"/>
      <c r="AG27" s="30">
        <v>80</v>
      </c>
      <c r="AH27" s="30"/>
      <c r="AI27" s="30">
        <v>79</v>
      </c>
      <c r="AJ27" s="13"/>
      <c r="AK27" s="51">
        <f t="shared" si="0"/>
        <v>74.75</v>
      </c>
      <c r="AL27" s="52">
        <f t="shared" si="1"/>
        <v>82.75</v>
      </c>
      <c r="AM27" s="53">
        <f t="shared" si="2"/>
        <v>82.75</v>
      </c>
      <c r="AN27" s="54">
        <f t="shared" si="16"/>
        <v>80</v>
      </c>
      <c r="AO27" s="55">
        <f t="shared" si="3"/>
        <v>80.0625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80.0625</v>
      </c>
      <c r="BC27" s="62" t="str">
        <f t="shared" si="11"/>
        <v/>
      </c>
      <c r="BE27" s="30">
        <f t="shared" si="18"/>
        <v>86.25</v>
      </c>
      <c r="BF27" s="30">
        <f t="shared" si="19"/>
        <v>84.75</v>
      </c>
      <c r="BG27" s="145">
        <f t="shared" si="20"/>
        <v>74</v>
      </c>
      <c r="BH27" s="30">
        <f t="shared" si="21"/>
        <v>74.75</v>
      </c>
      <c r="BI27" s="30">
        <f t="shared" si="22"/>
        <v>79.9375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70</v>
      </c>
      <c r="F28" s="30"/>
      <c r="G28" s="30">
        <v>79</v>
      </c>
      <c r="H28" s="30"/>
      <c r="I28" s="30">
        <v>60</v>
      </c>
      <c r="J28" s="30">
        <v>70</v>
      </c>
      <c r="K28" s="30">
        <v>70</v>
      </c>
      <c r="L28" s="31"/>
      <c r="M28" s="29">
        <v>70</v>
      </c>
      <c r="N28" s="30"/>
      <c r="O28" s="30">
        <v>70</v>
      </c>
      <c r="P28" s="30"/>
      <c r="Q28" s="30">
        <v>70</v>
      </c>
      <c r="R28" s="30"/>
      <c r="S28" s="30">
        <v>70</v>
      </c>
      <c r="T28" s="31"/>
      <c r="U28" s="29">
        <v>70</v>
      </c>
      <c r="V28" s="30"/>
      <c r="W28" s="30">
        <v>70</v>
      </c>
      <c r="X28" s="30"/>
      <c r="Y28" s="30">
        <v>70</v>
      </c>
      <c r="Z28" s="30"/>
      <c r="AA28" s="30">
        <v>70</v>
      </c>
      <c r="AB28" s="31"/>
      <c r="AC28" s="11">
        <v>70</v>
      </c>
      <c r="AD28" s="30"/>
      <c r="AE28" s="30">
        <v>70</v>
      </c>
      <c r="AF28" s="30"/>
      <c r="AG28" s="30">
        <v>70</v>
      </c>
      <c r="AH28" s="30"/>
      <c r="AI28" s="30">
        <v>70</v>
      </c>
      <c r="AJ28" s="13"/>
      <c r="AK28" s="51">
        <f t="shared" si="0"/>
        <v>72.25</v>
      </c>
      <c r="AL28" s="52">
        <f t="shared" si="1"/>
        <v>70</v>
      </c>
      <c r="AM28" s="53">
        <f t="shared" si="2"/>
        <v>70</v>
      </c>
      <c r="AN28" s="54">
        <f t="shared" si="16"/>
        <v>70</v>
      </c>
      <c r="AO28" s="55">
        <f t="shared" si="3"/>
        <v>70.5625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70.5625</v>
      </c>
      <c r="BC28" s="62" t="str">
        <f t="shared" si="11"/>
        <v/>
      </c>
      <c r="BE28" s="30">
        <f t="shared" si="18"/>
        <v>70</v>
      </c>
      <c r="BF28" s="30">
        <f t="shared" si="19"/>
        <v>72.25</v>
      </c>
      <c r="BG28" s="145">
        <f t="shared" si="20"/>
        <v>67.5</v>
      </c>
      <c r="BH28" s="30">
        <f t="shared" si="21"/>
        <v>70</v>
      </c>
      <c r="BI28" s="30">
        <f t="shared" si="22"/>
        <v>69.9375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89</v>
      </c>
      <c r="H29" s="30"/>
      <c r="I29" s="30">
        <v>90</v>
      </c>
      <c r="J29" s="30"/>
      <c r="K29" s="30">
        <v>100</v>
      </c>
      <c r="L29" s="31"/>
      <c r="M29" s="29">
        <v>89</v>
      </c>
      <c r="N29" s="30"/>
      <c r="O29" s="30">
        <v>90</v>
      </c>
      <c r="P29" s="30"/>
      <c r="Q29" s="30">
        <v>91</v>
      </c>
      <c r="R29" s="30"/>
      <c r="S29" s="30">
        <v>98</v>
      </c>
      <c r="T29" s="31"/>
      <c r="U29" s="29">
        <v>88</v>
      </c>
      <c r="V29" s="30"/>
      <c r="W29" s="30">
        <v>90</v>
      </c>
      <c r="X29" s="30"/>
      <c r="Y29" s="30">
        <v>91</v>
      </c>
      <c r="Z29" s="30"/>
      <c r="AA29" s="30">
        <v>99</v>
      </c>
      <c r="AB29" s="31"/>
      <c r="AC29" s="11">
        <v>90</v>
      </c>
      <c r="AD29" s="30"/>
      <c r="AE29" s="30">
        <v>91</v>
      </c>
      <c r="AF29" s="30"/>
      <c r="AG29" s="30">
        <v>95</v>
      </c>
      <c r="AH29" s="30"/>
      <c r="AI29" s="30">
        <v>100</v>
      </c>
      <c r="AJ29" s="13"/>
      <c r="AK29" s="51">
        <f t="shared" si="0"/>
        <v>92.25</v>
      </c>
      <c r="AL29" s="52">
        <f t="shared" si="1"/>
        <v>92</v>
      </c>
      <c r="AM29" s="53">
        <f t="shared" si="2"/>
        <v>92</v>
      </c>
      <c r="AN29" s="54">
        <f t="shared" si="16"/>
        <v>94</v>
      </c>
      <c r="AO29" s="55">
        <f t="shared" si="3"/>
        <v>92.5625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92.5625</v>
      </c>
      <c r="BC29" s="62" t="str">
        <f t="shared" si="11"/>
        <v/>
      </c>
      <c r="BE29" s="30">
        <f t="shared" si="18"/>
        <v>89.25</v>
      </c>
      <c r="BF29" s="30">
        <f t="shared" si="19"/>
        <v>90</v>
      </c>
      <c r="BG29" s="145">
        <f t="shared" si="20"/>
        <v>91.75</v>
      </c>
      <c r="BH29" s="30">
        <f t="shared" si="21"/>
        <v>99.25</v>
      </c>
      <c r="BI29" s="30">
        <f t="shared" si="22"/>
        <v>92.5625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90</v>
      </c>
      <c r="F30" s="30"/>
      <c r="G30" s="30">
        <v>91</v>
      </c>
      <c r="H30" s="30"/>
      <c r="I30" s="30">
        <v>89</v>
      </c>
      <c r="J30" s="30"/>
      <c r="K30" s="30">
        <v>90</v>
      </c>
      <c r="L30" s="31"/>
      <c r="M30" s="29">
        <v>91</v>
      </c>
      <c r="N30" s="30"/>
      <c r="O30" s="30">
        <v>89</v>
      </c>
      <c r="P30" s="30"/>
      <c r="Q30" s="30">
        <v>88</v>
      </c>
      <c r="R30" s="30"/>
      <c r="S30" s="30">
        <v>98</v>
      </c>
      <c r="T30" s="31"/>
      <c r="U30" s="29">
        <v>87</v>
      </c>
      <c r="V30" s="30"/>
      <c r="W30" s="30">
        <v>90</v>
      </c>
      <c r="X30" s="30"/>
      <c r="Y30" s="30">
        <v>88</v>
      </c>
      <c r="Z30" s="30"/>
      <c r="AA30" s="30">
        <v>97</v>
      </c>
      <c r="AB30" s="31"/>
      <c r="AC30" s="11">
        <v>88</v>
      </c>
      <c r="AD30" s="30"/>
      <c r="AE30" s="30">
        <v>89</v>
      </c>
      <c r="AF30" s="30"/>
      <c r="AG30" s="30">
        <v>90</v>
      </c>
      <c r="AH30" s="30"/>
      <c r="AI30" s="30">
        <v>98</v>
      </c>
      <c r="AJ30" s="13"/>
      <c r="AK30" s="51">
        <f t="shared" si="0"/>
        <v>90</v>
      </c>
      <c r="AL30" s="52">
        <f t="shared" si="1"/>
        <v>91.5</v>
      </c>
      <c r="AM30" s="53">
        <f t="shared" si="2"/>
        <v>90.5</v>
      </c>
      <c r="AN30" s="54">
        <f t="shared" si="16"/>
        <v>91.25</v>
      </c>
      <c r="AO30" s="55">
        <f t="shared" si="3"/>
        <v>90.8125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90.8125</v>
      </c>
      <c r="BC30" s="62" t="str">
        <f t="shared" si="11"/>
        <v/>
      </c>
      <c r="BE30" s="30">
        <f t="shared" si="18"/>
        <v>89</v>
      </c>
      <c r="BF30" s="30">
        <f t="shared" si="19"/>
        <v>89.75</v>
      </c>
      <c r="BG30" s="145">
        <f t="shared" si="20"/>
        <v>88.75</v>
      </c>
      <c r="BH30" s="30">
        <f t="shared" si="21"/>
        <v>95.75</v>
      </c>
      <c r="BI30" s="30">
        <f t="shared" si="22"/>
        <v>90.8125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95</v>
      </c>
      <c r="F31" s="30"/>
      <c r="G31" s="30">
        <v>96</v>
      </c>
      <c r="H31" s="30"/>
      <c r="I31" s="30">
        <v>97</v>
      </c>
      <c r="J31" s="30"/>
      <c r="K31" s="30">
        <v>98</v>
      </c>
      <c r="L31" s="31"/>
      <c r="M31" s="29">
        <v>96</v>
      </c>
      <c r="N31" s="30"/>
      <c r="O31" s="30">
        <v>97</v>
      </c>
      <c r="P31" s="30"/>
      <c r="Q31" s="30">
        <v>99</v>
      </c>
      <c r="R31" s="30"/>
      <c r="S31" s="30">
        <v>99</v>
      </c>
      <c r="T31" s="31"/>
      <c r="U31" s="29">
        <v>94</v>
      </c>
      <c r="V31" s="30"/>
      <c r="W31" s="30">
        <v>95</v>
      </c>
      <c r="X31" s="30"/>
      <c r="Y31" s="30">
        <v>98</v>
      </c>
      <c r="Z31" s="30"/>
      <c r="AA31" s="30">
        <v>100</v>
      </c>
      <c r="AB31" s="31"/>
      <c r="AC31" s="11">
        <v>97</v>
      </c>
      <c r="AD31" s="30"/>
      <c r="AE31" s="30">
        <v>98</v>
      </c>
      <c r="AF31" s="30"/>
      <c r="AG31" s="30">
        <v>99</v>
      </c>
      <c r="AH31" s="30"/>
      <c r="AI31" s="30">
        <v>100</v>
      </c>
      <c r="AJ31" s="13"/>
      <c r="AK31" s="51">
        <f t="shared" si="0"/>
        <v>96.5</v>
      </c>
      <c r="AL31" s="52">
        <f t="shared" si="1"/>
        <v>97.75</v>
      </c>
      <c r="AM31" s="53">
        <f t="shared" si="2"/>
        <v>96.75</v>
      </c>
      <c r="AN31" s="54">
        <f t="shared" si="16"/>
        <v>98.5</v>
      </c>
      <c r="AO31" s="55">
        <f t="shared" si="3"/>
        <v>97.375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97.375</v>
      </c>
      <c r="BC31" s="62" t="str">
        <f t="shared" si="11"/>
        <v/>
      </c>
      <c r="BE31" s="30">
        <f t="shared" si="18"/>
        <v>95.5</v>
      </c>
      <c r="BF31" s="30">
        <f t="shared" si="19"/>
        <v>96.5</v>
      </c>
      <c r="BG31" s="145">
        <f t="shared" si="20"/>
        <v>98.25</v>
      </c>
      <c r="BH31" s="30">
        <f t="shared" si="21"/>
        <v>99.25</v>
      </c>
      <c r="BI31" s="30">
        <f t="shared" si="22"/>
        <v>97.375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80</v>
      </c>
      <c r="F32" s="30"/>
      <c r="G32" s="30">
        <v>83</v>
      </c>
      <c r="H32" s="30"/>
      <c r="I32" s="30">
        <v>80</v>
      </c>
      <c r="J32" s="30"/>
      <c r="K32" s="30">
        <v>84</v>
      </c>
      <c r="L32" s="31"/>
      <c r="M32" s="29">
        <v>81</v>
      </c>
      <c r="N32" s="30"/>
      <c r="O32" s="30">
        <v>80</v>
      </c>
      <c r="P32" s="30"/>
      <c r="Q32" s="30">
        <v>85</v>
      </c>
      <c r="R32" s="30"/>
      <c r="S32" s="30">
        <v>88</v>
      </c>
      <c r="T32" s="31"/>
      <c r="U32" s="29">
        <v>80</v>
      </c>
      <c r="V32" s="30"/>
      <c r="W32" s="30">
        <v>84</v>
      </c>
      <c r="X32" s="30"/>
      <c r="Y32" s="30">
        <v>85</v>
      </c>
      <c r="Z32" s="30"/>
      <c r="AA32" s="30">
        <v>88</v>
      </c>
      <c r="AB32" s="31"/>
      <c r="AC32" s="11">
        <v>81</v>
      </c>
      <c r="AD32" s="30"/>
      <c r="AE32" s="30">
        <v>85</v>
      </c>
      <c r="AF32" s="30"/>
      <c r="AG32" s="30">
        <v>86</v>
      </c>
      <c r="AH32" s="30"/>
      <c r="AI32" s="30">
        <v>89</v>
      </c>
      <c r="AJ32" s="13"/>
      <c r="AK32" s="51">
        <f t="shared" si="0"/>
        <v>81.75</v>
      </c>
      <c r="AL32" s="52">
        <f t="shared" si="1"/>
        <v>83.5</v>
      </c>
      <c r="AM32" s="53">
        <f t="shared" si="2"/>
        <v>84.25</v>
      </c>
      <c r="AN32" s="54">
        <f t="shared" si="16"/>
        <v>85.25</v>
      </c>
      <c r="AO32" s="55">
        <f t="shared" si="3"/>
        <v>83.6875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83.6875</v>
      </c>
      <c r="BC32" s="62" t="str">
        <f t="shared" si="11"/>
        <v/>
      </c>
      <c r="BE32" s="30">
        <f t="shared" si="18"/>
        <v>80.5</v>
      </c>
      <c r="BF32" s="30">
        <f t="shared" si="19"/>
        <v>83</v>
      </c>
      <c r="BG32" s="145">
        <f t="shared" si="20"/>
        <v>84</v>
      </c>
      <c r="BH32" s="30">
        <f t="shared" si="21"/>
        <v>87.25</v>
      </c>
      <c r="BI32" s="30">
        <f t="shared" si="22"/>
        <v>83.6875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70</v>
      </c>
      <c r="F33" s="30"/>
      <c r="G33" s="30">
        <v>70</v>
      </c>
      <c r="H33" s="30"/>
      <c r="I33" s="30">
        <v>74</v>
      </c>
      <c r="J33" s="30"/>
      <c r="K33" s="30">
        <v>72</v>
      </c>
      <c r="L33" s="31"/>
      <c r="M33" s="29">
        <v>70</v>
      </c>
      <c r="N33" s="30"/>
      <c r="O33" s="30">
        <v>71</v>
      </c>
      <c r="P33" s="30"/>
      <c r="Q33" s="30">
        <v>74</v>
      </c>
      <c r="R33" s="30"/>
      <c r="S33" s="30">
        <v>72</v>
      </c>
      <c r="T33" s="31"/>
      <c r="U33" s="29">
        <v>70</v>
      </c>
      <c r="V33" s="30"/>
      <c r="W33" s="30">
        <v>70</v>
      </c>
      <c r="X33" s="30"/>
      <c r="Y33" s="30">
        <v>74</v>
      </c>
      <c r="Z33" s="30"/>
      <c r="AA33" s="30">
        <v>72</v>
      </c>
      <c r="AB33" s="31"/>
      <c r="AC33" s="11">
        <v>70</v>
      </c>
      <c r="AD33" s="30"/>
      <c r="AE33" s="30">
        <v>70</v>
      </c>
      <c r="AF33" s="30"/>
      <c r="AG33" s="30">
        <v>74</v>
      </c>
      <c r="AH33" s="30"/>
      <c r="AI33" s="30">
        <v>73</v>
      </c>
      <c r="AJ33" s="13"/>
      <c r="AK33" s="51">
        <f t="shared" si="0"/>
        <v>71.5</v>
      </c>
      <c r="AL33" s="52">
        <f t="shared" si="1"/>
        <v>71.75</v>
      </c>
      <c r="AM33" s="53">
        <f t="shared" si="2"/>
        <v>71.5</v>
      </c>
      <c r="AN33" s="54">
        <f t="shared" si="16"/>
        <v>71.75</v>
      </c>
      <c r="AO33" s="55">
        <f t="shared" si="3"/>
        <v>71.625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71.625</v>
      </c>
      <c r="BC33" s="62" t="str">
        <f t="shared" si="11"/>
        <v/>
      </c>
      <c r="BE33" s="30">
        <f t="shared" si="18"/>
        <v>70</v>
      </c>
      <c r="BF33" s="30">
        <f t="shared" si="19"/>
        <v>70.25</v>
      </c>
      <c r="BG33" s="145">
        <f t="shared" si="20"/>
        <v>74</v>
      </c>
      <c r="BH33" s="30">
        <f t="shared" si="21"/>
        <v>72.25</v>
      </c>
      <c r="BI33" s="30">
        <f t="shared" si="22"/>
        <v>71.625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90</v>
      </c>
      <c r="F34" s="30"/>
      <c r="G34" s="30">
        <v>89</v>
      </c>
      <c r="H34" s="30"/>
      <c r="I34" s="30">
        <v>90</v>
      </c>
      <c r="J34" s="30"/>
      <c r="K34" s="30">
        <v>100</v>
      </c>
      <c r="L34" s="31"/>
      <c r="M34" s="29">
        <v>89</v>
      </c>
      <c r="N34" s="30"/>
      <c r="O34" s="30">
        <v>90</v>
      </c>
      <c r="P34" s="30"/>
      <c r="Q34" s="30">
        <v>91</v>
      </c>
      <c r="R34" s="30"/>
      <c r="S34" s="30">
        <v>98</v>
      </c>
      <c r="T34" s="31"/>
      <c r="U34" s="29">
        <v>88</v>
      </c>
      <c r="V34" s="30"/>
      <c r="W34" s="30">
        <v>90</v>
      </c>
      <c r="X34" s="30"/>
      <c r="Y34" s="30">
        <v>91</v>
      </c>
      <c r="Z34" s="30"/>
      <c r="AA34" s="30">
        <v>99</v>
      </c>
      <c r="AB34" s="31"/>
      <c r="AC34" s="11">
        <v>90</v>
      </c>
      <c r="AD34" s="30"/>
      <c r="AE34" s="30">
        <v>91</v>
      </c>
      <c r="AF34" s="30"/>
      <c r="AG34" s="30">
        <v>95</v>
      </c>
      <c r="AH34" s="30"/>
      <c r="AI34" s="30">
        <v>100</v>
      </c>
      <c r="AJ34" s="13"/>
      <c r="AK34" s="51">
        <f t="shared" si="0"/>
        <v>92.25</v>
      </c>
      <c r="AL34" s="52">
        <f t="shared" si="1"/>
        <v>92</v>
      </c>
      <c r="AM34" s="53">
        <f t="shared" si="2"/>
        <v>92</v>
      </c>
      <c r="AN34" s="54">
        <f t="shared" si="16"/>
        <v>94</v>
      </c>
      <c r="AO34" s="55">
        <f t="shared" si="3"/>
        <v>92.5625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92.5625</v>
      </c>
      <c r="BC34" s="62" t="str">
        <f t="shared" si="11"/>
        <v/>
      </c>
      <c r="BE34" s="30">
        <f t="shared" si="18"/>
        <v>89.25</v>
      </c>
      <c r="BF34" s="30">
        <f t="shared" si="19"/>
        <v>90</v>
      </c>
      <c r="BG34" s="145">
        <f t="shared" si="20"/>
        <v>91.75</v>
      </c>
      <c r="BH34" s="30">
        <f t="shared" si="21"/>
        <v>99.25</v>
      </c>
      <c r="BI34" s="30">
        <f t="shared" si="22"/>
        <v>92.5625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90</v>
      </c>
      <c r="F35" s="30"/>
      <c r="G35" s="30">
        <v>91</v>
      </c>
      <c r="H35" s="30"/>
      <c r="I35" s="30">
        <v>89</v>
      </c>
      <c r="J35" s="30"/>
      <c r="K35" s="30">
        <v>90</v>
      </c>
      <c r="L35" s="31"/>
      <c r="M35" s="29">
        <v>91</v>
      </c>
      <c r="N35" s="30"/>
      <c r="O35" s="30">
        <v>89</v>
      </c>
      <c r="P35" s="30"/>
      <c r="Q35" s="30">
        <v>88</v>
      </c>
      <c r="R35" s="30"/>
      <c r="S35" s="30">
        <v>98</v>
      </c>
      <c r="T35" s="31"/>
      <c r="U35" s="29">
        <v>87</v>
      </c>
      <c r="V35" s="30"/>
      <c r="W35" s="30">
        <v>90</v>
      </c>
      <c r="X35" s="30"/>
      <c r="Y35" s="30">
        <v>88</v>
      </c>
      <c r="Z35" s="30"/>
      <c r="AA35" s="30">
        <v>97</v>
      </c>
      <c r="AB35" s="31"/>
      <c r="AC35" s="11">
        <v>88</v>
      </c>
      <c r="AD35" s="30"/>
      <c r="AE35" s="30">
        <v>89</v>
      </c>
      <c r="AF35" s="30"/>
      <c r="AG35" s="30">
        <v>90</v>
      </c>
      <c r="AH35" s="30"/>
      <c r="AI35" s="30">
        <v>98</v>
      </c>
      <c r="AJ35" s="13"/>
      <c r="AK35" s="51">
        <f t="shared" si="0"/>
        <v>90</v>
      </c>
      <c r="AL35" s="52">
        <f t="shared" si="1"/>
        <v>91.5</v>
      </c>
      <c r="AM35" s="53">
        <f t="shared" si="2"/>
        <v>90.5</v>
      </c>
      <c r="AN35" s="54">
        <f t="shared" si="16"/>
        <v>91.25</v>
      </c>
      <c r="AO35" s="55">
        <f t="shared" si="3"/>
        <v>90.8125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90.8125</v>
      </c>
      <c r="BC35" s="62" t="str">
        <f t="shared" si="11"/>
        <v/>
      </c>
      <c r="BE35" s="30">
        <f t="shared" si="18"/>
        <v>89</v>
      </c>
      <c r="BF35" s="30">
        <f t="shared" si="19"/>
        <v>89.75</v>
      </c>
      <c r="BG35" s="145">
        <f t="shared" si="20"/>
        <v>88.75</v>
      </c>
      <c r="BH35" s="30">
        <f t="shared" si="21"/>
        <v>95.75</v>
      </c>
      <c r="BI35" s="30">
        <f t="shared" si="22"/>
        <v>90.8125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95</v>
      </c>
      <c r="F36" s="30"/>
      <c r="G36" s="30">
        <v>96</v>
      </c>
      <c r="H36" s="30"/>
      <c r="I36" s="30">
        <v>97</v>
      </c>
      <c r="J36" s="30"/>
      <c r="K36" s="30">
        <v>98</v>
      </c>
      <c r="L36" s="31"/>
      <c r="M36" s="29">
        <v>96</v>
      </c>
      <c r="N36" s="30"/>
      <c r="O36" s="30">
        <v>97</v>
      </c>
      <c r="P36" s="30"/>
      <c r="Q36" s="30">
        <v>99</v>
      </c>
      <c r="R36" s="30"/>
      <c r="S36" s="30">
        <v>99</v>
      </c>
      <c r="T36" s="31"/>
      <c r="U36" s="29">
        <v>94</v>
      </c>
      <c r="V36" s="30"/>
      <c r="W36" s="30">
        <v>95</v>
      </c>
      <c r="X36" s="30"/>
      <c r="Y36" s="30">
        <v>98</v>
      </c>
      <c r="Z36" s="30"/>
      <c r="AA36" s="30">
        <v>100</v>
      </c>
      <c r="AB36" s="31"/>
      <c r="AC36" s="11">
        <v>97</v>
      </c>
      <c r="AD36" s="30"/>
      <c r="AE36" s="30">
        <v>98</v>
      </c>
      <c r="AF36" s="30"/>
      <c r="AG36" s="30">
        <v>99</v>
      </c>
      <c r="AH36" s="30"/>
      <c r="AI36" s="30">
        <v>100</v>
      </c>
      <c r="AJ36" s="13"/>
      <c r="AK36" s="51">
        <f t="shared" si="0"/>
        <v>96.5</v>
      </c>
      <c r="AL36" s="52">
        <f t="shared" si="1"/>
        <v>97.75</v>
      </c>
      <c r="AM36" s="53">
        <f t="shared" si="2"/>
        <v>96.75</v>
      </c>
      <c r="AN36" s="54">
        <f t="shared" si="16"/>
        <v>98.5</v>
      </c>
      <c r="AO36" s="55">
        <f t="shared" si="3"/>
        <v>97.375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97.375</v>
      </c>
      <c r="BC36" s="62" t="str">
        <f t="shared" si="11"/>
        <v/>
      </c>
      <c r="BE36" s="30">
        <f t="shared" si="18"/>
        <v>95.5</v>
      </c>
      <c r="BF36" s="30">
        <f t="shared" si="19"/>
        <v>96.5</v>
      </c>
      <c r="BG36" s="145">
        <f t="shared" si="20"/>
        <v>98.25</v>
      </c>
      <c r="BH36" s="30">
        <f t="shared" si="21"/>
        <v>99.25</v>
      </c>
      <c r="BI36" s="30">
        <f t="shared" si="22"/>
        <v>97.375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80</v>
      </c>
      <c r="F37" s="30"/>
      <c r="G37" s="30">
        <v>83</v>
      </c>
      <c r="H37" s="30"/>
      <c r="I37" s="30">
        <v>80</v>
      </c>
      <c r="J37" s="30"/>
      <c r="K37" s="30">
        <v>84</v>
      </c>
      <c r="L37" s="31"/>
      <c r="M37" s="29">
        <v>81</v>
      </c>
      <c r="N37" s="30"/>
      <c r="O37" s="30">
        <v>80</v>
      </c>
      <c r="P37" s="30"/>
      <c r="Q37" s="30">
        <v>85</v>
      </c>
      <c r="R37" s="30"/>
      <c r="S37" s="30">
        <v>88</v>
      </c>
      <c r="T37" s="31"/>
      <c r="U37" s="29">
        <v>80</v>
      </c>
      <c r="V37" s="30"/>
      <c r="W37" s="30">
        <v>84</v>
      </c>
      <c r="X37" s="30"/>
      <c r="Y37" s="30">
        <v>85</v>
      </c>
      <c r="Z37" s="30"/>
      <c r="AA37" s="30">
        <v>88</v>
      </c>
      <c r="AB37" s="31"/>
      <c r="AC37" s="11">
        <v>81</v>
      </c>
      <c r="AD37" s="30"/>
      <c r="AE37" s="30">
        <v>85</v>
      </c>
      <c r="AF37" s="30"/>
      <c r="AG37" s="30">
        <v>86</v>
      </c>
      <c r="AH37" s="30"/>
      <c r="AI37" s="30">
        <v>89</v>
      </c>
      <c r="AJ37" s="13"/>
      <c r="AK37" s="51">
        <f t="shared" si="0"/>
        <v>81.75</v>
      </c>
      <c r="AL37" s="52">
        <f t="shared" si="1"/>
        <v>83.5</v>
      </c>
      <c r="AM37" s="53">
        <f t="shared" si="2"/>
        <v>84.25</v>
      </c>
      <c r="AN37" s="54">
        <f t="shared" si="16"/>
        <v>85.25</v>
      </c>
      <c r="AO37" s="55">
        <f t="shared" si="3"/>
        <v>83.6875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83.6875</v>
      </c>
      <c r="BC37" s="62" t="str">
        <f t="shared" si="11"/>
        <v/>
      </c>
      <c r="BE37" s="30">
        <f t="shared" si="18"/>
        <v>80.5</v>
      </c>
      <c r="BF37" s="30">
        <f t="shared" si="19"/>
        <v>83</v>
      </c>
      <c r="BG37" s="145">
        <f t="shared" si="20"/>
        <v>84</v>
      </c>
      <c r="BH37" s="30">
        <f t="shared" si="21"/>
        <v>87.25</v>
      </c>
      <c r="BI37" s="30">
        <f t="shared" si="22"/>
        <v>83.6875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76</v>
      </c>
      <c r="F38" s="30"/>
      <c r="G38" s="30">
        <v>78</v>
      </c>
      <c r="H38" s="30"/>
      <c r="I38" s="30">
        <v>70</v>
      </c>
      <c r="J38" s="30"/>
      <c r="K38" s="30">
        <v>74</v>
      </c>
      <c r="L38" s="31"/>
      <c r="M38" s="29">
        <v>75</v>
      </c>
      <c r="N38" s="30"/>
      <c r="O38" s="30">
        <v>74</v>
      </c>
      <c r="P38" s="30"/>
      <c r="Q38" s="30">
        <v>70</v>
      </c>
      <c r="R38" s="30"/>
      <c r="S38" s="30">
        <v>74</v>
      </c>
      <c r="T38" s="31"/>
      <c r="U38" s="29">
        <v>76</v>
      </c>
      <c r="V38" s="30"/>
      <c r="W38" s="30">
        <v>78</v>
      </c>
      <c r="X38" s="30"/>
      <c r="Y38" s="30">
        <v>70</v>
      </c>
      <c r="Z38" s="30"/>
      <c r="AA38" s="30">
        <v>74</v>
      </c>
      <c r="AB38" s="31"/>
      <c r="AC38" s="11">
        <v>75</v>
      </c>
      <c r="AD38" s="30"/>
      <c r="AE38" s="30">
        <v>74</v>
      </c>
      <c r="AF38" s="30"/>
      <c r="AG38" s="30">
        <v>70</v>
      </c>
      <c r="AH38" s="30"/>
      <c r="AI38" s="30">
        <v>74</v>
      </c>
      <c r="AJ38" s="13"/>
      <c r="AK38" s="51">
        <f t="shared" si="0"/>
        <v>74.5</v>
      </c>
      <c r="AL38" s="52">
        <f t="shared" si="1"/>
        <v>73.25</v>
      </c>
      <c r="AM38" s="53">
        <f t="shared" si="2"/>
        <v>74.5</v>
      </c>
      <c r="AN38" s="54">
        <f t="shared" si="16"/>
        <v>73.25</v>
      </c>
      <c r="AO38" s="55">
        <f t="shared" si="3"/>
        <v>73.875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73.875</v>
      </c>
      <c r="BC38" s="62" t="str">
        <f t="shared" si="11"/>
        <v/>
      </c>
      <c r="BE38" s="30">
        <f t="shared" si="18"/>
        <v>75.5</v>
      </c>
      <c r="BF38" s="30">
        <f t="shared" si="19"/>
        <v>76</v>
      </c>
      <c r="BG38" s="145">
        <f t="shared" si="20"/>
        <v>70</v>
      </c>
      <c r="BH38" s="30">
        <f t="shared" si="21"/>
        <v>74</v>
      </c>
      <c r="BI38" s="30">
        <f t="shared" si="22"/>
        <v>73.875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80</v>
      </c>
      <c r="H39" s="30"/>
      <c r="I39" s="30">
        <v>84</v>
      </c>
      <c r="J39" s="30"/>
      <c r="K39" s="30">
        <v>88</v>
      </c>
      <c r="L39" s="31"/>
      <c r="M39" s="29">
        <v>80</v>
      </c>
      <c r="N39" s="30"/>
      <c r="O39" s="30">
        <v>81</v>
      </c>
      <c r="P39" s="30"/>
      <c r="Q39" s="30">
        <v>84</v>
      </c>
      <c r="R39" s="30"/>
      <c r="S39" s="30">
        <v>88</v>
      </c>
      <c r="T39" s="31"/>
      <c r="U39" s="29">
        <v>80</v>
      </c>
      <c r="V39" s="30"/>
      <c r="W39" s="30">
        <v>80</v>
      </c>
      <c r="X39" s="30"/>
      <c r="Y39" s="30">
        <v>84</v>
      </c>
      <c r="Z39" s="30"/>
      <c r="AA39" s="30">
        <v>88</v>
      </c>
      <c r="AB39" s="31"/>
      <c r="AC39" s="11">
        <v>80</v>
      </c>
      <c r="AD39" s="30"/>
      <c r="AE39" s="30">
        <v>80</v>
      </c>
      <c r="AF39" s="30"/>
      <c r="AG39" s="30">
        <v>84</v>
      </c>
      <c r="AH39" s="30"/>
      <c r="AI39" s="30">
        <v>88</v>
      </c>
      <c r="AJ39" s="13"/>
      <c r="AK39" s="51">
        <f t="shared" si="0"/>
        <v>83.5</v>
      </c>
      <c r="AL39" s="52">
        <f t="shared" si="1"/>
        <v>83.25</v>
      </c>
      <c r="AM39" s="53">
        <f t="shared" si="2"/>
        <v>83</v>
      </c>
      <c r="AN39" s="54">
        <f t="shared" si="16"/>
        <v>83</v>
      </c>
      <c r="AO39" s="55">
        <f t="shared" si="3"/>
        <v>83.1875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83.1875</v>
      </c>
      <c r="BC39" s="62" t="str">
        <f t="shared" si="11"/>
        <v/>
      </c>
      <c r="BE39" s="30">
        <f t="shared" si="18"/>
        <v>80.5</v>
      </c>
      <c r="BF39" s="30">
        <f t="shared" si="19"/>
        <v>80.25</v>
      </c>
      <c r="BG39" s="145">
        <f t="shared" si="20"/>
        <v>84</v>
      </c>
      <c r="BH39" s="30">
        <f t="shared" si="21"/>
        <v>88</v>
      </c>
      <c r="BI39" s="30">
        <f t="shared" si="22"/>
        <v>83.1875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76</v>
      </c>
      <c r="H40" s="30"/>
      <c r="I40" s="30">
        <v>77</v>
      </c>
      <c r="J40" s="30"/>
      <c r="K40" s="30">
        <v>78</v>
      </c>
      <c r="L40" s="31"/>
      <c r="M40" s="29">
        <v>74</v>
      </c>
      <c r="N40" s="30"/>
      <c r="O40" s="30">
        <v>73</v>
      </c>
      <c r="P40" s="30"/>
      <c r="Q40" s="30">
        <v>77</v>
      </c>
      <c r="R40" s="30"/>
      <c r="S40" s="30">
        <v>75</v>
      </c>
      <c r="T40" s="31"/>
      <c r="U40" s="29">
        <v>74</v>
      </c>
      <c r="V40" s="30"/>
      <c r="W40" s="30">
        <v>76</v>
      </c>
      <c r="X40" s="30"/>
      <c r="Y40" s="30">
        <v>77</v>
      </c>
      <c r="Z40" s="30"/>
      <c r="AA40" s="30">
        <v>75</v>
      </c>
      <c r="AB40" s="31"/>
      <c r="AC40" s="11">
        <v>71</v>
      </c>
      <c r="AD40" s="30"/>
      <c r="AE40" s="30">
        <v>71</v>
      </c>
      <c r="AF40" s="30"/>
      <c r="AG40" s="30">
        <v>77</v>
      </c>
      <c r="AH40" s="30"/>
      <c r="AI40" s="30">
        <v>75</v>
      </c>
      <c r="AJ40" s="13"/>
      <c r="AK40" s="51">
        <f t="shared" si="0"/>
        <v>76.5</v>
      </c>
      <c r="AL40" s="52">
        <f t="shared" si="1"/>
        <v>74.75</v>
      </c>
      <c r="AM40" s="53">
        <f t="shared" si="2"/>
        <v>75.5</v>
      </c>
      <c r="AN40" s="54">
        <f t="shared" si="16"/>
        <v>73.5</v>
      </c>
      <c r="AO40" s="55">
        <f t="shared" si="3"/>
        <v>75.0625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75.0625</v>
      </c>
      <c r="BC40" s="62" t="str">
        <f t="shared" si="11"/>
        <v/>
      </c>
      <c r="BE40" s="30">
        <f t="shared" si="18"/>
        <v>73.5</v>
      </c>
      <c r="BF40" s="30">
        <f t="shared" si="19"/>
        <v>74</v>
      </c>
      <c r="BG40" s="145">
        <f t="shared" si="20"/>
        <v>77</v>
      </c>
      <c r="BH40" s="30">
        <f t="shared" si="21"/>
        <v>75.75</v>
      </c>
      <c r="BI40" s="30">
        <f t="shared" si="22"/>
        <v>75.0625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92</v>
      </c>
      <c r="F41" s="30"/>
      <c r="G41" s="30">
        <v>90</v>
      </c>
      <c r="H41" s="30"/>
      <c r="I41" s="30">
        <v>80</v>
      </c>
      <c r="J41" s="30"/>
      <c r="K41" s="30">
        <v>88</v>
      </c>
      <c r="L41" s="31"/>
      <c r="M41" s="29">
        <v>90</v>
      </c>
      <c r="N41" s="30"/>
      <c r="O41" s="30">
        <v>90</v>
      </c>
      <c r="P41" s="30"/>
      <c r="Q41" s="30">
        <v>88</v>
      </c>
      <c r="R41" s="30"/>
      <c r="S41" s="30">
        <v>80</v>
      </c>
      <c r="T41" s="31"/>
      <c r="U41" s="29">
        <v>91</v>
      </c>
      <c r="V41" s="30"/>
      <c r="W41" s="30">
        <v>92</v>
      </c>
      <c r="X41" s="30"/>
      <c r="Y41" s="30">
        <v>88</v>
      </c>
      <c r="Z41" s="30"/>
      <c r="AA41" s="30">
        <v>80</v>
      </c>
      <c r="AB41" s="31"/>
      <c r="AC41" s="11">
        <v>88</v>
      </c>
      <c r="AD41" s="30"/>
      <c r="AE41" s="30">
        <v>90</v>
      </c>
      <c r="AF41" s="30"/>
      <c r="AG41" s="30">
        <v>88</v>
      </c>
      <c r="AH41" s="30"/>
      <c r="AI41" s="30">
        <v>80</v>
      </c>
      <c r="AJ41" s="13"/>
      <c r="AK41" s="51">
        <f t="shared" si="0"/>
        <v>87.5</v>
      </c>
      <c r="AL41" s="52">
        <f t="shared" si="1"/>
        <v>87</v>
      </c>
      <c r="AM41" s="53">
        <f t="shared" si="2"/>
        <v>87.75</v>
      </c>
      <c r="AN41" s="54">
        <f t="shared" si="16"/>
        <v>86.5</v>
      </c>
      <c r="AO41" s="55">
        <f t="shared" si="3"/>
        <v>87.1875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87.1875</v>
      </c>
      <c r="BC41" s="62" t="str">
        <f t="shared" si="11"/>
        <v/>
      </c>
      <c r="BE41" s="30">
        <f t="shared" si="18"/>
        <v>90.25</v>
      </c>
      <c r="BF41" s="30">
        <f t="shared" si="19"/>
        <v>90.5</v>
      </c>
      <c r="BG41" s="145">
        <f t="shared" si="20"/>
        <v>86</v>
      </c>
      <c r="BH41" s="30">
        <f t="shared" si="21"/>
        <v>82</v>
      </c>
      <c r="BI41" s="30">
        <f t="shared" si="22"/>
        <v>87.1875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75</v>
      </c>
      <c r="F42" s="30"/>
      <c r="G42" s="30">
        <v>78</v>
      </c>
      <c r="H42" s="30"/>
      <c r="I42" s="30">
        <v>84</v>
      </c>
      <c r="J42" s="30"/>
      <c r="K42" s="30">
        <v>78</v>
      </c>
      <c r="L42" s="31"/>
      <c r="M42" s="29">
        <v>74</v>
      </c>
      <c r="N42" s="30"/>
      <c r="O42" s="30">
        <v>77</v>
      </c>
      <c r="P42" s="30"/>
      <c r="Q42" s="30">
        <v>88</v>
      </c>
      <c r="R42" s="30"/>
      <c r="S42" s="30">
        <v>78</v>
      </c>
      <c r="T42" s="31"/>
      <c r="U42" s="29">
        <v>75</v>
      </c>
      <c r="V42" s="30"/>
      <c r="W42" s="30">
        <v>74</v>
      </c>
      <c r="X42" s="30"/>
      <c r="Y42" s="30">
        <v>88</v>
      </c>
      <c r="Z42" s="30"/>
      <c r="AA42" s="30">
        <v>78</v>
      </c>
      <c r="AB42" s="31"/>
      <c r="AC42" s="11">
        <v>76</v>
      </c>
      <c r="AD42" s="30"/>
      <c r="AE42" s="30">
        <v>75</v>
      </c>
      <c r="AF42" s="30"/>
      <c r="AG42" s="30">
        <v>90</v>
      </c>
      <c r="AH42" s="30"/>
      <c r="AI42" s="30">
        <v>78</v>
      </c>
      <c r="AJ42" s="13"/>
      <c r="AK42" s="51">
        <f t="shared" si="0"/>
        <v>78.75</v>
      </c>
      <c r="AL42" s="52">
        <f t="shared" si="1"/>
        <v>79.25</v>
      </c>
      <c r="AM42" s="53">
        <f t="shared" si="2"/>
        <v>78.75</v>
      </c>
      <c r="AN42" s="54">
        <f t="shared" si="16"/>
        <v>79.75</v>
      </c>
      <c r="AO42" s="55">
        <f t="shared" si="3"/>
        <v>79.125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79.125</v>
      </c>
      <c r="BC42" s="62" t="str">
        <f t="shared" si="11"/>
        <v/>
      </c>
      <c r="BE42" s="30">
        <f t="shared" si="18"/>
        <v>75</v>
      </c>
      <c r="BF42" s="30">
        <f t="shared" si="19"/>
        <v>76</v>
      </c>
      <c r="BG42" s="145">
        <f t="shared" si="20"/>
        <v>87.5</v>
      </c>
      <c r="BH42" s="30">
        <f t="shared" si="21"/>
        <v>78</v>
      </c>
      <c r="BI42" s="30">
        <f t="shared" si="22"/>
        <v>79.125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83</v>
      </c>
      <c r="F43" s="30"/>
      <c r="G43" s="30">
        <v>85</v>
      </c>
      <c r="H43" s="30"/>
      <c r="I43" s="30">
        <v>82</v>
      </c>
      <c r="J43" s="30"/>
      <c r="K43" s="30">
        <v>80</v>
      </c>
      <c r="L43" s="31"/>
      <c r="M43" s="29">
        <v>80</v>
      </c>
      <c r="N43" s="30"/>
      <c r="O43" s="30">
        <v>81</v>
      </c>
      <c r="P43" s="30"/>
      <c r="Q43" s="30">
        <v>82</v>
      </c>
      <c r="R43" s="30"/>
      <c r="S43" s="30">
        <v>80</v>
      </c>
      <c r="T43" s="31"/>
      <c r="U43" s="29">
        <v>84</v>
      </c>
      <c r="V43" s="30"/>
      <c r="W43" s="30">
        <v>85</v>
      </c>
      <c r="X43" s="30"/>
      <c r="Y43" s="30">
        <v>82</v>
      </c>
      <c r="Z43" s="30"/>
      <c r="AA43" s="30">
        <v>80</v>
      </c>
      <c r="AB43" s="31"/>
      <c r="AC43" s="11">
        <v>80</v>
      </c>
      <c r="AD43" s="30"/>
      <c r="AE43" s="30">
        <v>80</v>
      </c>
      <c r="AF43" s="30"/>
      <c r="AG43" s="30">
        <v>82</v>
      </c>
      <c r="AH43" s="30"/>
      <c r="AI43" s="30">
        <v>80</v>
      </c>
      <c r="AJ43" s="13"/>
      <c r="AK43" s="51">
        <f t="shared" ref="AK43:AK55" si="23">SUMIF(E43:E43, "&gt;=70") / 4 +SUMIF(G43:G43, "&gt;=70") / 4 +SUMIF(I43:I43, "&gt;=70") / 4 +SUMIF(K43:K43, "&gt;=70") / 4 + SUMIF(F43:F43, "&gt;1") / 4 + SUMIF(H43:H43, "&gt;1") / 4 + SUMIF(J43:J43, "&gt;1") / 4 + SUMIF(L43:L43, "&gt;1") / 4</f>
        <v>82.5</v>
      </c>
      <c r="AL43" s="52">
        <f t="shared" ref="AL43:AL55" si="24">SUMIF(M43:M43, "&gt;=70") / 4 +SUMIF(O43:O43, "&gt;=70") / 4 +SUMIF(Q43:Q43, "&gt;=70") / 4 +SUMIF(S43:S43, "&gt;=70") / 4 + SUMIF(N43:N43, "&gt;1") / 4 + SUMIF(P43:P43, "&gt;1") / 4 + SUMIF(R43:R43, "&gt;1") / 4 + SUMIF(T43:T43, "&gt;1") / 4</f>
        <v>80.75</v>
      </c>
      <c r="AM43" s="53">
        <f t="shared" ref="AM43:AM55" si="25">SUMIF(U43:U43, "&gt;=70") / 4 +SUMIF(W43:W43, "&gt;=70") / 4 +SUMIF(Y43:Y43, "&gt;=70") / 4 +SUMIF(AA43:AA43, "&gt;=70") / 4 + SUMIF(V43:V43, "&gt;1") / 4 + SUMIF(X43:X43, "&gt;1") / 4 + SUMIF(Z43:Z43, "&gt;1") / 4 + SUMIF(AB43:AB43, "&gt;1") / 4</f>
        <v>82.75</v>
      </c>
      <c r="AN43" s="54">
        <f t="shared" si="16"/>
        <v>80.5</v>
      </c>
      <c r="AO43" s="55">
        <f t="shared" ref="AO43:AO55" si="26">AVERAGE(AK43:AN43)</f>
        <v>81.625</v>
      </c>
      <c r="AP43" s="45"/>
      <c r="AR43" s="56" t="str">
        <f t="shared" ref="AR43:AR55" si="27">IF(AO43&lt;70, AO43*0.5, "")</f>
        <v/>
      </c>
      <c r="AS43" s="30"/>
      <c r="AT43" s="57">
        <f t="shared" ref="AT43:AT55" si="28">AS43*50%</f>
        <v>0</v>
      </c>
      <c r="AU43" s="58" t="str">
        <f t="shared" ref="AU43:AU55" si="29">IF(AS43&lt;&gt;"", IF(AR43="","",AR43+AT43), "")</f>
        <v/>
      </c>
      <c r="AV43" s="56" t="str">
        <f t="shared" ref="AV43:AV55" si="30">IF(AU43 &lt; 70, AR43*30%, "")</f>
        <v/>
      </c>
      <c r="AW43" s="30"/>
      <c r="AX43" s="57">
        <f t="shared" ref="AX43:AX55" si="31">AW43*70%</f>
        <v>0</v>
      </c>
      <c r="AY43" s="59" t="str">
        <f t="shared" ref="AY43:AY55" si="32">IF(AW43&lt;&gt;"", IF(AV43="", "", AV43+AX43), "")</f>
        <v/>
      </c>
      <c r="AZ43" s="56" t="str">
        <f t="shared" ref="AZ43:AZ55" si="33">IF(AND(AU43&lt;70, AY43&lt;70), AO43, "")</f>
        <v/>
      </c>
      <c r="BA43" s="31"/>
      <c r="BB43" s="60">
        <f t="shared" si="17"/>
        <v>81.625</v>
      </c>
      <c r="BC43" s="62" t="str">
        <f t="shared" ref="BC43:BC55" si="34">IF(AW43&lt;&gt;"", IF(AY43&lt;70, IF(AZ43+BA43&lt;70, AZ43+BA43, ""), ""), IF(AS43&lt;&gt;"", IF(AU43&lt;70, AU43, ""), IF(AO43&lt;70, AO43, "")))</f>
        <v/>
      </c>
      <c r="BE43" s="30">
        <f t="shared" si="18"/>
        <v>81.75</v>
      </c>
      <c r="BF43" s="30">
        <f t="shared" si="19"/>
        <v>82.75</v>
      </c>
      <c r="BG43" s="145">
        <f t="shared" si="20"/>
        <v>82</v>
      </c>
      <c r="BH43" s="30">
        <f t="shared" si="21"/>
        <v>80</v>
      </c>
      <c r="BI43" s="30">
        <f t="shared" si="22"/>
        <v>81.625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23"/>
        <v>92.25</v>
      </c>
      <c r="AL44" s="52">
        <f t="shared" si="24"/>
        <v>92</v>
      </c>
      <c r="AM44" s="53">
        <f t="shared" si="25"/>
        <v>92</v>
      </c>
      <c r="AN44" s="54">
        <f t="shared" ref="AN44:AN55" si="35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6"/>
        <v>92.5625</v>
      </c>
      <c r="AP44" s="45"/>
      <c r="AR44" s="56" t="str">
        <f t="shared" si="27"/>
        <v/>
      </c>
      <c r="AS44" s="30"/>
      <c r="AT44" s="57">
        <f t="shared" si="28"/>
        <v>0</v>
      </c>
      <c r="AU44" s="58" t="str">
        <f t="shared" si="29"/>
        <v/>
      </c>
      <c r="AV44" s="56" t="str">
        <f t="shared" si="30"/>
        <v/>
      </c>
      <c r="AW44" s="30"/>
      <c r="AX44" s="57">
        <f t="shared" si="31"/>
        <v>0</v>
      </c>
      <c r="AY44" s="59" t="str">
        <f t="shared" si="32"/>
        <v/>
      </c>
      <c r="AZ44" s="56" t="str">
        <f t="shared" si="33"/>
        <v/>
      </c>
      <c r="BA44" s="31"/>
      <c r="BB44" s="60">
        <f t="shared" si="17"/>
        <v>92.5625</v>
      </c>
      <c r="BC44" s="62" t="str">
        <f t="shared" si="34"/>
        <v/>
      </c>
      <c r="BE44" s="30">
        <f t="shared" si="18"/>
        <v>89.25</v>
      </c>
      <c r="BF44" s="30">
        <f t="shared" si="19"/>
        <v>90</v>
      </c>
      <c r="BG44" s="145">
        <f t="shared" si="20"/>
        <v>91.75</v>
      </c>
      <c r="BH44" s="30">
        <f t="shared" si="21"/>
        <v>99.25</v>
      </c>
      <c r="BI44" s="30">
        <f t="shared" si="22"/>
        <v>92.5625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23"/>
        <v>90</v>
      </c>
      <c r="AL45" s="52">
        <f t="shared" si="24"/>
        <v>91.5</v>
      </c>
      <c r="AM45" s="53">
        <f t="shared" si="25"/>
        <v>90.5</v>
      </c>
      <c r="AN45" s="54">
        <f t="shared" si="35"/>
        <v>91.25</v>
      </c>
      <c r="AO45" s="55">
        <f t="shared" si="26"/>
        <v>90.8125</v>
      </c>
      <c r="AP45" s="45"/>
      <c r="AR45" s="56" t="str">
        <f t="shared" si="27"/>
        <v/>
      </c>
      <c r="AS45" s="30"/>
      <c r="AT45" s="57">
        <f t="shared" si="28"/>
        <v>0</v>
      </c>
      <c r="AU45" s="58" t="str">
        <f t="shared" si="29"/>
        <v/>
      </c>
      <c r="AV45" s="56" t="str">
        <f t="shared" si="30"/>
        <v/>
      </c>
      <c r="AW45" s="30"/>
      <c r="AX45" s="57">
        <f t="shared" si="31"/>
        <v>0</v>
      </c>
      <c r="AY45" s="59" t="str">
        <f t="shared" si="32"/>
        <v/>
      </c>
      <c r="AZ45" s="56" t="str">
        <f t="shared" si="33"/>
        <v/>
      </c>
      <c r="BA45" s="31"/>
      <c r="BB45" s="60">
        <f t="shared" si="17"/>
        <v>90.8125</v>
      </c>
      <c r="BC45" s="62" t="str">
        <f t="shared" si="34"/>
        <v/>
      </c>
      <c r="BE45" s="30">
        <f t="shared" si="18"/>
        <v>89</v>
      </c>
      <c r="BF45" s="30">
        <f t="shared" si="19"/>
        <v>89.75</v>
      </c>
      <c r="BG45" s="145">
        <f t="shared" si="20"/>
        <v>88.75</v>
      </c>
      <c r="BH45" s="30">
        <f t="shared" si="21"/>
        <v>95.75</v>
      </c>
      <c r="BI45" s="30">
        <f t="shared" si="22"/>
        <v>90.8125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23"/>
        <v>96.5</v>
      </c>
      <c r="AL46" s="52">
        <f t="shared" si="24"/>
        <v>97.75</v>
      </c>
      <c r="AM46" s="53">
        <f t="shared" si="25"/>
        <v>96.75</v>
      </c>
      <c r="AN46" s="54">
        <f t="shared" si="35"/>
        <v>98.5</v>
      </c>
      <c r="AO46" s="55">
        <f t="shared" si="26"/>
        <v>97.375</v>
      </c>
      <c r="AP46" s="45"/>
      <c r="AR46" s="56" t="str">
        <f t="shared" si="27"/>
        <v/>
      </c>
      <c r="AS46" s="30"/>
      <c r="AT46" s="57">
        <f t="shared" si="28"/>
        <v>0</v>
      </c>
      <c r="AU46" s="58" t="str">
        <f t="shared" si="29"/>
        <v/>
      </c>
      <c r="AV46" s="56" t="str">
        <f t="shared" si="30"/>
        <v/>
      </c>
      <c r="AW46" s="30"/>
      <c r="AX46" s="57">
        <f t="shared" si="31"/>
        <v>0</v>
      </c>
      <c r="AY46" s="59" t="str">
        <f t="shared" si="32"/>
        <v/>
      </c>
      <c r="AZ46" s="56" t="str">
        <f t="shared" si="33"/>
        <v/>
      </c>
      <c r="BA46" s="31"/>
      <c r="BB46" s="60">
        <f t="shared" si="17"/>
        <v>97.375</v>
      </c>
      <c r="BC46" s="62" t="str">
        <f t="shared" si="34"/>
        <v/>
      </c>
      <c r="BE46" s="30">
        <f t="shared" si="18"/>
        <v>95.5</v>
      </c>
      <c r="BF46" s="30">
        <f t="shared" si="19"/>
        <v>96.5</v>
      </c>
      <c r="BG46" s="145">
        <f t="shared" si="20"/>
        <v>98.25</v>
      </c>
      <c r="BH46" s="30">
        <f t="shared" si="21"/>
        <v>99.25</v>
      </c>
      <c r="BI46" s="30">
        <f t="shared" si="22"/>
        <v>97.375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23"/>
        <v>81.75</v>
      </c>
      <c r="AL47" s="52">
        <f t="shared" si="24"/>
        <v>83.5</v>
      </c>
      <c r="AM47" s="53">
        <f t="shared" si="25"/>
        <v>84.25</v>
      </c>
      <c r="AN47" s="54">
        <f t="shared" si="35"/>
        <v>85.25</v>
      </c>
      <c r="AO47" s="55">
        <f t="shared" si="26"/>
        <v>83.6875</v>
      </c>
      <c r="AP47" s="45"/>
      <c r="AR47" s="56" t="str">
        <f t="shared" si="27"/>
        <v/>
      </c>
      <c r="AS47" s="30"/>
      <c r="AT47" s="57">
        <f t="shared" si="28"/>
        <v>0</v>
      </c>
      <c r="AU47" s="58" t="str">
        <f t="shared" si="29"/>
        <v/>
      </c>
      <c r="AV47" s="56" t="str">
        <f t="shared" si="30"/>
        <v/>
      </c>
      <c r="AW47" s="30"/>
      <c r="AX47" s="57">
        <f t="shared" si="31"/>
        <v>0</v>
      </c>
      <c r="AY47" s="59" t="str">
        <f t="shared" si="32"/>
        <v/>
      </c>
      <c r="AZ47" s="56" t="str">
        <f t="shared" si="33"/>
        <v/>
      </c>
      <c r="BA47" s="31"/>
      <c r="BB47" s="60">
        <f t="shared" si="17"/>
        <v>83.6875</v>
      </c>
      <c r="BC47" s="62" t="str">
        <f t="shared" si="34"/>
        <v/>
      </c>
      <c r="BE47" s="30">
        <f t="shared" si="18"/>
        <v>80.5</v>
      </c>
      <c r="BF47" s="30">
        <f t="shared" si="19"/>
        <v>83</v>
      </c>
      <c r="BG47" s="145">
        <f t="shared" si="20"/>
        <v>84</v>
      </c>
      <c r="BH47" s="30">
        <f t="shared" si="21"/>
        <v>87.25</v>
      </c>
      <c r="BI47" s="30">
        <f t="shared" si="22"/>
        <v>83.6875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73</v>
      </c>
      <c r="N48" s="30"/>
      <c r="O48" s="30">
        <v>74</v>
      </c>
      <c r="P48" s="30"/>
      <c r="Q48" s="30">
        <v>74</v>
      </c>
      <c r="R48" s="30"/>
      <c r="S48" s="30">
        <v>78</v>
      </c>
      <c r="T48" s="13"/>
      <c r="U48" s="29">
        <v>72</v>
      </c>
      <c r="V48" s="30"/>
      <c r="W48" s="30">
        <v>74</v>
      </c>
      <c r="X48" s="30"/>
      <c r="Y48" s="30">
        <v>75</v>
      </c>
      <c r="Z48" s="30"/>
      <c r="AA48" s="30">
        <v>79</v>
      </c>
      <c r="AB48" s="31"/>
      <c r="AC48" s="11">
        <v>75</v>
      </c>
      <c r="AD48" s="30"/>
      <c r="AE48" s="30">
        <v>75</v>
      </c>
      <c r="AF48" s="30"/>
      <c r="AG48" s="30">
        <v>80</v>
      </c>
      <c r="AH48" s="30"/>
      <c r="AI48" s="30">
        <v>80</v>
      </c>
      <c r="AJ48" s="13"/>
      <c r="AK48" s="51">
        <f t="shared" si="23"/>
        <v>79.5</v>
      </c>
      <c r="AL48" s="52">
        <f t="shared" si="24"/>
        <v>74.75</v>
      </c>
      <c r="AM48" s="53">
        <f t="shared" si="25"/>
        <v>75</v>
      </c>
      <c r="AN48" s="54">
        <f t="shared" si="35"/>
        <v>77.5</v>
      </c>
      <c r="AO48" s="55">
        <f t="shared" si="26"/>
        <v>76.6875</v>
      </c>
      <c r="AP48" s="45"/>
      <c r="AR48" s="56" t="str">
        <f t="shared" si="27"/>
        <v/>
      </c>
      <c r="AS48" s="30"/>
      <c r="AT48" s="57">
        <f t="shared" si="28"/>
        <v>0</v>
      </c>
      <c r="AU48" s="58" t="str">
        <f t="shared" si="29"/>
        <v/>
      </c>
      <c r="AV48" s="56" t="str">
        <f t="shared" si="30"/>
        <v/>
      </c>
      <c r="AW48" s="30"/>
      <c r="AX48" s="57">
        <f t="shared" si="31"/>
        <v>0</v>
      </c>
      <c r="AY48" s="59" t="str">
        <f t="shared" si="32"/>
        <v/>
      </c>
      <c r="AZ48" s="56" t="str">
        <f t="shared" si="33"/>
        <v/>
      </c>
      <c r="BA48" s="31"/>
      <c r="BB48" s="60">
        <f t="shared" si="17"/>
        <v>76.6875</v>
      </c>
      <c r="BC48" s="62" t="str">
        <f t="shared" si="34"/>
        <v/>
      </c>
      <c r="BE48" s="30">
        <f t="shared" si="18"/>
        <v>74.5</v>
      </c>
      <c r="BF48" s="30">
        <f t="shared" si="19"/>
        <v>75.75</v>
      </c>
      <c r="BG48" s="145">
        <f t="shared" si="20"/>
        <v>77.25</v>
      </c>
      <c r="BH48" s="30">
        <f t="shared" si="21"/>
        <v>79.25</v>
      </c>
      <c r="BI48" s="30">
        <f t="shared" si="22"/>
        <v>76.6875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90</v>
      </c>
      <c r="J49" s="30"/>
      <c r="K49" s="30">
        <v>100</v>
      </c>
      <c r="L49" s="31"/>
      <c r="M49" s="29">
        <v>89</v>
      </c>
      <c r="N49" s="30"/>
      <c r="O49" s="30">
        <v>90</v>
      </c>
      <c r="P49" s="30"/>
      <c r="Q49" s="30">
        <v>91</v>
      </c>
      <c r="R49" s="30"/>
      <c r="S49" s="30">
        <v>98</v>
      </c>
      <c r="T49" s="31"/>
      <c r="U49" s="29">
        <v>88</v>
      </c>
      <c r="V49" s="30"/>
      <c r="W49" s="30">
        <v>90</v>
      </c>
      <c r="X49" s="30"/>
      <c r="Y49" s="30">
        <v>91</v>
      </c>
      <c r="Z49" s="30"/>
      <c r="AA49" s="30">
        <v>99</v>
      </c>
      <c r="AB49" s="31"/>
      <c r="AC49" s="11">
        <v>90</v>
      </c>
      <c r="AD49" s="30"/>
      <c r="AE49" s="30">
        <v>91</v>
      </c>
      <c r="AF49" s="30"/>
      <c r="AG49" s="30">
        <v>95</v>
      </c>
      <c r="AH49" s="30"/>
      <c r="AI49" s="30">
        <v>100</v>
      </c>
      <c r="AJ49" s="13"/>
      <c r="AK49" s="51">
        <f t="shared" si="23"/>
        <v>92.25</v>
      </c>
      <c r="AL49" s="52">
        <f t="shared" si="24"/>
        <v>92</v>
      </c>
      <c r="AM49" s="53">
        <f t="shared" si="25"/>
        <v>92</v>
      </c>
      <c r="AN49" s="54">
        <f t="shared" si="35"/>
        <v>94</v>
      </c>
      <c r="AO49" s="55">
        <f t="shared" si="26"/>
        <v>92.5625</v>
      </c>
      <c r="AP49" s="45"/>
      <c r="AR49" s="56" t="str">
        <f t="shared" si="27"/>
        <v/>
      </c>
      <c r="AS49" s="30"/>
      <c r="AT49" s="57">
        <f t="shared" si="28"/>
        <v>0</v>
      </c>
      <c r="AU49" s="58" t="str">
        <f t="shared" si="29"/>
        <v/>
      </c>
      <c r="AV49" s="56" t="str">
        <f t="shared" si="30"/>
        <v/>
      </c>
      <c r="AW49" s="30"/>
      <c r="AX49" s="57">
        <f t="shared" si="31"/>
        <v>0</v>
      </c>
      <c r="AY49" s="59" t="str">
        <f t="shared" si="32"/>
        <v/>
      </c>
      <c r="AZ49" s="56" t="str">
        <f t="shared" si="33"/>
        <v/>
      </c>
      <c r="BA49" s="31"/>
      <c r="BB49" s="60">
        <f t="shared" si="17"/>
        <v>92.5625</v>
      </c>
      <c r="BC49" s="62" t="str">
        <f t="shared" si="34"/>
        <v/>
      </c>
      <c r="BE49" s="30">
        <f t="shared" si="18"/>
        <v>89.25</v>
      </c>
      <c r="BF49" s="30">
        <f t="shared" si="19"/>
        <v>90</v>
      </c>
      <c r="BG49" s="145">
        <f t="shared" si="20"/>
        <v>91.75</v>
      </c>
      <c r="BH49" s="30">
        <f t="shared" si="21"/>
        <v>99.25</v>
      </c>
      <c r="BI49" s="30">
        <f t="shared" si="22"/>
        <v>92.5625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91</v>
      </c>
      <c r="H50" s="30"/>
      <c r="I50" s="30">
        <v>89</v>
      </c>
      <c r="J50" s="30"/>
      <c r="K50" s="30">
        <v>90</v>
      </c>
      <c r="L50" s="31"/>
      <c r="M50" s="29">
        <v>91</v>
      </c>
      <c r="N50" s="30"/>
      <c r="O50" s="30">
        <v>89</v>
      </c>
      <c r="P50" s="30"/>
      <c r="Q50" s="30">
        <v>88</v>
      </c>
      <c r="R50" s="30"/>
      <c r="S50" s="30">
        <v>98</v>
      </c>
      <c r="T50" s="31"/>
      <c r="U50" s="29">
        <v>87</v>
      </c>
      <c r="V50" s="30"/>
      <c r="W50" s="30">
        <v>90</v>
      </c>
      <c r="X50" s="30"/>
      <c r="Y50" s="30">
        <v>88</v>
      </c>
      <c r="Z50" s="30"/>
      <c r="AA50" s="30">
        <v>97</v>
      </c>
      <c r="AB50" s="31"/>
      <c r="AC50" s="11">
        <v>88</v>
      </c>
      <c r="AD50" s="30"/>
      <c r="AE50" s="30">
        <v>89</v>
      </c>
      <c r="AF50" s="30"/>
      <c r="AG50" s="30">
        <v>90</v>
      </c>
      <c r="AH50" s="30"/>
      <c r="AI50" s="30">
        <v>98</v>
      </c>
      <c r="AJ50" s="13"/>
      <c r="AK50" s="51">
        <f t="shared" si="23"/>
        <v>90</v>
      </c>
      <c r="AL50" s="52">
        <f t="shared" si="24"/>
        <v>91.5</v>
      </c>
      <c r="AM50" s="53">
        <f t="shared" si="25"/>
        <v>90.5</v>
      </c>
      <c r="AN50" s="54">
        <f t="shared" si="35"/>
        <v>91.25</v>
      </c>
      <c r="AO50" s="55">
        <f t="shared" si="26"/>
        <v>90.8125</v>
      </c>
      <c r="AP50" s="45"/>
      <c r="AR50" s="56" t="str">
        <f t="shared" si="27"/>
        <v/>
      </c>
      <c r="AS50" s="30"/>
      <c r="AT50" s="57">
        <f t="shared" si="28"/>
        <v>0</v>
      </c>
      <c r="AU50" s="58" t="str">
        <f t="shared" si="29"/>
        <v/>
      </c>
      <c r="AV50" s="56" t="str">
        <f t="shared" si="30"/>
        <v/>
      </c>
      <c r="AW50" s="30"/>
      <c r="AX50" s="57">
        <f t="shared" si="31"/>
        <v>0</v>
      </c>
      <c r="AY50" s="59" t="str">
        <f t="shared" si="32"/>
        <v/>
      </c>
      <c r="AZ50" s="56" t="str">
        <f t="shared" si="33"/>
        <v/>
      </c>
      <c r="BA50" s="31"/>
      <c r="BB50" s="60">
        <f t="shared" si="17"/>
        <v>90.8125</v>
      </c>
      <c r="BC50" s="62" t="str">
        <f t="shared" si="34"/>
        <v/>
      </c>
      <c r="BE50" s="30">
        <f t="shared" si="18"/>
        <v>89</v>
      </c>
      <c r="BF50" s="30">
        <f t="shared" si="19"/>
        <v>89.75</v>
      </c>
      <c r="BG50" s="145">
        <f t="shared" si="20"/>
        <v>88.75</v>
      </c>
      <c r="BH50" s="30">
        <f t="shared" si="21"/>
        <v>95.75</v>
      </c>
      <c r="BI50" s="30">
        <f t="shared" si="22"/>
        <v>90.8125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95</v>
      </c>
      <c r="F51" s="30"/>
      <c r="G51" s="30">
        <v>96</v>
      </c>
      <c r="H51" s="30"/>
      <c r="I51" s="30">
        <v>97</v>
      </c>
      <c r="J51" s="30"/>
      <c r="K51" s="30">
        <v>98</v>
      </c>
      <c r="L51" s="31"/>
      <c r="M51" s="29">
        <v>96</v>
      </c>
      <c r="N51" s="30"/>
      <c r="O51" s="30">
        <v>97</v>
      </c>
      <c r="P51" s="30"/>
      <c r="Q51" s="30">
        <v>99</v>
      </c>
      <c r="R51" s="30"/>
      <c r="S51" s="30">
        <v>99</v>
      </c>
      <c r="T51" s="31"/>
      <c r="U51" s="29">
        <v>94</v>
      </c>
      <c r="V51" s="30"/>
      <c r="W51" s="30">
        <v>95</v>
      </c>
      <c r="X51" s="30"/>
      <c r="Y51" s="30">
        <v>98</v>
      </c>
      <c r="Z51" s="30"/>
      <c r="AA51" s="30">
        <v>100</v>
      </c>
      <c r="AB51" s="31"/>
      <c r="AC51" s="11">
        <v>97</v>
      </c>
      <c r="AD51" s="30"/>
      <c r="AE51" s="30">
        <v>98</v>
      </c>
      <c r="AF51" s="30"/>
      <c r="AG51" s="30">
        <v>99</v>
      </c>
      <c r="AH51" s="30"/>
      <c r="AI51" s="30">
        <v>100</v>
      </c>
      <c r="AJ51" s="13"/>
      <c r="AK51" s="51">
        <f t="shared" si="23"/>
        <v>96.5</v>
      </c>
      <c r="AL51" s="52">
        <f t="shared" si="24"/>
        <v>97.75</v>
      </c>
      <c r="AM51" s="53">
        <f t="shared" si="25"/>
        <v>96.75</v>
      </c>
      <c r="AN51" s="54">
        <f t="shared" si="35"/>
        <v>98.5</v>
      </c>
      <c r="AO51" s="55">
        <f t="shared" si="26"/>
        <v>97.375</v>
      </c>
      <c r="AP51" s="45"/>
      <c r="AR51" s="56" t="str">
        <f t="shared" si="27"/>
        <v/>
      </c>
      <c r="AS51" s="30"/>
      <c r="AT51" s="57">
        <f t="shared" si="28"/>
        <v>0</v>
      </c>
      <c r="AU51" s="58" t="str">
        <f t="shared" si="29"/>
        <v/>
      </c>
      <c r="AV51" s="56" t="str">
        <f t="shared" si="30"/>
        <v/>
      </c>
      <c r="AW51" s="30"/>
      <c r="AX51" s="57">
        <f t="shared" si="31"/>
        <v>0</v>
      </c>
      <c r="AY51" s="59" t="str">
        <f t="shared" si="32"/>
        <v/>
      </c>
      <c r="AZ51" s="56" t="str">
        <f t="shared" si="33"/>
        <v/>
      </c>
      <c r="BA51" s="31"/>
      <c r="BB51" s="60">
        <f t="shared" si="17"/>
        <v>97.375</v>
      </c>
      <c r="BC51" s="62" t="str">
        <f t="shared" si="34"/>
        <v/>
      </c>
      <c r="BE51" s="30">
        <f t="shared" si="18"/>
        <v>95.5</v>
      </c>
      <c r="BF51" s="30">
        <f t="shared" si="19"/>
        <v>96.5</v>
      </c>
      <c r="BG51" s="145">
        <f t="shared" si="20"/>
        <v>98.25</v>
      </c>
      <c r="BH51" s="30">
        <f t="shared" si="21"/>
        <v>99.25</v>
      </c>
      <c r="BI51" s="30">
        <f t="shared" si="22"/>
        <v>97.375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80</v>
      </c>
      <c r="F52" s="30"/>
      <c r="G52" s="30">
        <v>83</v>
      </c>
      <c r="H52" s="30"/>
      <c r="I52" s="30">
        <v>80</v>
      </c>
      <c r="J52" s="30"/>
      <c r="K52" s="30">
        <v>84</v>
      </c>
      <c r="L52" s="31"/>
      <c r="M52" s="29">
        <v>81</v>
      </c>
      <c r="N52" s="30"/>
      <c r="O52" s="30">
        <v>80</v>
      </c>
      <c r="P52" s="30"/>
      <c r="Q52" s="30">
        <v>85</v>
      </c>
      <c r="R52" s="30"/>
      <c r="S52" s="30">
        <v>88</v>
      </c>
      <c r="T52" s="31"/>
      <c r="U52" s="29">
        <v>80</v>
      </c>
      <c r="V52" s="30"/>
      <c r="W52" s="30">
        <v>84</v>
      </c>
      <c r="X52" s="30"/>
      <c r="Y52" s="30">
        <v>85</v>
      </c>
      <c r="Z52" s="30"/>
      <c r="AA52" s="30">
        <v>88</v>
      </c>
      <c r="AB52" s="31"/>
      <c r="AC52" s="11">
        <v>81</v>
      </c>
      <c r="AD52" s="30"/>
      <c r="AE52" s="30">
        <v>85</v>
      </c>
      <c r="AF52" s="30"/>
      <c r="AG52" s="30">
        <v>86</v>
      </c>
      <c r="AH52" s="30"/>
      <c r="AI52" s="30">
        <v>89</v>
      </c>
      <c r="AJ52" s="13"/>
      <c r="AK52" s="51">
        <f t="shared" si="23"/>
        <v>81.75</v>
      </c>
      <c r="AL52" s="52">
        <f t="shared" si="24"/>
        <v>83.5</v>
      </c>
      <c r="AM52" s="53">
        <f t="shared" si="25"/>
        <v>84.25</v>
      </c>
      <c r="AN52" s="54">
        <f t="shared" si="35"/>
        <v>85.25</v>
      </c>
      <c r="AO52" s="55">
        <f t="shared" si="26"/>
        <v>83.6875</v>
      </c>
      <c r="AP52" s="45"/>
      <c r="AR52" s="56" t="str">
        <f t="shared" si="27"/>
        <v/>
      </c>
      <c r="AS52" s="30"/>
      <c r="AT52" s="57">
        <f t="shared" si="28"/>
        <v>0</v>
      </c>
      <c r="AU52" s="58" t="str">
        <f t="shared" si="29"/>
        <v/>
      </c>
      <c r="AV52" s="56" t="str">
        <f t="shared" si="30"/>
        <v/>
      </c>
      <c r="AW52" s="30"/>
      <c r="AX52" s="57">
        <f t="shared" si="31"/>
        <v>0</v>
      </c>
      <c r="AY52" s="59" t="str">
        <f t="shared" si="32"/>
        <v/>
      </c>
      <c r="AZ52" s="56" t="str">
        <f t="shared" si="33"/>
        <v/>
      </c>
      <c r="BA52" s="31"/>
      <c r="BB52" s="60">
        <f t="shared" si="17"/>
        <v>83.6875</v>
      </c>
      <c r="BC52" s="62" t="str">
        <f t="shared" si="34"/>
        <v/>
      </c>
      <c r="BE52" s="30">
        <f t="shared" si="18"/>
        <v>80.5</v>
      </c>
      <c r="BF52" s="30">
        <f t="shared" si="19"/>
        <v>83</v>
      </c>
      <c r="BG52" s="145">
        <f t="shared" si="20"/>
        <v>84</v>
      </c>
      <c r="BH52" s="30">
        <f t="shared" si="21"/>
        <v>87.25</v>
      </c>
      <c r="BI52" s="30">
        <f t="shared" si="22"/>
        <v>83.6875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60</v>
      </c>
      <c r="F53" s="30">
        <v>70</v>
      </c>
      <c r="G53" s="30">
        <v>60</v>
      </c>
      <c r="H53" s="30">
        <v>70</v>
      </c>
      <c r="I53" s="30">
        <v>60</v>
      </c>
      <c r="J53" s="30">
        <v>60</v>
      </c>
      <c r="K53" s="30">
        <v>60</v>
      </c>
      <c r="L53" s="31">
        <v>64</v>
      </c>
      <c r="M53" s="29">
        <v>60</v>
      </c>
      <c r="N53" s="30">
        <v>70</v>
      </c>
      <c r="O53" s="30">
        <v>60</v>
      </c>
      <c r="P53" s="30">
        <v>70</v>
      </c>
      <c r="Q53" s="30">
        <v>60</v>
      </c>
      <c r="R53" s="30">
        <v>60</v>
      </c>
      <c r="S53" s="30">
        <v>60</v>
      </c>
      <c r="T53" s="13">
        <v>64</v>
      </c>
      <c r="U53" s="29">
        <v>60</v>
      </c>
      <c r="V53" s="30">
        <v>70</v>
      </c>
      <c r="W53" s="30">
        <v>50</v>
      </c>
      <c r="X53" s="30">
        <v>60</v>
      </c>
      <c r="Y53" s="30">
        <v>60</v>
      </c>
      <c r="Z53" s="30">
        <v>60</v>
      </c>
      <c r="AA53" s="30">
        <v>60</v>
      </c>
      <c r="AB53" s="31">
        <v>60</v>
      </c>
      <c r="AC53" s="11">
        <v>50</v>
      </c>
      <c r="AD53" s="30">
        <v>60</v>
      </c>
      <c r="AE53" s="30">
        <v>60</v>
      </c>
      <c r="AF53" s="30">
        <v>65</v>
      </c>
      <c r="AG53" s="30">
        <v>50</v>
      </c>
      <c r="AH53" s="30">
        <v>60</v>
      </c>
      <c r="AI53" s="30">
        <v>55</v>
      </c>
      <c r="AJ53" s="13">
        <v>60</v>
      </c>
      <c r="AK53" s="51">
        <f t="shared" si="23"/>
        <v>66</v>
      </c>
      <c r="AL53" s="52">
        <f t="shared" si="24"/>
        <v>66</v>
      </c>
      <c r="AM53" s="53">
        <f t="shared" si="25"/>
        <v>62.5</v>
      </c>
      <c r="AN53" s="54">
        <f t="shared" si="35"/>
        <v>61.25</v>
      </c>
      <c r="AO53" s="55">
        <f t="shared" si="26"/>
        <v>63.9375</v>
      </c>
      <c r="AP53" s="45"/>
      <c r="AR53" s="56">
        <f t="shared" si="27"/>
        <v>31.96875</v>
      </c>
      <c r="AS53" s="30"/>
      <c r="AT53" s="57">
        <f t="shared" si="28"/>
        <v>0</v>
      </c>
      <c r="AU53" s="58" t="str">
        <f t="shared" si="29"/>
        <v/>
      </c>
      <c r="AV53" s="56" t="str">
        <f t="shared" si="30"/>
        <v/>
      </c>
      <c r="AW53" s="30"/>
      <c r="AX53" s="57">
        <f t="shared" si="31"/>
        <v>0</v>
      </c>
      <c r="AY53" s="59" t="str">
        <f t="shared" si="32"/>
        <v/>
      </c>
      <c r="AZ53" s="56" t="str">
        <f t="shared" si="33"/>
        <v/>
      </c>
      <c r="BA53" s="31"/>
      <c r="BB53" s="60" t="str">
        <f t="shared" si="17"/>
        <v/>
      </c>
      <c r="BC53" s="62">
        <f t="shared" si="34"/>
        <v>63.9375</v>
      </c>
      <c r="BE53" s="30">
        <f t="shared" si="18"/>
        <v>57.5</v>
      </c>
      <c r="BF53" s="30">
        <f t="shared" si="19"/>
        <v>57.5</v>
      </c>
      <c r="BG53" s="145">
        <f t="shared" si="20"/>
        <v>57.5</v>
      </c>
      <c r="BH53" s="30">
        <f t="shared" si="21"/>
        <v>58.75</v>
      </c>
      <c r="BI53" s="30">
        <f t="shared" si="22"/>
        <v>57.8125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74</v>
      </c>
      <c r="F54" s="122"/>
      <c r="G54" s="122">
        <v>77</v>
      </c>
      <c r="H54" s="122"/>
      <c r="I54" s="122">
        <v>78</v>
      </c>
      <c r="J54" s="122"/>
      <c r="K54" s="122">
        <v>75</v>
      </c>
      <c r="L54" s="123"/>
      <c r="M54" s="121">
        <v>74</v>
      </c>
      <c r="N54" s="122"/>
      <c r="O54" s="122">
        <v>77</v>
      </c>
      <c r="P54" s="122"/>
      <c r="Q54" s="122">
        <v>78</v>
      </c>
      <c r="R54" s="122"/>
      <c r="S54" s="122">
        <v>75</v>
      </c>
      <c r="T54" s="124"/>
      <c r="U54" s="121">
        <v>74</v>
      </c>
      <c r="V54" s="122"/>
      <c r="W54" s="122">
        <v>77</v>
      </c>
      <c r="X54" s="122"/>
      <c r="Y54" s="122">
        <v>78</v>
      </c>
      <c r="Z54" s="122"/>
      <c r="AA54" s="122">
        <v>75</v>
      </c>
      <c r="AB54" s="123"/>
      <c r="AC54" s="125">
        <v>74</v>
      </c>
      <c r="AD54" s="122"/>
      <c r="AE54" s="122">
        <v>77</v>
      </c>
      <c r="AF54" s="122"/>
      <c r="AG54" s="122">
        <v>78</v>
      </c>
      <c r="AH54" s="122"/>
      <c r="AI54" s="122">
        <v>75</v>
      </c>
      <c r="AJ54" s="124"/>
      <c r="AK54" s="51">
        <f t="shared" si="23"/>
        <v>76</v>
      </c>
      <c r="AL54" s="52">
        <f t="shared" si="24"/>
        <v>76</v>
      </c>
      <c r="AM54" s="53">
        <f t="shared" si="25"/>
        <v>76</v>
      </c>
      <c r="AN54" s="54">
        <f t="shared" si="35"/>
        <v>76</v>
      </c>
      <c r="AO54" s="55">
        <f t="shared" si="26"/>
        <v>76</v>
      </c>
      <c r="AP54" s="131"/>
      <c r="AR54" s="132" t="str">
        <f t="shared" si="27"/>
        <v/>
      </c>
      <c r="AS54" s="122"/>
      <c r="AT54" s="133">
        <f t="shared" si="28"/>
        <v>0</v>
      </c>
      <c r="AU54" s="134" t="str">
        <f t="shared" si="29"/>
        <v/>
      </c>
      <c r="AV54" s="132" t="str">
        <f t="shared" si="30"/>
        <v/>
      </c>
      <c r="AW54" s="122"/>
      <c r="AX54" s="133">
        <f t="shared" si="31"/>
        <v>0</v>
      </c>
      <c r="AY54" s="135" t="str">
        <f t="shared" si="32"/>
        <v/>
      </c>
      <c r="AZ54" s="132" t="str">
        <f t="shared" si="33"/>
        <v/>
      </c>
      <c r="BA54" s="123"/>
      <c r="BB54" s="136">
        <f t="shared" si="17"/>
        <v>76</v>
      </c>
      <c r="BC54" s="137" t="str">
        <f t="shared" si="34"/>
        <v/>
      </c>
      <c r="BE54" s="30">
        <f t="shared" si="18"/>
        <v>74</v>
      </c>
      <c r="BF54" s="30">
        <f t="shared" si="19"/>
        <v>77</v>
      </c>
      <c r="BG54" s="145">
        <f t="shared" si="20"/>
        <v>78</v>
      </c>
      <c r="BH54" s="30">
        <f t="shared" si="21"/>
        <v>75</v>
      </c>
      <c r="BI54" s="30">
        <f t="shared" si="22"/>
        <v>76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51">
        <f t="shared" si="23"/>
        <v>0</v>
      </c>
      <c r="AL55" s="52">
        <f t="shared" si="24"/>
        <v>0</v>
      </c>
      <c r="AM55" s="53">
        <f t="shared" si="25"/>
        <v>0</v>
      </c>
      <c r="AN55" s="54">
        <f t="shared" si="35"/>
        <v>0</v>
      </c>
      <c r="AO55" s="55">
        <f t="shared" si="26"/>
        <v>0</v>
      </c>
      <c r="AP55" s="140"/>
      <c r="AQ55" s="141"/>
      <c r="AR55" s="57">
        <f t="shared" si="27"/>
        <v>0</v>
      </c>
      <c r="AS55" s="30"/>
      <c r="AT55" s="57">
        <f t="shared" si="28"/>
        <v>0</v>
      </c>
      <c r="AU55" s="57" t="str">
        <f t="shared" si="29"/>
        <v/>
      </c>
      <c r="AV55" s="57" t="str">
        <f t="shared" si="30"/>
        <v/>
      </c>
      <c r="AW55" s="30"/>
      <c r="AX55" s="57">
        <f t="shared" si="31"/>
        <v>0</v>
      </c>
      <c r="AY55" s="57" t="str">
        <f t="shared" si="32"/>
        <v/>
      </c>
      <c r="AZ55" s="57" t="str">
        <f t="shared" si="33"/>
        <v/>
      </c>
      <c r="BA55" s="30"/>
      <c r="BB55" s="142" t="str">
        <f t="shared" si="17"/>
        <v/>
      </c>
      <c r="BC55" s="143">
        <f t="shared" si="34"/>
        <v>0</v>
      </c>
      <c r="BE55" s="30">
        <f t="shared" si="18"/>
        <v>0</v>
      </c>
      <c r="BF55" s="30">
        <f t="shared" si="19"/>
        <v>0</v>
      </c>
      <c r="BG55" s="145">
        <f t="shared" si="20"/>
        <v>0</v>
      </c>
      <c r="BH55" s="30">
        <f t="shared" si="21"/>
        <v>0</v>
      </c>
      <c r="BI55" s="30">
        <f t="shared" si="22"/>
        <v>0</v>
      </c>
    </row>
  </sheetData>
  <mergeCells count="31"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  <mergeCell ref="E7:S7"/>
    <mergeCell ref="A9:A10"/>
    <mergeCell ref="C9:C10"/>
    <mergeCell ref="D9:D10"/>
    <mergeCell ref="E9:L9"/>
    <mergeCell ref="M9:T9"/>
    <mergeCell ref="B9:B10"/>
    <mergeCell ref="AN9:AN10"/>
    <mergeCell ref="AR9:AR10"/>
    <mergeCell ref="AS9:AS10"/>
    <mergeCell ref="U9:AB9"/>
    <mergeCell ref="AC9:AJ9"/>
    <mergeCell ref="AK9:AK10"/>
    <mergeCell ref="AL9:AL10"/>
    <mergeCell ref="AM9:AM10"/>
  </mergeCells>
  <conditionalFormatting sqref="E11:F12 M11:N12 AC11:AD12 E13:AI14">
    <cfRule type="cellIs" dxfId="32" priority="24" operator="lessThan">
      <formula>70</formula>
    </cfRule>
  </conditionalFormatting>
  <conditionalFormatting sqref="E15:F21 M15:N21 AC15:AD21 E22:AI23">
    <cfRule type="cellIs" dxfId="31" priority="20" operator="lessThan">
      <formula>70</formula>
    </cfRule>
  </conditionalFormatting>
  <conditionalFormatting sqref="E24:F30 M24:N30 AC24:AD30 E31:AI32">
    <cfRule type="cellIs" dxfId="30" priority="16" operator="lessThan">
      <formula>70</formula>
    </cfRule>
  </conditionalFormatting>
  <conditionalFormatting sqref="E33:F35 M33:N35 AC33:AD35 E36:AI37">
    <cfRule type="cellIs" dxfId="29" priority="12" operator="lessThan">
      <formula>70</formula>
    </cfRule>
  </conditionalFormatting>
  <conditionalFormatting sqref="E44:F45 M44:N45 AC44:AD45 E46:AI47">
    <cfRule type="cellIs" dxfId="28" priority="8" operator="lessThan">
      <formula>70</formula>
    </cfRule>
  </conditionalFormatting>
  <conditionalFormatting sqref="E49:F50 M49:N50 AC49:AD50 E51:AI52">
    <cfRule type="cellIs" dxfId="27" priority="4" operator="lessThan">
      <formula>70</formula>
    </cfRule>
  </conditionalFormatting>
  <conditionalFormatting sqref="G11:L12">
    <cfRule type="cellIs" dxfId="26" priority="23" operator="lessThan">
      <formula>70</formula>
    </cfRule>
  </conditionalFormatting>
  <conditionalFormatting sqref="G15:L21">
    <cfRule type="cellIs" dxfId="25" priority="19" operator="lessThan">
      <formula>70</formula>
    </cfRule>
  </conditionalFormatting>
  <conditionalFormatting sqref="G24:L30">
    <cfRule type="cellIs" dxfId="24" priority="15" operator="lessThan">
      <formula>70</formula>
    </cfRule>
  </conditionalFormatting>
  <conditionalFormatting sqref="G33:L35">
    <cfRule type="cellIs" dxfId="23" priority="11" operator="lessThan">
      <formula>70</formula>
    </cfRule>
  </conditionalFormatting>
  <conditionalFormatting sqref="G38:L41">
    <cfRule type="cellIs" dxfId="22" priority="29" operator="lessThan">
      <formula>70</formula>
    </cfRule>
  </conditionalFormatting>
  <conditionalFormatting sqref="G44:L45">
    <cfRule type="cellIs" dxfId="21" priority="7" operator="lessThan">
      <formula>70</formula>
    </cfRule>
  </conditionalFormatting>
  <conditionalFormatting sqref="G49:L50">
    <cfRule type="cellIs" dxfId="20" priority="3" operator="lessThan">
      <formula>70</formula>
    </cfRule>
  </conditionalFormatting>
  <conditionalFormatting sqref="O11:AB12">
    <cfRule type="cellIs" dxfId="19" priority="22" operator="lessThan">
      <formula>70</formula>
    </cfRule>
  </conditionalFormatting>
  <conditionalFormatting sqref="O15:AB21">
    <cfRule type="cellIs" dxfId="18" priority="18" operator="lessThan">
      <formula>70</formula>
    </cfRule>
  </conditionalFormatting>
  <conditionalFormatting sqref="O24:AB30">
    <cfRule type="cellIs" dxfId="17" priority="14" operator="lessThan">
      <formula>70</formula>
    </cfRule>
  </conditionalFormatting>
  <conditionalFormatting sqref="O33:AB35">
    <cfRule type="cellIs" dxfId="16" priority="10" operator="lessThan">
      <formula>70</formula>
    </cfRule>
  </conditionalFormatting>
  <conditionalFormatting sqref="O38:AB41">
    <cfRule type="cellIs" dxfId="15" priority="28" operator="lessThan">
      <formula>70</formula>
    </cfRule>
  </conditionalFormatting>
  <conditionalFormatting sqref="O44:AB45">
    <cfRule type="cellIs" dxfId="14" priority="6" operator="lessThan">
      <formula>70</formula>
    </cfRule>
  </conditionalFormatting>
  <conditionalFormatting sqref="O49:AB50">
    <cfRule type="cellIs" dxfId="13" priority="2" operator="lessThan">
      <formula>70</formula>
    </cfRule>
  </conditionalFormatting>
  <conditionalFormatting sqref="AE11:AI12">
    <cfRule type="cellIs" dxfId="12" priority="21" operator="lessThan">
      <formula>70</formula>
    </cfRule>
  </conditionalFormatting>
  <conditionalFormatting sqref="AE20:AI21">
    <cfRule type="cellIs" dxfId="11" priority="17" operator="lessThan">
      <formula>70</formula>
    </cfRule>
  </conditionalFormatting>
  <conditionalFormatting sqref="AE29:AI30">
    <cfRule type="cellIs" dxfId="10" priority="13" operator="lessThan">
      <formula>70</formula>
    </cfRule>
  </conditionalFormatting>
  <conditionalFormatting sqref="AE34:AI35">
    <cfRule type="cellIs" dxfId="9" priority="9" operator="lessThan">
      <formula>70</formula>
    </cfRule>
  </conditionalFormatting>
  <conditionalFormatting sqref="AE44:AI45">
    <cfRule type="cellIs" dxfId="8" priority="5" operator="lessThan">
      <formula>70</formula>
    </cfRule>
  </conditionalFormatting>
  <conditionalFormatting sqref="AE49:AI50">
    <cfRule type="cellIs" dxfId="7" priority="1" operator="lessThan">
      <formula>70</formula>
    </cfRule>
  </conditionalFormatting>
  <conditionalFormatting sqref="AE15:AJ19 AJ20:AJ23 AE24:AJ28 AJ29:AJ32 AE33:AJ33 AJ34:AJ37 AE38:AJ41">
    <cfRule type="cellIs" dxfId="6" priority="27" operator="lessThan">
      <formula>70</formula>
    </cfRule>
  </conditionalFormatting>
  <conditionalFormatting sqref="AJ11:AJ14">
    <cfRule type="cellIs" dxfId="5" priority="26" operator="lessThan">
      <formula>70</formula>
    </cfRule>
  </conditionalFormatting>
  <conditionalFormatting sqref="AK11:AP55 E38:F41 M38:N41 AC38:AD41 E42:AJ43 AJ44:AJ47 E48:AJ48 AJ49:AJ52 E53:AJ55">
    <cfRule type="cellIs" dxfId="4" priority="32" operator="lessThan">
      <formula>70</formula>
    </cfRule>
  </conditionalFormatting>
  <conditionalFormatting sqref="AR11:AR55">
    <cfRule type="cellIs" dxfId="3" priority="30" operator="lessThan">
      <formula>70</formula>
    </cfRule>
  </conditionalFormatting>
  <conditionalFormatting sqref="AR11:AY55">
    <cfRule type="cellIs" dxfId="2" priority="31" operator="lessThan">
      <formula>70</formula>
    </cfRule>
  </conditionalFormatting>
  <conditionalFormatting sqref="AZ11:AZ55">
    <cfRule type="cellIs" dxfId="1" priority="25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36" sqref="S36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20" t="s">
        <v>66</v>
      </c>
      <c r="B5" s="220"/>
      <c r="C5" s="220"/>
      <c r="D5" s="220"/>
      <c r="E5" s="220"/>
      <c r="F5" s="220"/>
      <c r="G5" s="220"/>
      <c r="I5" s="220" t="s">
        <v>66</v>
      </c>
      <c r="J5" s="220"/>
      <c r="K5" s="220"/>
      <c r="L5" s="220"/>
      <c r="M5" s="220"/>
      <c r="N5" s="220"/>
      <c r="O5" s="220"/>
    </row>
    <row r="6" spans="1:15" ht="16" x14ac:dyDescent="0.2">
      <c r="A6" s="221" t="s">
        <v>143</v>
      </c>
      <c r="B6" s="221"/>
      <c r="C6" s="221"/>
      <c r="D6" s="221"/>
      <c r="E6" s="221"/>
      <c r="F6" s="221"/>
      <c r="G6" s="221"/>
      <c r="I6" s="221" t="s">
        <v>143</v>
      </c>
      <c r="J6" s="221"/>
      <c r="K6" s="221"/>
      <c r="L6" s="221"/>
      <c r="M6" s="221"/>
      <c r="N6" s="221"/>
      <c r="O6" s="221"/>
    </row>
    <row r="7" spans="1:15" ht="16" x14ac:dyDescent="0.2">
      <c r="A7" s="221" t="s">
        <v>29</v>
      </c>
      <c r="B7" s="221"/>
      <c r="C7" s="221"/>
      <c r="D7" s="221"/>
      <c r="E7" s="221"/>
      <c r="F7" s="221"/>
      <c r="G7" s="221"/>
      <c r="I7" s="221" t="s">
        <v>29</v>
      </c>
      <c r="J7" s="221"/>
      <c r="K7" s="221"/>
      <c r="L7" s="221"/>
      <c r="M7" s="221"/>
      <c r="N7" s="221"/>
      <c r="O7" s="221"/>
    </row>
    <row r="9" spans="1:15" x14ac:dyDescent="0.2">
      <c r="A9" s="76" t="s">
        <v>6</v>
      </c>
      <c r="B9" s="112" t="str">
        <f>VLOOKUP($G$9,ESPANOL!$A$11:$AW$55,3,FALSE)</f>
        <v>LUIS ANDRES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VLOOKUP($O$9,ESPANOL!$A$11:$AW$55,3,FALSE)</f>
        <v>ANGEL ARIEL</v>
      </c>
      <c r="K9" s="2"/>
      <c r="L9" s="2"/>
      <c r="M9" s="2"/>
      <c r="N9" s="76" t="s">
        <v>65</v>
      </c>
      <c r="O9" s="116">
        <v>3</v>
      </c>
    </row>
    <row r="10" spans="1:15" ht="9.5" customHeight="1" x14ac:dyDescent="0.2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5" customHeight="1" x14ac:dyDescent="0.2">
      <c r="A11" s="76" t="s">
        <v>133</v>
      </c>
      <c r="B11" s="113" t="str">
        <f>VLOOKUP($G$9,ESPANOL!$A$11:$AW$55,4,FALSE)</f>
        <v>ADAMES COLON</v>
      </c>
      <c r="C11" s="81"/>
      <c r="D11" s="81"/>
      <c r="E11" s="81"/>
      <c r="F11" s="76" t="s">
        <v>141</v>
      </c>
      <c r="G11" s="116" t="s">
        <v>57</v>
      </c>
      <c r="I11" s="76" t="s">
        <v>133</v>
      </c>
      <c r="J11" s="112" t="str">
        <f>VLOOKUP($O$9,ESPANOL!$A$11:$AW$55,4,FALSE)</f>
        <v>AZCONA BALBUENA</v>
      </c>
      <c r="K11" s="81"/>
      <c r="L11" s="81"/>
      <c r="M11" s="81"/>
      <c r="N11" s="76" t="s">
        <v>141</v>
      </c>
      <c r="O11" s="116" t="s">
        <v>57</v>
      </c>
    </row>
    <row r="12" spans="1:15" ht="8.25" customHeight="1" x14ac:dyDescent="0.2"/>
    <row r="13" spans="1:15" ht="17.5" customHeight="1" x14ac:dyDescent="0.2">
      <c r="A13" s="223" t="s">
        <v>7</v>
      </c>
      <c r="B13" s="223"/>
      <c r="C13" s="223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24" t="s">
        <v>7</v>
      </c>
      <c r="J13" s="223"/>
      <c r="K13" s="223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">
      <c r="A14" s="222" t="s">
        <v>8</v>
      </c>
      <c r="B14" s="222"/>
      <c r="C14" s="222"/>
      <c r="D14" s="144">
        <f>VLOOKUP($G$9,ESPANOL!$A$11:$AW$55,41,FALSE)</f>
        <v>80</v>
      </c>
      <c r="E14" s="3" t="str">
        <f>VLOOKUP($G$9,ESPANOL!$A$11:$BC$55,47,FALSE)</f>
        <v/>
      </c>
      <c r="F14" s="3" t="str">
        <f>VLOOKUP($G$9,ESPANOL!$A$11:$BC$55,51,FALSE)</f>
        <v/>
      </c>
      <c r="G14" s="3"/>
      <c r="I14" s="222" t="s">
        <v>8</v>
      </c>
      <c r="J14" s="222"/>
      <c r="K14" s="222"/>
      <c r="L14" s="144">
        <f>VLOOKUP($O$9,ESPANOL!$A$11:$AW$55,41,FALSE)</f>
        <v>88.5</v>
      </c>
      <c r="M14" s="3" t="str">
        <f>VLOOKUP($O$9,ESPANOL!$A$11:$BC$55,47,FALSE)</f>
        <v/>
      </c>
      <c r="N14" s="3" t="str">
        <f>VLOOKUP($O$9,ESPANOL!$A$11:$BC$55,51,FALSE)</f>
        <v/>
      </c>
      <c r="O14" s="3"/>
    </row>
    <row r="15" spans="1:15" ht="18" customHeight="1" x14ac:dyDescent="0.2">
      <c r="A15" s="222" t="s">
        <v>119</v>
      </c>
      <c r="B15" s="222"/>
      <c r="C15" s="222"/>
      <c r="D15" s="144">
        <f>VLOOKUP($G$9,INGLES!$A$11:$AW$55,41,FALSE)</f>
        <v>81.875</v>
      </c>
      <c r="E15" s="3" t="str">
        <f>VLOOKUP($G$9,INGLES!$A$11:$BC$55,47,FALSE)</f>
        <v/>
      </c>
      <c r="F15" s="3" t="str">
        <f>VLOOKUP($G$9,INGLES!$A$11:$BC$55,51,FALSE)</f>
        <v/>
      </c>
      <c r="G15" s="3"/>
      <c r="I15" s="222" t="s">
        <v>119</v>
      </c>
      <c r="J15" s="222"/>
      <c r="K15" s="222"/>
      <c r="L15" s="144">
        <f>VLOOKUP($O$9,INGLES!$A$11:$AW$55,41,FALSE)</f>
        <v>88</v>
      </c>
      <c r="M15" s="3" t="str">
        <f>VLOOKUP($O$9,INGLES!$A$11:$BC$55,47,FALSE)</f>
        <v/>
      </c>
      <c r="N15" s="3" t="str">
        <f>VLOOKUP($O$9,INGLES!$A$11:$BC$55,51,FALSE)</f>
        <v/>
      </c>
      <c r="O15" s="3"/>
    </row>
    <row r="16" spans="1:15" ht="18" customHeight="1" x14ac:dyDescent="0.2">
      <c r="A16" s="222" t="s">
        <v>9</v>
      </c>
      <c r="B16" s="222"/>
      <c r="C16" s="222"/>
      <c r="D16" s="144">
        <f>VLOOKUP($G$9,MATEMATICA!$A$11:$AW$55,41,FALSE)</f>
        <v>81.875</v>
      </c>
      <c r="E16" s="3" t="str">
        <f>VLOOKUP($G$9,MATEMATICA!$A$11:$BC$55,47,FALSE)</f>
        <v/>
      </c>
      <c r="F16" s="3" t="str">
        <f>VLOOKUP($G$9,MATEMATICA!$A$11:$BC$55,51,FALSE)</f>
        <v/>
      </c>
      <c r="G16" s="3"/>
      <c r="I16" s="222" t="s">
        <v>9</v>
      </c>
      <c r="J16" s="222"/>
      <c r="K16" s="222"/>
      <c r="L16" s="144">
        <f>VLOOKUP($O$9,MATEMATICA!$A$11:$AW$55,41,FALSE)</f>
        <v>88</v>
      </c>
      <c r="M16" s="3" t="str">
        <f>VLOOKUP($O$9,MATEMATICA!$A$11:$BC$55,47,FALSE)</f>
        <v/>
      </c>
      <c r="N16" s="3" t="str">
        <f>VLOOKUP($O$9,MATEMATICA!$A$11:$BC$55,51,FALSE)</f>
        <v/>
      </c>
      <c r="O16" s="3"/>
    </row>
    <row r="17" spans="1:15" ht="18" customHeight="1" x14ac:dyDescent="0.2">
      <c r="A17" s="222" t="s">
        <v>10</v>
      </c>
      <c r="B17" s="222"/>
      <c r="C17" s="222"/>
      <c r="D17" s="144">
        <f>VLOOKUP($G$9,SOCIALES!$A$11:$AW$55,41,FALSE)</f>
        <v>88</v>
      </c>
      <c r="E17" s="3" t="str">
        <f>VLOOKUP($G$9,SOCIALES!$A$11:$BC$55,47,FALSE)</f>
        <v/>
      </c>
      <c r="F17" s="3" t="str">
        <f>VLOOKUP($G$9,SOCIALES!$A$11:$BC$55,51,FALSE)</f>
        <v/>
      </c>
      <c r="G17" s="3"/>
      <c r="I17" s="222" t="s">
        <v>10</v>
      </c>
      <c r="J17" s="222"/>
      <c r="K17" s="222"/>
      <c r="L17" s="144">
        <f>VLOOKUP($O$9,SOCIALES!$A$11:$AW$55,41,FALSE)</f>
        <v>80</v>
      </c>
      <c r="M17" s="3" t="str">
        <f>VLOOKUP($O$9,SOCIALES!$A$11:$BC$55,47,FALSE)</f>
        <v/>
      </c>
      <c r="N17" s="3" t="str">
        <f>VLOOKUP($O$9,SOCIALES!$A$11:$BC$55,51,FALSE)</f>
        <v/>
      </c>
      <c r="O17" s="3"/>
    </row>
    <row r="18" spans="1:15" ht="18" customHeight="1" x14ac:dyDescent="0.2">
      <c r="A18" s="222" t="s">
        <v>11</v>
      </c>
      <c r="B18" s="222"/>
      <c r="C18" s="222"/>
      <c r="D18" s="144">
        <f>VLOOKUP($G$9,NATURALES!$A$11:$AW$55,41,FALSE)</f>
        <v>73</v>
      </c>
      <c r="E18" s="3" t="str">
        <f>VLOOKUP($G$9,NATURALES!$A$11:$BC$55,47,FALSE)</f>
        <v/>
      </c>
      <c r="F18" s="3" t="str">
        <f>VLOOKUP($G$9,NATURALES!$A$11:$BC$55,51,FALSE)</f>
        <v/>
      </c>
      <c r="G18" s="3"/>
      <c r="I18" s="222" t="s">
        <v>11</v>
      </c>
      <c r="J18" s="222"/>
      <c r="K18" s="222"/>
      <c r="L18" s="144">
        <f>VLOOKUP($O$9,NATURALES!$A$11:$AW$55,41,FALSE)</f>
        <v>84.0625</v>
      </c>
      <c r="M18" s="3" t="str">
        <f>VLOOKUP($O$9,NATURALES!$A$11:$BC$55,47,FALSE)</f>
        <v/>
      </c>
      <c r="N18" s="3" t="str">
        <f>VLOOKUP($O$9,NATURALES!$A$11:$BC$55,51,FALSE)</f>
        <v/>
      </c>
      <c r="O18" s="3"/>
    </row>
    <row r="19" spans="1:15" ht="18" customHeight="1" x14ac:dyDescent="0.2">
      <c r="A19" s="222" t="s">
        <v>12</v>
      </c>
      <c r="B19" s="222"/>
      <c r="C19" s="222"/>
      <c r="D19" s="144">
        <f>VLOOKUP($G$9,EDU.ARTISTICA!$A$11:$AW$55,41,FALSE)</f>
        <v>81.875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/>
      <c r="I19" s="222" t="s">
        <v>12</v>
      </c>
      <c r="J19" s="222"/>
      <c r="K19" s="222"/>
      <c r="L19" s="144">
        <f>VLOOKUP($O$9,EDU.ARTISTICA!$A$11:$AW$55,41,FALSE)</f>
        <v>88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/>
    </row>
    <row r="20" spans="1:15" ht="18" customHeight="1" x14ac:dyDescent="0.2">
      <c r="A20" s="222" t="s">
        <v>13</v>
      </c>
      <c r="B20" s="222"/>
      <c r="C20" s="222"/>
      <c r="D20" s="144">
        <f>VLOOKUP($G$9,EDU.FISICA!$A$11:$AW$55,41,FALSE)</f>
        <v>87.375</v>
      </c>
      <c r="E20" s="3" t="str">
        <f>VLOOKUP($G$9,EDU.FISICA!$A$11:$BC$55,47,FALSE)</f>
        <v/>
      </c>
      <c r="F20" s="3" t="str">
        <f>VLOOKUP($G$9,EDU.FISICA!$A$11:$BC$55,51,FALSE)</f>
        <v/>
      </c>
      <c r="G20" s="3"/>
      <c r="I20" s="222" t="s">
        <v>13</v>
      </c>
      <c r="J20" s="222"/>
      <c r="K20" s="222"/>
      <c r="L20" s="144">
        <f>VLOOKUP($O$9,EDU.FISICA!$A$11:$AW$55,41,FALSE)</f>
        <v>90.8125</v>
      </c>
      <c r="M20" s="3" t="str">
        <f>VLOOKUP($O$9,EDU.FISICA!$A$11:$BC$55,47,FALSE)</f>
        <v/>
      </c>
      <c r="N20" s="3" t="str">
        <f>VLOOKUP($O$9,EDU.FISICA!$A$11:$BC$55,51,FALSE)</f>
        <v/>
      </c>
      <c r="O20" s="3"/>
    </row>
    <row r="21" spans="1:15" ht="18" customHeight="1" x14ac:dyDescent="0.2">
      <c r="A21" s="222" t="s">
        <v>120</v>
      </c>
      <c r="B21" s="222"/>
      <c r="C21" s="222"/>
      <c r="D21" s="144">
        <f>VLOOKUP($G$9,RELIGION!$A$11:$AW$55,41,FALSE)</f>
        <v>96.3125</v>
      </c>
      <c r="E21" s="3" t="str">
        <f>VLOOKUP($G$9,RELIGION!$A$11:$BC$55,47,FALSE)</f>
        <v/>
      </c>
      <c r="F21" s="3" t="str">
        <f>VLOOKUP($G$9,RELIGION!$A$11:$BC$55,51,FALSE)</f>
        <v/>
      </c>
      <c r="G21" s="3"/>
      <c r="I21" s="222" t="s">
        <v>120</v>
      </c>
      <c r="J21" s="222"/>
      <c r="K21" s="222"/>
      <c r="L21" s="144">
        <f>VLOOKUP($O$9,RELIGION!$A$11:$AW$55,41,FALSE)</f>
        <v>97.375</v>
      </c>
      <c r="M21" s="3" t="str">
        <f>VLOOKUP($O$9,RELIGION!$A$11:$BC$55,47,FALSE)</f>
        <v/>
      </c>
      <c r="N21" s="3" t="str">
        <f>VLOOKUP($O$9,RELIGION!$A$11:$BC$55,51,FALSE)</f>
        <v/>
      </c>
      <c r="O21" s="3"/>
    </row>
    <row r="23" spans="1:15" x14ac:dyDescent="0.2">
      <c r="A23" t="s">
        <v>123</v>
      </c>
      <c r="I23" t="s">
        <v>122</v>
      </c>
    </row>
    <row r="30" spans="1:15" x14ac:dyDescent="0.2">
      <c r="A30" s="220" t="s">
        <v>66</v>
      </c>
      <c r="B30" s="220"/>
      <c r="C30" s="220"/>
      <c r="D30" s="220"/>
      <c r="E30" s="220"/>
      <c r="F30" s="220"/>
      <c r="G30" s="220"/>
      <c r="I30" s="220" t="s">
        <v>66</v>
      </c>
      <c r="J30" s="220"/>
      <c r="K30" s="220"/>
      <c r="L30" s="220"/>
      <c r="M30" s="220"/>
      <c r="N30" s="220"/>
      <c r="O30" s="220"/>
    </row>
    <row r="31" spans="1:15" ht="16" x14ac:dyDescent="0.2">
      <c r="A31" s="221" t="s">
        <v>143</v>
      </c>
      <c r="B31" s="221"/>
      <c r="C31" s="221"/>
      <c r="D31" s="221"/>
      <c r="E31" s="221"/>
      <c r="F31" s="221"/>
      <c r="G31" s="221"/>
      <c r="I31" s="221" t="s">
        <v>143</v>
      </c>
      <c r="J31" s="221"/>
      <c r="K31" s="221"/>
      <c r="L31" s="221"/>
      <c r="M31" s="221"/>
      <c r="N31" s="221"/>
      <c r="O31" s="221"/>
    </row>
    <row r="32" spans="1:15" ht="16" x14ac:dyDescent="0.2">
      <c r="A32" s="221" t="s">
        <v>29</v>
      </c>
      <c r="B32" s="221"/>
      <c r="C32" s="221"/>
      <c r="D32" s="221"/>
      <c r="E32" s="221"/>
      <c r="F32" s="221"/>
      <c r="G32" s="221"/>
      <c r="I32" s="221" t="s">
        <v>29</v>
      </c>
      <c r="J32" s="221"/>
      <c r="K32" s="221"/>
      <c r="L32" s="221"/>
      <c r="M32" s="221"/>
      <c r="N32" s="221"/>
      <c r="O32" s="221"/>
    </row>
    <row r="34" spans="1:15" x14ac:dyDescent="0.2">
      <c r="A34" s="76" t="s">
        <v>6</v>
      </c>
      <c r="B34" s="112" t="str">
        <f>VLOOKUP($G$34,ESPANOL!$A$11:$AW$55,3,FALSE)</f>
        <v>RANYELINA</v>
      </c>
      <c r="C34" s="2"/>
      <c r="D34" s="2"/>
      <c r="E34" s="2"/>
      <c r="F34" s="76" t="s">
        <v>65</v>
      </c>
      <c r="G34" s="116">
        <v>45</v>
      </c>
      <c r="I34" s="76" t="s">
        <v>6</v>
      </c>
      <c r="J34" s="112" t="str">
        <f>VLOOKUP($O$34,ESPANOL!$A$11:$AW$55,3,FALSE)</f>
        <v>ISAIAS</v>
      </c>
      <c r="K34" s="2"/>
      <c r="L34" s="2"/>
      <c r="M34" s="2"/>
      <c r="N34" s="76" t="s">
        <v>65</v>
      </c>
      <c r="O34" s="116">
        <v>44</v>
      </c>
    </row>
    <row r="35" spans="1:15" ht="7.25" customHeight="1" x14ac:dyDescent="0.2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25" customHeight="1" x14ac:dyDescent="0.2">
      <c r="A36" s="76" t="s">
        <v>133</v>
      </c>
      <c r="B36" s="112" t="str">
        <f>VLOOKUP($G$34,ESPANOL!$A$11:$AW$55,4,FALSE)</f>
        <v xml:space="preserve">SINE </v>
      </c>
      <c r="C36" s="81"/>
      <c r="D36" s="81"/>
      <c r="E36" s="81"/>
      <c r="F36" s="76" t="s">
        <v>141</v>
      </c>
      <c r="G36" s="116" t="s">
        <v>57</v>
      </c>
      <c r="I36" s="76" t="s">
        <v>133</v>
      </c>
      <c r="J36" s="112" t="str">
        <f>VLOOKUP($O$34,ESPANOL!$A$11:$AW$55,4,FALSE)</f>
        <v>ROSARIO PRENZA</v>
      </c>
      <c r="K36" s="81"/>
      <c r="L36" s="81"/>
      <c r="M36" s="81"/>
      <c r="N36" s="76" t="s">
        <v>141</v>
      </c>
      <c r="O36" s="116" t="s">
        <v>57</v>
      </c>
    </row>
    <row r="37" spans="1:15" ht="7.25" customHeight="1" x14ac:dyDescent="0.2"/>
    <row r="38" spans="1:15" ht="16.75" customHeight="1" x14ac:dyDescent="0.2">
      <c r="A38" s="223" t="s">
        <v>7</v>
      </c>
      <c r="B38" s="223"/>
      <c r="C38" s="223"/>
      <c r="D38" s="83" t="s">
        <v>118</v>
      </c>
      <c r="E38" s="82" t="s">
        <v>45</v>
      </c>
      <c r="F38" s="82" t="s">
        <v>49</v>
      </c>
      <c r="G38" s="82" t="s">
        <v>144</v>
      </c>
      <c r="I38" s="223" t="s">
        <v>7</v>
      </c>
      <c r="J38" s="223"/>
      <c r="K38" s="223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9" x14ac:dyDescent="0.2">
      <c r="A39" s="222" t="s">
        <v>8</v>
      </c>
      <c r="B39" s="222"/>
      <c r="C39" s="222"/>
      <c r="D39" s="144">
        <f>VLOOKUP($G$34,ESPANOL!$A$11:$AW$55,41,FALSE)</f>
        <v>88.5</v>
      </c>
      <c r="E39" s="3" t="str">
        <f>VLOOKUP($G$34,ESPANOL!$A$11:$BC$55,47,FALSE)</f>
        <v/>
      </c>
      <c r="F39" s="3" t="str">
        <f>VLOOKUP($G$34,ESPANOL!$A$11:$BC$55,51,FALSE)</f>
        <v/>
      </c>
      <c r="G39" s="3"/>
      <c r="I39" s="222" t="s">
        <v>8</v>
      </c>
      <c r="J39" s="222"/>
      <c r="K39" s="222"/>
      <c r="L39" s="144">
        <f>VLOOKUP($O$34,ESPANOL!$A$11:$AW$55,41,FALSE)</f>
        <v>80</v>
      </c>
      <c r="M39" s="3" t="str">
        <f>VLOOKUP($O$34,ESPANOL!$A$11:$BC$55,47,FALSE)</f>
        <v/>
      </c>
      <c r="N39" s="3" t="str">
        <f>VLOOKUP($O$34,ESPANOL!$A$11:$BC$55,51,FALSE)</f>
        <v/>
      </c>
      <c r="O39" s="3"/>
    </row>
    <row r="40" spans="1:15" ht="19" x14ac:dyDescent="0.2">
      <c r="A40" s="222" t="s">
        <v>119</v>
      </c>
      <c r="B40" s="222"/>
      <c r="C40" s="222"/>
      <c r="D40" s="144">
        <f>VLOOKUP($G$34,INGLES!$A$11:$AW$55,41,FALSE)</f>
        <v>80</v>
      </c>
      <c r="E40" s="3" t="str">
        <f>VLOOKUP($G$34,INGLES!$A$11:$BC$55,47,FALSE)</f>
        <v/>
      </c>
      <c r="F40" s="3" t="str">
        <f>VLOOKUP($G$34,INGLES!$A$11:$BC$55,51,FALSE)</f>
        <v/>
      </c>
      <c r="G40" s="3"/>
      <c r="I40" s="222" t="s">
        <v>119</v>
      </c>
      <c r="J40" s="222"/>
      <c r="K40" s="222"/>
      <c r="L40" s="144">
        <f>VLOOKUP($O$34,INGLES!$A$11:$AW$55,41,FALSE)</f>
        <v>84.0625</v>
      </c>
      <c r="M40" s="3" t="str">
        <f>VLOOKUP($O$34,INGLES!$A$11:$BC$55,47,FALSE)</f>
        <v/>
      </c>
      <c r="N40" s="3" t="str">
        <f>VLOOKUP($O$34,INGLES!$A$11:$BC$55,51,FALSE)</f>
        <v/>
      </c>
      <c r="O40" s="3"/>
    </row>
    <row r="41" spans="1:15" ht="19" x14ac:dyDescent="0.2">
      <c r="A41" s="222" t="s">
        <v>9</v>
      </c>
      <c r="B41" s="222"/>
      <c r="C41" s="222"/>
      <c r="D41" s="144">
        <f>VLOOKUP($G$34,MATEMATICA!$A$11:$AW$55,41,FALSE)</f>
        <v>88</v>
      </c>
      <c r="E41" s="3" t="str">
        <f>VLOOKUP($G$34,MATEMATICA!$A$11:$BC$55,47,FALSE)</f>
        <v/>
      </c>
      <c r="F41" s="3" t="str">
        <f>VLOOKUP($G$34,MATEMATICA!$A$11:$BC$55,51,FALSE)</f>
        <v/>
      </c>
      <c r="G41" s="3"/>
      <c r="I41" s="222" t="s">
        <v>9</v>
      </c>
      <c r="J41" s="222"/>
      <c r="K41" s="222"/>
      <c r="L41" s="144">
        <f>VLOOKUP($O$34,MATEMATICA!$A$11:$AW$55,41,FALSE)</f>
        <v>83.6875</v>
      </c>
      <c r="M41" s="3" t="str">
        <f>VLOOKUP($O$34,MATEMATICA!$A$11:$BC$55,47,FALSE)</f>
        <v/>
      </c>
      <c r="N41" s="3" t="str">
        <f>VLOOKUP($O$34,MATEMATICA!$A$11:$BC$55,51,FALSE)</f>
        <v/>
      </c>
      <c r="O41" s="3"/>
    </row>
    <row r="42" spans="1:15" ht="19" x14ac:dyDescent="0.2">
      <c r="A42" s="222" t="s">
        <v>10</v>
      </c>
      <c r="B42" s="222"/>
      <c r="C42" s="222"/>
      <c r="D42" s="14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/>
      <c r="I42" s="222" t="s">
        <v>10</v>
      </c>
      <c r="J42" s="222"/>
      <c r="K42" s="222"/>
      <c r="L42" s="144">
        <f>VLOOKUP($O$34,SOCIALES!$A$11:$AW$55,41,FALSE)</f>
        <v>78.75</v>
      </c>
      <c r="M42" s="3" t="str">
        <f>VLOOKUP($O$34,SOCIALES!$A$11:$BC$55,47,FALSE)</f>
        <v/>
      </c>
      <c r="N42" s="3" t="str">
        <f>VLOOKUP($O$34,SOCIALES!$A$11:$BC$55,51,FALSE)</f>
        <v/>
      </c>
      <c r="O42" s="3"/>
    </row>
    <row r="43" spans="1:15" ht="19" x14ac:dyDescent="0.2">
      <c r="A43" s="222" t="s">
        <v>11</v>
      </c>
      <c r="B43" s="222"/>
      <c r="C43" s="222"/>
      <c r="D43" s="14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/>
      <c r="I43" s="222" t="s">
        <v>11</v>
      </c>
      <c r="J43" s="222"/>
      <c r="K43" s="222"/>
      <c r="L43" s="144">
        <f>VLOOKUP($O$34,NATURALES!$A$11:$AW$55,41,FALSE)</f>
        <v>87.75</v>
      </c>
      <c r="M43" s="3" t="str">
        <f>VLOOKUP($O$34,NATURALES!$A$11:$BC$55,47,FALSE)</f>
        <v/>
      </c>
      <c r="N43" s="3" t="str">
        <f>VLOOKUP($O$34,NATURALES!$A$11:$BC$55,51,FALSE)</f>
        <v/>
      </c>
      <c r="O43" s="3"/>
    </row>
    <row r="44" spans="1:15" ht="19" x14ac:dyDescent="0.2">
      <c r="A44" s="222" t="s">
        <v>12</v>
      </c>
      <c r="B44" s="222"/>
      <c r="C44" s="222"/>
      <c r="D44" s="144">
        <f>VLOOKUP($G$34,EDU.ARTISTICA!$A$11:$AW$55,41,FALSE)</f>
        <v>88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/>
      <c r="I44" s="222" t="s">
        <v>12</v>
      </c>
      <c r="J44" s="222"/>
      <c r="K44" s="222"/>
      <c r="L44" s="144">
        <f>VLOOKUP($O$34,EDU.ARTISTICA!$A$11:$AW$55,41,FALSE)</f>
        <v>83.6875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/>
    </row>
    <row r="45" spans="1:15" ht="18" customHeight="1" x14ac:dyDescent="0.2">
      <c r="A45" s="222" t="s">
        <v>13</v>
      </c>
      <c r="B45" s="222"/>
      <c r="C45" s="222"/>
      <c r="D45" s="14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/>
      <c r="I45" s="222" t="s">
        <v>13</v>
      </c>
      <c r="J45" s="222"/>
      <c r="K45" s="222"/>
      <c r="L45" s="144">
        <f>VLOOKUP($O$34,EDU.FISICA!$A$11:$AW$55,41,FALSE)</f>
        <v>97.875</v>
      </c>
      <c r="M45" s="3" t="str">
        <f>VLOOKUP($O$34,EDU.FISICA!$A$11:$BC$55,47,FALSE)</f>
        <v/>
      </c>
      <c r="N45" s="3" t="str">
        <f>VLOOKUP($O$34,EDU.FISICA!$A$11:$BC$55,51,FALSE)</f>
        <v/>
      </c>
      <c r="O45" s="3"/>
    </row>
    <row r="46" spans="1:15" ht="19" x14ac:dyDescent="0.2">
      <c r="A46" s="222" t="s">
        <v>120</v>
      </c>
      <c r="B46" s="222"/>
      <c r="C46" s="222"/>
      <c r="D46" s="14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/>
      <c r="I46" s="222" t="s">
        <v>120</v>
      </c>
      <c r="J46" s="222"/>
      <c r="K46" s="222"/>
      <c r="L46" s="144">
        <f>VLOOKUP($O$34,RELIGION!$A$11:$AW$55,41,FALSE)</f>
        <v>76</v>
      </c>
      <c r="M46" s="3" t="str">
        <f>VLOOKUP($O$34,RELIGION!$A$11:$BC$55,47,FALSE)</f>
        <v/>
      </c>
      <c r="N46" s="3" t="str">
        <f>VLOOKUP($O$34,RELIGION!$A$11:$BC$55,51,FALSE)</f>
        <v/>
      </c>
      <c r="O46" s="3"/>
    </row>
    <row r="48" spans="1:15" x14ac:dyDescent="0.2">
      <c r="A48" t="s">
        <v>121</v>
      </c>
      <c r="I48" t="s">
        <v>121</v>
      </c>
    </row>
  </sheetData>
  <mergeCells count="48"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19:C19"/>
    <mergeCell ref="I19:K19"/>
    <mergeCell ref="A20:C20"/>
    <mergeCell ref="I20:K20"/>
    <mergeCell ref="A17:C17"/>
    <mergeCell ref="I17:K17"/>
    <mergeCell ref="A18:C18"/>
    <mergeCell ref="I18:K18"/>
    <mergeCell ref="A15:C15"/>
    <mergeCell ref="I15:K15"/>
    <mergeCell ref="A16:C16"/>
    <mergeCell ref="I16:K16"/>
    <mergeCell ref="A13:C13"/>
    <mergeCell ref="I13:K13"/>
    <mergeCell ref="A14:C14"/>
    <mergeCell ref="I14:K14"/>
    <mergeCell ref="A5:G5"/>
    <mergeCell ref="A6:G6"/>
    <mergeCell ref="A7:G7"/>
    <mergeCell ref="I5:O5"/>
    <mergeCell ref="I6:O6"/>
    <mergeCell ref="I7:O7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"/>
  <cols>
    <col min="1" max="1" width="4.83203125" style="22" customWidth="1"/>
    <col min="2" max="2" width="22.5" style="22" customWidth="1"/>
    <col min="3" max="3" width="5.1640625" style="22" customWidth="1"/>
    <col min="4" max="25" width="4.83203125" style="22" customWidth="1"/>
    <col min="26" max="31" width="4.5" style="22" customWidth="1"/>
    <col min="32" max="33" width="4.83203125" style="22" customWidth="1"/>
    <col min="34" max="36" width="5.33203125" style="22" customWidth="1"/>
    <col min="37" max="37" width="4.83203125" style="22" customWidth="1"/>
    <col min="38" max="258" width="11.5" style="22"/>
    <col min="259" max="259" width="4.83203125" style="22" customWidth="1"/>
    <col min="260" max="260" width="22.5" style="22" customWidth="1"/>
    <col min="261" max="289" width="4.83203125" style="22" customWidth="1"/>
    <col min="290" max="293" width="6" style="22" customWidth="1"/>
    <col min="294" max="514" width="11.5" style="22"/>
    <col min="515" max="515" width="4.83203125" style="22" customWidth="1"/>
    <col min="516" max="516" width="22.5" style="22" customWidth="1"/>
    <col min="517" max="545" width="4.83203125" style="22" customWidth="1"/>
    <col min="546" max="549" width="6" style="22" customWidth="1"/>
    <col min="550" max="770" width="11.5" style="22"/>
    <col min="771" max="771" width="4.83203125" style="22" customWidth="1"/>
    <col min="772" max="772" width="22.5" style="22" customWidth="1"/>
    <col min="773" max="801" width="4.83203125" style="22" customWidth="1"/>
    <col min="802" max="805" width="6" style="22" customWidth="1"/>
    <col min="806" max="1026" width="11.5" style="22"/>
    <col min="1027" max="1027" width="4.83203125" style="22" customWidth="1"/>
    <col min="1028" max="1028" width="22.5" style="22" customWidth="1"/>
    <col min="1029" max="1057" width="4.83203125" style="22" customWidth="1"/>
    <col min="1058" max="1061" width="6" style="22" customWidth="1"/>
    <col min="1062" max="1282" width="11.5" style="22"/>
    <col min="1283" max="1283" width="4.83203125" style="22" customWidth="1"/>
    <col min="1284" max="1284" width="22.5" style="22" customWidth="1"/>
    <col min="1285" max="1313" width="4.83203125" style="22" customWidth="1"/>
    <col min="1314" max="1317" width="6" style="22" customWidth="1"/>
    <col min="1318" max="1538" width="11.5" style="22"/>
    <col min="1539" max="1539" width="4.83203125" style="22" customWidth="1"/>
    <col min="1540" max="1540" width="22.5" style="22" customWidth="1"/>
    <col min="1541" max="1569" width="4.83203125" style="22" customWidth="1"/>
    <col min="1570" max="1573" width="6" style="22" customWidth="1"/>
    <col min="1574" max="1794" width="11.5" style="22"/>
    <col min="1795" max="1795" width="4.83203125" style="22" customWidth="1"/>
    <col min="1796" max="1796" width="22.5" style="22" customWidth="1"/>
    <col min="1797" max="1825" width="4.83203125" style="22" customWidth="1"/>
    <col min="1826" max="1829" width="6" style="22" customWidth="1"/>
    <col min="1830" max="2050" width="11.5" style="22"/>
    <col min="2051" max="2051" width="4.83203125" style="22" customWidth="1"/>
    <col min="2052" max="2052" width="22.5" style="22" customWidth="1"/>
    <col min="2053" max="2081" width="4.83203125" style="22" customWidth="1"/>
    <col min="2082" max="2085" width="6" style="22" customWidth="1"/>
    <col min="2086" max="2306" width="11.5" style="22"/>
    <col min="2307" max="2307" width="4.83203125" style="22" customWidth="1"/>
    <col min="2308" max="2308" width="22.5" style="22" customWidth="1"/>
    <col min="2309" max="2337" width="4.83203125" style="22" customWidth="1"/>
    <col min="2338" max="2341" width="6" style="22" customWidth="1"/>
    <col min="2342" max="2562" width="11.5" style="22"/>
    <col min="2563" max="2563" width="4.83203125" style="22" customWidth="1"/>
    <col min="2564" max="2564" width="22.5" style="22" customWidth="1"/>
    <col min="2565" max="2593" width="4.83203125" style="22" customWidth="1"/>
    <col min="2594" max="2597" width="6" style="22" customWidth="1"/>
    <col min="2598" max="2818" width="11.5" style="22"/>
    <col min="2819" max="2819" width="4.83203125" style="22" customWidth="1"/>
    <col min="2820" max="2820" width="22.5" style="22" customWidth="1"/>
    <col min="2821" max="2849" width="4.83203125" style="22" customWidth="1"/>
    <col min="2850" max="2853" width="6" style="22" customWidth="1"/>
    <col min="2854" max="3074" width="11.5" style="22"/>
    <col min="3075" max="3075" width="4.83203125" style="22" customWidth="1"/>
    <col min="3076" max="3076" width="22.5" style="22" customWidth="1"/>
    <col min="3077" max="3105" width="4.83203125" style="22" customWidth="1"/>
    <col min="3106" max="3109" width="6" style="22" customWidth="1"/>
    <col min="3110" max="3330" width="11.5" style="22"/>
    <col min="3331" max="3331" width="4.83203125" style="22" customWidth="1"/>
    <col min="3332" max="3332" width="22.5" style="22" customWidth="1"/>
    <col min="3333" max="3361" width="4.83203125" style="22" customWidth="1"/>
    <col min="3362" max="3365" width="6" style="22" customWidth="1"/>
    <col min="3366" max="3586" width="11.5" style="22"/>
    <col min="3587" max="3587" width="4.83203125" style="22" customWidth="1"/>
    <col min="3588" max="3588" width="22.5" style="22" customWidth="1"/>
    <col min="3589" max="3617" width="4.83203125" style="22" customWidth="1"/>
    <col min="3618" max="3621" width="6" style="22" customWidth="1"/>
    <col min="3622" max="3842" width="11.5" style="22"/>
    <col min="3843" max="3843" width="4.83203125" style="22" customWidth="1"/>
    <col min="3844" max="3844" width="22.5" style="22" customWidth="1"/>
    <col min="3845" max="3873" width="4.83203125" style="22" customWidth="1"/>
    <col min="3874" max="3877" width="6" style="22" customWidth="1"/>
    <col min="3878" max="4098" width="11.5" style="22"/>
    <col min="4099" max="4099" width="4.83203125" style="22" customWidth="1"/>
    <col min="4100" max="4100" width="22.5" style="22" customWidth="1"/>
    <col min="4101" max="4129" width="4.83203125" style="22" customWidth="1"/>
    <col min="4130" max="4133" width="6" style="22" customWidth="1"/>
    <col min="4134" max="4354" width="11.5" style="22"/>
    <col min="4355" max="4355" width="4.83203125" style="22" customWidth="1"/>
    <col min="4356" max="4356" width="22.5" style="22" customWidth="1"/>
    <col min="4357" max="4385" width="4.83203125" style="22" customWidth="1"/>
    <col min="4386" max="4389" width="6" style="22" customWidth="1"/>
    <col min="4390" max="4610" width="11.5" style="22"/>
    <col min="4611" max="4611" width="4.83203125" style="22" customWidth="1"/>
    <col min="4612" max="4612" width="22.5" style="22" customWidth="1"/>
    <col min="4613" max="4641" width="4.83203125" style="22" customWidth="1"/>
    <col min="4642" max="4645" width="6" style="22" customWidth="1"/>
    <col min="4646" max="4866" width="11.5" style="22"/>
    <col min="4867" max="4867" width="4.83203125" style="22" customWidth="1"/>
    <col min="4868" max="4868" width="22.5" style="22" customWidth="1"/>
    <col min="4869" max="4897" width="4.83203125" style="22" customWidth="1"/>
    <col min="4898" max="4901" width="6" style="22" customWidth="1"/>
    <col min="4902" max="5122" width="11.5" style="22"/>
    <col min="5123" max="5123" width="4.83203125" style="22" customWidth="1"/>
    <col min="5124" max="5124" width="22.5" style="22" customWidth="1"/>
    <col min="5125" max="5153" width="4.83203125" style="22" customWidth="1"/>
    <col min="5154" max="5157" width="6" style="22" customWidth="1"/>
    <col min="5158" max="5378" width="11.5" style="22"/>
    <col min="5379" max="5379" width="4.83203125" style="22" customWidth="1"/>
    <col min="5380" max="5380" width="22.5" style="22" customWidth="1"/>
    <col min="5381" max="5409" width="4.83203125" style="22" customWidth="1"/>
    <col min="5410" max="5413" width="6" style="22" customWidth="1"/>
    <col min="5414" max="5634" width="11.5" style="22"/>
    <col min="5635" max="5635" width="4.83203125" style="22" customWidth="1"/>
    <col min="5636" max="5636" width="22.5" style="22" customWidth="1"/>
    <col min="5637" max="5665" width="4.83203125" style="22" customWidth="1"/>
    <col min="5666" max="5669" width="6" style="22" customWidth="1"/>
    <col min="5670" max="5890" width="11.5" style="22"/>
    <col min="5891" max="5891" width="4.83203125" style="22" customWidth="1"/>
    <col min="5892" max="5892" width="22.5" style="22" customWidth="1"/>
    <col min="5893" max="5921" width="4.83203125" style="22" customWidth="1"/>
    <col min="5922" max="5925" width="6" style="22" customWidth="1"/>
    <col min="5926" max="6146" width="11.5" style="22"/>
    <col min="6147" max="6147" width="4.83203125" style="22" customWidth="1"/>
    <col min="6148" max="6148" width="22.5" style="22" customWidth="1"/>
    <col min="6149" max="6177" width="4.83203125" style="22" customWidth="1"/>
    <col min="6178" max="6181" width="6" style="22" customWidth="1"/>
    <col min="6182" max="6402" width="11.5" style="22"/>
    <col min="6403" max="6403" width="4.83203125" style="22" customWidth="1"/>
    <col min="6404" max="6404" width="22.5" style="22" customWidth="1"/>
    <col min="6405" max="6433" width="4.83203125" style="22" customWidth="1"/>
    <col min="6434" max="6437" width="6" style="22" customWidth="1"/>
    <col min="6438" max="6658" width="11.5" style="22"/>
    <col min="6659" max="6659" width="4.83203125" style="22" customWidth="1"/>
    <col min="6660" max="6660" width="22.5" style="22" customWidth="1"/>
    <col min="6661" max="6689" width="4.83203125" style="22" customWidth="1"/>
    <col min="6690" max="6693" width="6" style="22" customWidth="1"/>
    <col min="6694" max="6914" width="11.5" style="22"/>
    <col min="6915" max="6915" width="4.83203125" style="22" customWidth="1"/>
    <col min="6916" max="6916" width="22.5" style="22" customWidth="1"/>
    <col min="6917" max="6945" width="4.83203125" style="22" customWidth="1"/>
    <col min="6946" max="6949" width="6" style="22" customWidth="1"/>
    <col min="6950" max="7170" width="11.5" style="22"/>
    <col min="7171" max="7171" width="4.83203125" style="22" customWidth="1"/>
    <col min="7172" max="7172" width="22.5" style="22" customWidth="1"/>
    <col min="7173" max="7201" width="4.83203125" style="22" customWidth="1"/>
    <col min="7202" max="7205" width="6" style="22" customWidth="1"/>
    <col min="7206" max="7426" width="11.5" style="22"/>
    <col min="7427" max="7427" width="4.83203125" style="22" customWidth="1"/>
    <col min="7428" max="7428" width="22.5" style="22" customWidth="1"/>
    <col min="7429" max="7457" width="4.83203125" style="22" customWidth="1"/>
    <col min="7458" max="7461" width="6" style="22" customWidth="1"/>
    <col min="7462" max="7682" width="11.5" style="22"/>
    <col min="7683" max="7683" width="4.83203125" style="22" customWidth="1"/>
    <col min="7684" max="7684" width="22.5" style="22" customWidth="1"/>
    <col min="7685" max="7713" width="4.83203125" style="22" customWidth="1"/>
    <col min="7714" max="7717" width="6" style="22" customWidth="1"/>
    <col min="7718" max="7938" width="11.5" style="22"/>
    <col min="7939" max="7939" width="4.83203125" style="22" customWidth="1"/>
    <col min="7940" max="7940" width="22.5" style="22" customWidth="1"/>
    <col min="7941" max="7969" width="4.83203125" style="22" customWidth="1"/>
    <col min="7970" max="7973" width="6" style="22" customWidth="1"/>
    <col min="7974" max="8194" width="11.5" style="22"/>
    <col min="8195" max="8195" width="4.83203125" style="22" customWidth="1"/>
    <col min="8196" max="8196" width="22.5" style="22" customWidth="1"/>
    <col min="8197" max="8225" width="4.83203125" style="22" customWidth="1"/>
    <col min="8226" max="8229" width="6" style="22" customWidth="1"/>
    <col min="8230" max="8450" width="11.5" style="22"/>
    <col min="8451" max="8451" width="4.83203125" style="22" customWidth="1"/>
    <col min="8452" max="8452" width="22.5" style="22" customWidth="1"/>
    <col min="8453" max="8481" width="4.83203125" style="22" customWidth="1"/>
    <col min="8482" max="8485" width="6" style="22" customWidth="1"/>
    <col min="8486" max="8706" width="11.5" style="22"/>
    <col min="8707" max="8707" width="4.83203125" style="22" customWidth="1"/>
    <col min="8708" max="8708" width="22.5" style="22" customWidth="1"/>
    <col min="8709" max="8737" width="4.83203125" style="22" customWidth="1"/>
    <col min="8738" max="8741" width="6" style="22" customWidth="1"/>
    <col min="8742" max="8962" width="11.5" style="22"/>
    <col min="8963" max="8963" width="4.83203125" style="22" customWidth="1"/>
    <col min="8964" max="8964" width="22.5" style="22" customWidth="1"/>
    <col min="8965" max="8993" width="4.83203125" style="22" customWidth="1"/>
    <col min="8994" max="8997" width="6" style="22" customWidth="1"/>
    <col min="8998" max="9218" width="11.5" style="22"/>
    <col min="9219" max="9219" width="4.83203125" style="22" customWidth="1"/>
    <col min="9220" max="9220" width="22.5" style="22" customWidth="1"/>
    <col min="9221" max="9249" width="4.83203125" style="22" customWidth="1"/>
    <col min="9250" max="9253" width="6" style="22" customWidth="1"/>
    <col min="9254" max="9474" width="11.5" style="22"/>
    <col min="9475" max="9475" width="4.83203125" style="22" customWidth="1"/>
    <col min="9476" max="9476" width="22.5" style="22" customWidth="1"/>
    <col min="9477" max="9505" width="4.83203125" style="22" customWidth="1"/>
    <col min="9506" max="9509" width="6" style="22" customWidth="1"/>
    <col min="9510" max="9730" width="11.5" style="22"/>
    <col min="9731" max="9731" width="4.83203125" style="22" customWidth="1"/>
    <col min="9732" max="9732" width="22.5" style="22" customWidth="1"/>
    <col min="9733" max="9761" width="4.83203125" style="22" customWidth="1"/>
    <col min="9762" max="9765" width="6" style="22" customWidth="1"/>
    <col min="9766" max="9986" width="11.5" style="22"/>
    <col min="9987" max="9987" width="4.83203125" style="22" customWidth="1"/>
    <col min="9988" max="9988" width="22.5" style="22" customWidth="1"/>
    <col min="9989" max="10017" width="4.83203125" style="22" customWidth="1"/>
    <col min="10018" max="10021" width="6" style="22" customWidth="1"/>
    <col min="10022" max="10242" width="11.5" style="22"/>
    <col min="10243" max="10243" width="4.83203125" style="22" customWidth="1"/>
    <col min="10244" max="10244" width="22.5" style="22" customWidth="1"/>
    <col min="10245" max="10273" width="4.83203125" style="22" customWidth="1"/>
    <col min="10274" max="10277" width="6" style="22" customWidth="1"/>
    <col min="10278" max="10498" width="11.5" style="22"/>
    <col min="10499" max="10499" width="4.83203125" style="22" customWidth="1"/>
    <col min="10500" max="10500" width="22.5" style="22" customWidth="1"/>
    <col min="10501" max="10529" width="4.83203125" style="22" customWidth="1"/>
    <col min="10530" max="10533" width="6" style="22" customWidth="1"/>
    <col min="10534" max="10754" width="11.5" style="22"/>
    <col min="10755" max="10755" width="4.83203125" style="22" customWidth="1"/>
    <col min="10756" max="10756" width="22.5" style="22" customWidth="1"/>
    <col min="10757" max="10785" width="4.83203125" style="22" customWidth="1"/>
    <col min="10786" max="10789" width="6" style="22" customWidth="1"/>
    <col min="10790" max="11010" width="11.5" style="22"/>
    <col min="11011" max="11011" width="4.83203125" style="22" customWidth="1"/>
    <col min="11012" max="11012" width="22.5" style="22" customWidth="1"/>
    <col min="11013" max="11041" width="4.83203125" style="22" customWidth="1"/>
    <col min="11042" max="11045" width="6" style="22" customWidth="1"/>
    <col min="11046" max="11266" width="11.5" style="22"/>
    <col min="11267" max="11267" width="4.83203125" style="22" customWidth="1"/>
    <col min="11268" max="11268" width="22.5" style="22" customWidth="1"/>
    <col min="11269" max="11297" width="4.83203125" style="22" customWidth="1"/>
    <col min="11298" max="11301" width="6" style="22" customWidth="1"/>
    <col min="11302" max="11522" width="11.5" style="22"/>
    <col min="11523" max="11523" width="4.83203125" style="22" customWidth="1"/>
    <col min="11524" max="11524" width="22.5" style="22" customWidth="1"/>
    <col min="11525" max="11553" width="4.83203125" style="22" customWidth="1"/>
    <col min="11554" max="11557" width="6" style="22" customWidth="1"/>
    <col min="11558" max="11778" width="11.5" style="22"/>
    <col min="11779" max="11779" width="4.83203125" style="22" customWidth="1"/>
    <col min="11780" max="11780" width="22.5" style="22" customWidth="1"/>
    <col min="11781" max="11809" width="4.83203125" style="22" customWidth="1"/>
    <col min="11810" max="11813" width="6" style="22" customWidth="1"/>
    <col min="11814" max="12034" width="11.5" style="22"/>
    <col min="12035" max="12035" width="4.83203125" style="22" customWidth="1"/>
    <col min="12036" max="12036" width="22.5" style="22" customWidth="1"/>
    <col min="12037" max="12065" width="4.83203125" style="22" customWidth="1"/>
    <col min="12066" max="12069" width="6" style="22" customWidth="1"/>
    <col min="12070" max="12290" width="11.5" style="22"/>
    <col min="12291" max="12291" width="4.83203125" style="22" customWidth="1"/>
    <col min="12292" max="12292" width="22.5" style="22" customWidth="1"/>
    <col min="12293" max="12321" width="4.83203125" style="22" customWidth="1"/>
    <col min="12322" max="12325" width="6" style="22" customWidth="1"/>
    <col min="12326" max="12546" width="11.5" style="22"/>
    <col min="12547" max="12547" width="4.83203125" style="22" customWidth="1"/>
    <col min="12548" max="12548" width="22.5" style="22" customWidth="1"/>
    <col min="12549" max="12577" width="4.83203125" style="22" customWidth="1"/>
    <col min="12578" max="12581" width="6" style="22" customWidth="1"/>
    <col min="12582" max="12802" width="11.5" style="22"/>
    <col min="12803" max="12803" width="4.83203125" style="22" customWidth="1"/>
    <col min="12804" max="12804" width="22.5" style="22" customWidth="1"/>
    <col min="12805" max="12833" width="4.83203125" style="22" customWidth="1"/>
    <col min="12834" max="12837" width="6" style="22" customWidth="1"/>
    <col min="12838" max="13058" width="11.5" style="22"/>
    <col min="13059" max="13059" width="4.83203125" style="22" customWidth="1"/>
    <col min="13060" max="13060" width="22.5" style="22" customWidth="1"/>
    <col min="13061" max="13089" width="4.83203125" style="22" customWidth="1"/>
    <col min="13090" max="13093" width="6" style="22" customWidth="1"/>
    <col min="13094" max="13314" width="11.5" style="22"/>
    <col min="13315" max="13315" width="4.83203125" style="22" customWidth="1"/>
    <col min="13316" max="13316" width="22.5" style="22" customWidth="1"/>
    <col min="13317" max="13345" width="4.83203125" style="22" customWidth="1"/>
    <col min="13346" max="13349" width="6" style="22" customWidth="1"/>
    <col min="13350" max="13570" width="11.5" style="22"/>
    <col min="13571" max="13571" width="4.83203125" style="22" customWidth="1"/>
    <col min="13572" max="13572" width="22.5" style="22" customWidth="1"/>
    <col min="13573" max="13601" width="4.83203125" style="22" customWidth="1"/>
    <col min="13602" max="13605" width="6" style="22" customWidth="1"/>
    <col min="13606" max="13826" width="11.5" style="22"/>
    <col min="13827" max="13827" width="4.83203125" style="22" customWidth="1"/>
    <col min="13828" max="13828" width="22.5" style="22" customWidth="1"/>
    <col min="13829" max="13857" width="4.83203125" style="22" customWidth="1"/>
    <col min="13858" max="13861" width="6" style="22" customWidth="1"/>
    <col min="13862" max="14082" width="11.5" style="22"/>
    <col min="14083" max="14083" width="4.83203125" style="22" customWidth="1"/>
    <col min="14084" max="14084" width="22.5" style="22" customWidth="1"/>
    <col min="14085" max="14113" width="4.83203125" style="22" customWidth="1"/>
    <col min="14114" max="14117" width="6" style="22" customWidth="1"/>
    <col min="14118" max="14338" width="11.5" style="22"/>
    <col min="14339" max="14339" width="4.83203125" style="22" customWidth="1"/>
    <col min="14340" max="14340" width="22.5" style="22" customWidth="1"/>
    <col min="14341" max="14369" width="4.83203125" style="22" customWidth="1"/>
    <col min="14370" max="14373" width="6" style="22" customWidth="1"/>
    <col min="14374" max="14594" width="11.5" style="22"/>
    <col min="14595" max="14595" width="4.83203125" style="22" customWidth="1"/>
    <col min="14596" max="14596" width="22.5" style="22" customWidth="1"/>
    <col min="14597" max="14625" width="4.83203125" style="22" customWidth="1"/>
    <col min="14626" max="14629" width="6" style="22" customWidth="1"/>
    <col min="14630" max="14850" width="11.5" style="22"/>
    <col min="14851" max="14851" width="4.83203125" style="22" customWidth="1"/>
    <col min="14852" max="14852" width="22.5" style="22" customWidth="1"/>
    <col min="14853" max="14881" width="4.83203125" style="22" customWidth="1"/>
    <col min="14882" max="14885" width="6" style="22" customWidth="1"/>
    <col min="14886" max="15106" width="11.5" style="22"/>
    <col min="15107" max="15107" width="4.83203125" style="22" customWidth="1"/>
    <col min="15108" max="15108" width="22.5" style="22" customWidth="1"/>
    <col min="15109" max="15137" width="4.83203125" style="22" customWidth="1"/>
    <col min="15138" max="15141" width="6" style="22" customWidth="1"/>
    <col min="15142" max="15362" width="11.5" style="22"/>
    <col min="15363" max="15363" width="4.83203125" style="22" customWidth="1"/>
    <col min="15364" max="15364" width="22.5" style="22" customWidth="1"/>
    <col min="15365" max="15393" width="4.83203125" style="22" customWidth="1"/>
    <col min="15394" max="15397" width="6" style="22" customWidth="1"/>
    <col min="15398" max="15618" width="11.5" style="22"/>
    <col min="15619" max="15619" width="4.83203125" style="22" customWidth="1"/>
    <col min="15620" max="15620" width="22.5" style="22" customWidth="1"/>
    <col min="15621" max="15649" width="4.83203125" style="22" customWidth="1"/>
    <col min="15650" max="15653" width="6" style="22" customWidth="1"/>
    <col min="15654" max="15874" width="11.5" style="22"/>
    <col min="15875" max="15875" width="4.83203125" style="22" customWidth="1"/>
    <col min="15876" max="15876" width="22.5" style="22" customWidth="1"/>
    <col min="15877" max="15905" width="4.83203125" style="22" customWidth="1"/>
    <col min="15906" max="15909" width="6" style="22" customWidth="1"/>
    <col min="15910" max="16130" width="11.5" style="22"/>
    <col min="16131" max="16131" width="4.83203125" style="22" customWidth="1"/>
    <col min="16132" max="16132" width="22.5" style="22" customWidth="1"/>
    <col min="16133" max="16161" width="4.83203125" style="22" customWidth="1"/>
    <col min="16162" max="16165" width="6" style="22" customWidth="1"/>
    <col min="16166" max="16384" width="11.5" style="22"/>
  </cols>
  <sheetData>
    <row r="1" spans="1:37" ht="31" x14ac:dyDescent="0.2">
      <c r="I1" s="63"/>
      <c r="J1" s="239" t="s">
        <v>66</v>
      </c>
      <c r="K1" s="239"/>
      <c r="L1" s="239"/>
      <c r="M1" s="239"/>
      <c r="N1" s="239"/>
      <c r="O1" s="239"/>
      <c r="P1" s="239"/>
      <c r="Q1" s="239"/>
      <c r="R1" s="239"/>
      <c r="S1" s="239"/>
      <c r="T1" s="239"/>
      <c r="U1" s="239"/>
      <c r="V1" s="239"/>
      <c r="W1" s="239"/>
      <c r="X1" s="239"/>
      <c r="Y1" s="239"/>
      <c r="Z1" s="239"/>
      <c r="AA1" s="239"/>
      <c r="AB1" s="239"/>
      <c r="AC1" s="239"/>
      <c r="AD1" s="239"/>
    </row>
    <row r="2" spans="1:37" ht="31" x14ac:dyDescent="0.2">
      <c r="J2" s="240" t="s">
        <v>64</v>
      </c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  <c r="Z2" s="240"/>
      <c r="AA2" s="240"/>
      <c r="AB2" s="240"/>
      <c r="AC2" s="240"/>
      <c r="AD2" s="240"/>
    </row>
    <row r="4" spans="1:37" x14ac:dyDescent="0.2">
      <c r="J4" s="254" t="s">
        <v>111</v>
      </c>
      <c r="K4" s="254"/>
      <c r="L4" s="75" t="str">
        <f>VLOOKUP($L$6,ESPANOL!$A$11:$AW$55,3,FALSE)</f>
        <v>RODENEL</v>
      </c>
      <c r="M4" s="64"/>
      <c r="N4" s="64"/>
      <c r="O4" s="64"/>
      <c r="P4" s="64"/>
      <c r="Q4" s="64"/>
      <c r="R4" s="64"/>
      <c r="T4" s="254" t="s">
        <v>110</v>
      </c>
      <c r="U4" s="254"/>
      <c r="V4" s="74" t="str">
        <f>VLOOKUP($L$6,ESPANOL!$A$11:$AW$55,4,FALSE)</f>
        <v>CACEUS DABOIS</v>
      </c>
      <c r="W4" s="64"/>
      <c r="X4" s="64"/>
      <c r="Y4" s="64"/>
      <c r="Z4" s="64"/>
      <c r="AA4" s="64"/>
      <c r="AB4" s="64"/>
    </row>
    <row r="5" spans="1:37" x14ac:dyDescent="0.2">
      <c r="A5" s="238" t="s">
        <v>67</v>
      </c>
      <c r="B5" s="238"/>
      <c r="C5" s="238"/>
      <c r="D5" s="238"/>
      <c r="E5" s="238"/>
      <c r="F5" s="238"/>
      <c r="G5" s="238"/>
      <c r="H5" s="238"/>
      <c r="I5" s="238"/>
      <c r="K5" s="21"/>
    </row>
    <row r="6" spans="1:37" x14ac:dyDescent="0.2">
      <c r="A6" s="238" t="s">
        <v>60</v>
      </c>
      <c r="B6" s="238"/>
      <c r="C6" s="238"/>
      <c r="D6" s="238"/>
      <c r="E6" s="238"/>
      <c r="F6" s="238"/>
      <c r="G6" s="238"/>
      <c r="H6" s="238"/>
      <c r="I6" s="238"/>
      <c r="J6" s="255" t="s">
        <v>109</v>
      </c>
      <c r="K6" s="255"/>
      <c r="L6" s="65">
        <v>6</v>
      </c>
      <c r="N6" s="255" t="s">
        <v>112</v>
      </c>
      <c r="O6" s="255"/>
      <c r="P6" s="66" t="s">
        <v>57</v>
      </c>
      <c r="R6" s="255" t="s">
        <v>113</v>
      </c>
      <c r="S6" s="255"/>
      <c r="T6" s="255"/>
      <c r="U6" s="67" t="s">
        <v>114</v>
      </c>
      <c r="W6" s="254" t="s">
        <v>115</v>
      </c>
      <c r="X6" s="254"/>
      <c r="Y6" s="68" t="s">
        <v>116</v>
      </c>
    </row>
    <row r="7" spans="1:37" x14ac:dyDescent="0.2">
      <c r="A7" s="238" t="s">
        <v>61</v>
      </c>
      <c r="B7" s="238"/>
      <c r="C7" s="238"/>
      <c r="D7" s="238"/>
      <c r="E7" s="238"/>
      <c r="F7" s="238"/>
      <c r="G7" s="238"/>
      <c r="H7" s="238"/>
      <c r="I7" s="238"/>
    </row>
    <row r="8" spans="1:37" ht="7.75" customHeight="1" x14ac:dyDescent="0.2"/>
    <row r="9" spans="1:37" ht="19.5" customHeight="1" x14ac:dyDescent="0.2">
      <c r="A9" s="243" t="s">
        <v>18</v>
      </c>
      <c r="B9" s="243"/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  <c r="AD9" s="243"/>
      <c r="AE9" s="243"/>
      <c r="AF9" s="243"/>
      <c r="AG9" s="243"/>
      <c r="AH9" s="243"/>
      <c r="AI9" s="243"/>
      <c r="AJ9" s="243"/>
      <c r="AK9" s="243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65" t="s">
        <v>30</v>
      </c>
      <c r="B11" s="266"/>
      <c r="C11" s="267"/>
      <c r="D11" s="244" t="s">
        <v>31</v>
      </c>
      <c r="E11" s="245"/>
      <c r="F11" s="245"/>
      <c r="G11" s="246"/>
      <c r="H11" s="227" t="s">
        <v>32</v>
      </c>
      <c r="I11" s="228"/>
      <c r="J11" s="228"/>
      <c r="K11" s="229"/>
      <c r="L11" s="230" t="s">
        <v>33</v>
      </c>
      <c r="M11" s="231"/>
      <c r="N11" s="231"/>
      <c r="O11" s="232"/>
      <c r="P11" s="230" t="s">
        <v>34</v>
      </c>
      <c r="Q11" s="231"/>
      <c r="R11" s="231"/>
      <c r="S11" s="232"/>
      <c r="T11" s="236" t="s">
        <v>35</v>
      </c>
      <c r="U11" s="236"/>
      <c r="V11" s="236"/>
      <c r="W11" s="236"/>
      <c r="X11" s="237" t="s">
        <v>36</v>
      </c>
      <c r="Y11" s="237" t="s">
        <v>62</v>
      </c>
      <c r="Z11" s="236" t="s">
        <v>20</v>
      </c>
      <c r="AA11" s="236"/>
      <c r="AB11" s="236"/>
      <c r="AC11" s="236"/>
      <c r="AD11" s="236" t="s">
        <v>21</v>
      </c>
      <c r="AE11" s="236"/>
      <c r="AF11" s="236"/>
      <c r="AG11" s="236"/>
      <c r="AH11" s="226" t="s">
        <v>37</v>
      </c>
      <c r="AI11" s="226"/>
      <c r="AJ11" s="226" t="s">
        <v>38</v>
      </c>
      <c r="AK11" s="226"/>
    </row>
    <row r="12" spans="1:37" ht="35.5" customHeight="1" x14ac:dyDescent="0.2">
      <c r="A12" s="268"/>
      <c r="B12" s="269"/>
      <c r="C12" s="270"/>
      <c r="D12" s="247"/>
      <c r="E12" s="248"/>
      <c r="F12" s="248"/>
      <c r="G12" s="249"/>
      <c r="H12" s="227" t="s">
        <v>39</v>
      </c>
      <c r="I12" s="228"/>
      <c r="J12" s="228"/>
      <c r="K12" s="229"/>
      <c r="L12" s="230" t="s">
        <v>40</v>
      </c>
      <c r="M12" s="231"/>
      <c r="N12" s="231"/>
      <c r="O12" s="232"/>
      <c r="P12" s="233" t="s">
        <v>41</v>
      </c>
      <c r="Q12" s="234"/>
      <c r="R12" s="234"/>
      <c r="S12" s="235"/>
      <c r="T12" s="236"/>
      <c r="U12" s="236"/>
      <c r="V12" s="236"/>
      <c r="W12" s="236"/>
      <c r="X12" s="237"/>
      <c r="Y12" s="237"/>
      <c r="Z12" s="225" t="s">
        <v>42</v>
      </c>
      <c r="AA12" s="225" t="s">
        <v>43</v>
      </c>
      <c r="AB12" s="225" t="s">
        <v>44</v>
      </c>
      <c r="AC12" s="225" t="s">
        <v>45</v>
      </c>
      <c r="AD12" s="225" t="s">
        <v>46</v>
      </c>
      <c r="AE12" s="225" t="s">
        <v>47</v>
      </c>
      <c r="AF12" s="225" t="s">
        <v>48</v>
      </c>
      <c r="AG12" s="225" t="s">
        <v>49</v>
      </c>
      <c r="AH12" s="225" t="s">
        <v>50</v>
      </c>
      <c r="AI12" s="225" t="s">
        <v>51</v>
      </c>
      <c r="AJ12" s="226"/>
      <c r="AK12" s="226"/>
    </row>
    <row r="13" spans="1:37" ht="24.5" customHeight="1" x14ac:dyDescent="0.2">
      <c r="A13" s="262" t="s">
        <v>52</v>
      </c>
      <c r="B13" s="263"/>
      <c r="C13" s="264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37"/>
      <c r="Y13" s="237"/>
      <c r="Z13" s="225"/>
      <c r="AA13" s="225"/>
      <c r="AB13" s="225"/>
      <c r="AC13" s="225"/>
      <c r="AD13" s="225"/>
      <c r="AE13" s="225"/>
      <c r="AF13" s="225"/>
      <c r="AG13" s="225"/>
      <c r="AH13" s="225"/>
      <c r="AI13" s="225"/>
      <c r="AJ13" s="71" t="s">
        <v>63</v>
      </c>
      <c r="AK13" s="71" t="s">
        <v>58</v>
      </c>
    </row>
    <row r="14" spans="1:37" ht="19.25" customHeight="1" x14ac:dyDescent="0.2">
      <c r="A14" s="259" t="s">
        <v>59</v>
      </c>
      <c r="B14" s="241" t="s">
        <v>22</v>
      </c>
      <c r="C14" s="72" t="s">
        <v>88</v>
      </c>
      <c r="D14" s="73">
        <f>VLOOKUP($L$6,ESPANOL!$A$11:$AW$55,5,FALSE)</f>
        <v>75</v>
      </c>
      <c r="E14" s="73">
        <f>VLOOKUP($L$6,ESPANOL!$A$11:$AW$55,7,FALSE)</f>
        <v>78</v>
      </c>
      <c r="F14" s="73">
        <f>VLOOKUP($L$6,ESPANOL!$A$11:$AW$55,9,FALSE)</f>
        <v>77</v>
      </c>
      <c r="G14" s="73">
        <f>VLOOKUP($L$6,ESPANOL!$A$11:$AW$55,11,FALSE)</f>
        <v>74</v>
      </c>
      <c r="H14" s="73">
        <f>VLOOKUP($L$6,ESPANOL!$A$11:$AW$55,13,FALSE)</f>
        <v>77</v>
      </c>
      <c r="I14" s="73">
        <f>VLOOKUP($L$6,ESPANOL!$A$11:$AW$55,15,FALSE)</f>
        <v>82</v>
      </c>
      <c r="J14" s="73">
        <f>VLOOKUP($L$6,ESPANOL!$A$11:$AW$55,17,FALSE)</f>
        <v>83</v>
      </c>
      <c r="K14" s="73">
        <f>VLOOKUP($L$6,ESPANOL!$A$11:$AW$55,19,FALSE)</f>
        <v>78</v>
      </c>
      <c r="L14" s="73">
        <f>VLOOKUP($L$6,ESPANOL!$A$11:$AW$55,21,FALSE)</f>
        <v>84</v>
      </c>
      <c r="M14" s="73">
        <f>VLOOKUP($L$6,ESPANOL!$A$11:$AW$55,23,FALSE)</f>
        <v>79</v>
      </c>
      <c r="N14" s="73">
        <f>VLOOKUP($L$6,ESPANOL!$A$11:$AW$55,25,FALSE)</f>
        <v>82</v>
      </c>
      <c r="O14" s="73">
        <f>VLOOKUP($L$6,ESPANOL!$A$11:$AW$55,27,FALSE)</f>
        <v>87</v>
      </c>
      <c r="P14" s="73">
        <f>VLOOKUP($L$6,ESPANOL!$A$11:$AW$55,29,FALSE)</f>
        <v>78</v>
      </c>
      <c r="Q14" s="73">
        <f>VLOOKUP($L$6,ESPANOL!$A$11:$AW$55,31,FALSE)</f>
        <v>81</v>
      </c>
      <c r="R14" s="73">
        <f>VLOOKUP($L$6,ESPANOL!$A$11:$AW$55,33,FALSE)</f>
        <v>84</v>
      </c>
      <c r="S14" s="73">
        <f>VLOOKUP($L$6,ESPANOL!$A$11:$AW$55,35,FALSE)</f>
        <v>81</v>
      </c>
      <c r="T14" s="256">
        <f>VLOOKUP($L$6,ESPANOL!$A$11:$AW$55,37,FALSE)</f>
        <v>76</v>
      </c>
      <c r="U14" s="256">
        <f>VLOOKUP($L$6,ESPANOL!$A$11:$AW$55,38,FALSE)</f>
        <v>80</v>
      </c>
      <c r="V14" s="256">
        <f>VLOOKUP($L$6,ESPANOL!$A$11:$AW$55,39,FALSE)</f>
        <v>83</v>
      </c>
      <c r="W14" s="256">
        <f>VLOOKUP($L$6,ESPANOL!$A$11:$AW$55,40,FALSE)</f>
        <v>81</v>
      </c>
      <c r="X14" s="271">
        <f>VLOOKUP($L$6,ESPANOL!$A$11:$AW$55,41,FALSE)</f>
        <v>80</v>
      </c>
      <c r="Y14" s="273">
        <f>VLOOKUP($L$6,ESPANOL!$A$11:$AW$55,42,FALSE)</f>
        <v>0</v>
      </c>
      <c r="Z14" s="250" t="str">
        <f>VLOOKUP($L$6,ESPANOL!$A$11:$BC$55,44,FALSE)</f>
        <v/>
      </c>
      <c r="AA14" s="250">
        <f>VLOOKUP($L$6,ESPANOL!$A$11:$BC$55,45,FALSE)</f>
        <v>0</v>
      </c>
      <c r="AB14" s="250">
        <f>VLOOKUP($L$6,ESPANOL!$A$11:$BC$55,46,FALSE)</f>
        <v>0</v>
      </c>
      <c r="AC14" s="273" t="str">
        <f>VLOOKUP($L$6,ESPANOL!$A$11:$BC$55,47,FALSE)</f>
        <v/>
      </c>
      <c r="AD14" s="252" t="str">
        <f>VLOOKUP($L$6,ESPANOL!$A$11:$BC$55,48,FALSE)</f>
        <v/>
      </c>
      <c r="AE14" s="250">
        <f>VLOOKUP($L$6,ESPANOL!$A$11:$BC$55,49,FALSE)</f>
        <v>0</v>
      </c>
      <c r="AF14" s="250">
        <f>VLOOKUP($L$6,ESPANOL!$A$11:$BC$55,50,FALSE)</f>
        <v>0</v>
      </c>
      <c r="AG14" s="275" t="str">
        <f>VLOOKUP($L$6,ESPANOL!$A$11:$BC$55,51,FALSE)</f>
        <v/>
      </c>
      <c r="AH14" s="273" t="str">
        <f>VLOOKUP($L$6,ESPANOL!$A$11:$BC$55,52,FALSE)</f>
        <v/>
      </c>
      <c r="AI14" s="250">
        <f>VLOOKUP($L$6,ESPANOL!$A$11:$BC$55,53,FALSE)</f>
        <v>0</v>
      </c>
      <c r="AJ14" s="271">
        <f>VLOOKUP($L$6,ESPANOL!$A$11:$BC$55,54,FALSE)</f>
        <v>80</v>
      </c>
      <c r="AK14" s="277" t="str">
        <f>VLOOKUP($L$6,ESPANOL!$A$11:$BC$55,55,FALSE)</f>
        <v/>
      </c>
    </row>
    <row r="15" spans="1:37" ht="19.25" customHeight="1" x14ac:dyDescent="0.2">
      <c r="A15" s="260"/>
      <c r="B15" s="242"/>
      <c r="C15" s="72" t="s">
        <v>89</v>
      </c>
      <c r="D15" s="73">
        <f>VLOOKUP($L$6,ESPANOL!$A$11:$AW$55,6,FALSE)</f>
        <v>0</v>
      </c>
      <c r="E15" s="73">
        <f>VLOOKUP($L$6,ESPANOL!$A$11:$AW$55,8,FALSE)</f>
        <v>0</v>
      </c>
      <c r="F15" s="73">
        <f>VLOOKUP($L$6,ESPANOL!$A$11:$AW$55,10,FALSE)</f>
        <v>0</v>
      </c>
      <c r="G15" s="73">
        <f>VLOOKUP($L$6,ESPANOL!$A$11:$AW$55,12,FALSE)</f>
        <v>0</v>
      </c>
      <c r="H15" s="73">
        <f>VLOOKUP($L$6,ESPANOL!$A$11:$AW$55,14,FALSE)</f>
        <v>0</v>
      </c>
      <c r="I15" s="73">
        <f>VLOOKUP($L$6,ESPANOL!$A$11:$AW$55,16,FALSE)</f>
        <v>0</v>
      </c>
      <c r="J15" s="73">
        <f>VLOOKUP($L$6,ESPANOL!$A$11:$AW$55,18,FALSE)</f>
        <v>0</v>
      </c>
      <c r="K15" s="73">
        <f>VLOOKUP($L$6,ESPANOL!$A$11:$AW$55,20,FALSE)</f>
        <v>0</v>
      </c>
      <c r="L15" s="73">
        <f>VLOOKUP($L$6,ESPANOL!$A$11:$AW$55,22,FALSE)</f>
        <v>0</v>
      </c>
      <c r="M15" s="73">
        <f>VLOOKUP($L$6,ESPANOL!$A$11:$AW$55,24,FALSE)</f>
        <v>0</v>
      </c>
      <c r="N15" s="73">
        <f>VLOOKUP($L$6,ESPANOL!$A$11:$AW$55,26,FALSE)</f>
        <v>0</v>
      </c>
      <c r="O15" s="73">
        <f>VLOOKUP($L$6,ESPANOL!$A$11:$AW$55,28,FALSE)</f>
        <v>0</v>
      </c>
      <c r="P15" s="73">
        <f>VLOOKUP($L$6,ESPANOL!$A$11:$AW$55,30,FALSE)</f>
        <v>0</v>
      </c>
      <c r="Q15" s="73">
        <f>VLOOKUP($L$6,ESPANOL!$A$11:$AW$55,32,FALSE)</f>
        <v>0</v>
      </c>
      <c r="R15" s="73">
        <f>VLOOKUP($L$6,ESPANOL!$A$11:$AW$55,34,FALSE)</f>
        <v>0</v>
      </c>
      <c r="S15" s="73">
        <f>VLOOKUP($L$6,ESPANOL!$A$11:$AW$55,36,FALSE)</f>
        <v>0</v>
      </c>
      <c r="T15" s="257"/>
      <c r="U15" s="257"/>
      <c r="V15" s="257"/>
      <c r="W15" s="257"/>
      <c r="X15" s="272"/>
      <c r="Y15" s="274"/>
      <c r="Z15" s="251"/>
      <c r="AA15" s="251"/>
      <c r="AB15" s="251"/>
      <c r="AC15" s="274"/>
      <c r="AD15" s="253"/>
      <c r="AE15" s="251"/>
      <c r="AF15" s="251"/>
      <c r="AG15" s="276"/>
      <c r="AH15" s="274"/>
      <c r="AI15" s="251"/>
      <c r="AJ15" s="272"/>
      <c r="AK15" s="278"/>
    </row>
    <row r="16" spans="1:37" ht="19.25" customHeight="1" x14ac:dyDescent="0.2">
      <c r="A16" s="260"/>
      <c r="B16" s="241" t="s">
        <v>23</v>
      </c>
      <c r="C16" s="72" t="s">
        <v>88</v>
      </c>
      <c r="D16" s="73">
        <f>VLOOKUP($L$6,INGLES!$A$11:$AW$55,5,FALSE)</f>
        <v>75</v>
      </c>
      <c r="E16" s="73">
        <f>VLOOKUP($L$6,INGLES!$A$11:$AW$55,7,FALSE)</f>
        <v>78</v>
      </c>
      <c r="F16" s="73">
        <f>VLOOKUP($L$6,INGLES!$A$11:$AW$55,9,FALSE)</f>
        <v>77</v>
      </c>
      <c r="G16" s="73">
        <f>VLOOKUP($L$6,INGLES!$A$11:$AW$55,11,FALSE)</f>
        <v>74</v>
      </c>
      <c r="H16" s="73">
        <f>VLOOKUP($L$6,INGLES!$A$11:$AW$55,13,FALSE)</f>
        <v>77</v>
      </c>
      <c r="I16" s="73">
        <f>VLOOKUP($L$6,INGLES!$A$11:$AW$55,15,FALSE)</f>
        <v>82</v>
      </c>
      <c r="J16" s="73">
        <f>VLOOKUP($L$6,INGLES!$A$11:$AW$55,17,FALSE)</f>
        <v>83</v>
      </c>
      <c r="K16" s="73">
        <f>VLOOKUP($L$6,INGLES!$A$11:$AW$55,19,FALSE)</f>
        <v>78</v>
      </c>
      <c r="L16" s="73">
        <f>VLOOKUP($L$6,INGLES!$A$11:$AW$55,21,FALSE)</f>
        <v>84</v>
      </c>
      <c r="M16" s="73">
        <f>VLOOKUP($L$6,INGLES!$A$11:$AW$55,23,FALSE)</f>
        <v>79</v>
      </c>
      <c r="N16" s="73">
        <f>VLOOKUP($L$6,INGLES!$A$11:$AW$55,25,FALSE)</f>
        <v>82</v>
      </c>
      <c r="O16" s="73">
        <f>VLOOKUP($L$6,INGLES!$A$11:$AW$55,27,FALSE)</f>
        <v>87</v>
      </c>
      <c r="P16" s="73">
        <f>VLOOKUP($L$6,INGLES!$A$11:$AW$55,29,FALSE)</f>
        <v>78</v>
      </c>
      <c r="Q16" s="73">
        <f>VLOOKUP($L$6,INGLES!$A$11:$AW$55,31,FALSE)</f>
        <v>81</v>
      </c>
      <c r="R16" s="73">
        <f>VLOOKUP($L$6,INGLES!$A$11:$AW$55,33,FALSE)</f>
        <v>84</v>
      </c>
      <c r="S16" s="73">
        <f>VLOOKUP($L$6,INGLES!$A$11:$AW$55,35,FALSE)</f>
        <v>81</v>
      </c>
      <c r="T16" s="256">
        <f>VLOOKUP($L$6,INGLES!$A$11:$AW$55,37,FALSE)</f>
        <v>76</v>
      </c>
      <c r="U16" s="256">
        <f>VLOOKUP($L$6,INGLES!$A$11:$AW$55,38,FALSE)</f>
        <v>80</v>
      </c>
      <c r="V16" s="256">
        <f>VLOOKUP($L$6,INGLES!$A$11:$AW$55,39,FALSE)</f>
        <v>83</v>
      </c>
      <c r="W16" s="256">
        <f>VLOOKUP($L$6,INGLES!$A$11:$AW$55,40,FALSE)</f>
        <v>81</v>
      </c>
      <c r="X16" s="271">
        <f>VLOOKUP($L$6,INGLES!$A$11:$AW$55,41,FALSE)</f>
        <v>80</v>
      </c>
      <c r="Y16" s="273">
        <f>VLOOKUP($L$6,INGLES!$A$11:$AW$55,42,FALSE)</f>
        <v>0</v>
      </c>
      <c r="Z16" s="250" t="str">
        <f>VLOOKUP($L$6,INGLES!$A$11:$BC$55,44,FALSE)</f>
        <v/>
      </c>
      <c r="AA16" s="250">
        <f>VLOOKUP($L$6,INGLES!$A$11:$BC$55,45,FALSE)</f>
        <v>0</v>
      </c>
      <c r="AB16" s="250">
        <f>VLOOKUP($L$6,INGLES!$A$11:$BC$55,46,FALSE)</f>
        <v>0</v>
      </c>
      <c r="AC16" s="273" t="str">
        <f>VLOOKUP($L$6,INGLES!$A$11:$BC$55,47,FALSE)</f>
        <v/>
      </c>
      <c r="AD16" s="252" t="str">
        <f>VLOOKUP($L$6,INGLES!$A$11:$BC$55,48,FALSE)</f>
        <v/>
      </c>
      <c r="AE16" s="250">
        <f>VLOOKUP($L$6,INGLES!$A$11:$BC$55,49,FALSE)</f>
        <v>0</v>
      </c>
      <c r="AF16" s="250">
        <f>VLOOKUP($L$6,INGLES!$A$11:$BC$55,50,FALSE)</f>
        <v>0</v>
      </c>
      <c r="AG16" s="275" t="str">
        <f>VLOOKUP($L$6,INGLES!$A$11:$BC$55,51,FALSE)</f>
        <v/>
      </c>
      <c r="AH16" s="275" t="str">
        <f>VLOOKUP($L$6,INGLES!$A$11:$BC$55,52,FALSE)</f>
        <v/>
      </c>
      <c r="AI16" s="250">
        <f>VLOOKUP($L$6,INGLES!$A$11:$BC$55,53,FALSE)</f>
        <v>0</v>
      </c>
      <c r="AJ16" s="271">
        <f>VLOOKUP($L$6,INGLES!$A$11:$BC$55,54,FALSE)</f>
        <v>80</v>
      </c>
      <c r="AK16" s="277" t="str">
        <f>VLOOKUP($L$6,INGLES!$A$11:$BC$55,55,FALSE)</f>
        <v/>
      </c>
    </row>
    <row r="17" spans="1:37" ht="19.25" customHeight="1" x14ac:dyDescent="0.2">
      <c r="A17" s="260"/>
      <c r="B17" s="242"/>
      <c r="C17" s="72" t="s">
        <v>89</v>
      </c>
      <c r="D17" s="73">
        <f>VLOOKUP($L$6,INGLES!$A$11:$AW$55,6,FALSE)</f>
        <v>0</v>
      </c>
      <c r="E17" s="73">
        <f>VLOOKUP($L$6,INGLES!$A$11:$AW$55,8,FALSE)</f>
        <v>0</v>
      </c>
      <c r="F17" s="73">
        <f>VLOOKUP($L$6,INGLES!$A$11:$AW$55,10,FALSE)</f>
        <v>0</v>
      </c>
      <c r="G17" s="73">
        <f>VLOOKUP($L$6,INGLES!$A$11:$AW$55,12,FALSE)</f>
        <v>0</v>
      </c>
      <c r="H17" s="73">
        <f>VLOOKUP($L$6,INGLES!$A$11:$AW$55,14,FALSE)</f>
        <v>0</v>
      </c>
      <c r="I17" s="73">
        <f>VLOOKUP($L$6,INGLES!$A$11:$AW$55,16,FALSE)</f>
        <v>0</v>
      </c>
      <c r="J17" s="73">
        <f>VLOOKUP($L$6,INGLES!$A$11:$AW$55,18,FALSE)</f>
        <v>0</v>
      </c>
      <c r="K17" s="73">
        <f>VLOOKUP($L$6,INGLES!$A$11:$AW$55,20,FALSE)</f>
        <v>0</v>
      </c>
      <c r="L17" s="73">
        <f>VLOOKUP($L$6,INGLES!$A$11:$AW$55,22,FALSE)</f>
        <v>0</v>
      </c>
      <c r="M17" s="73">
        <f>VLOOKUP($L$6,INGLES!$A$11:$AW$55,24,FALSE)</f>
        <v>0</v>
      </c>
      <c r="N17" s="73">
        <f>VLOOKUP($L$6,INGLES!$A$11:$AW$55,26,FALSE)</f>
        <v>0</v>
      </c>
      <c r="O17" s="73">
        <f>VLOOKUP($L$6,INGLES!$A$11:$AW$55,28,FALSE)</f>
        <v>0</v>
      </c>
      <c r="P17" s="73">
        <f>VLOOKUP($L$6,INGLES!$A$11:$AW$55,30,FALSE)</f>
        <v>0</v>
      </c>
      <c r="Q17" s="73">
        <f>VLOOKUP($L$6,INGLES!$A$11:$AW$55,32,FALSE)</f>
        <v>0</v>
      </c>
      <c r="R17" s="73">
        <f>VLOOKUP($L$6,INGLES!$A$11:$AW$55,34,FALSE)</f>
        <v>0</v>
      </c>
      <c r="S17" s="73">
        <f>VLOOKUP($L$6,INGLES!$A$11:$AW$55,36,FALSE)</f>
        <v>0</v>
      </c>
      <c r="T17" s="257"/>
      <c r="U17" s="257"/>
      <c r="V17" s="257"/>
      <c r="W17" s="257"/>
      <c r="X17" s="272"/>
      <c r="Y17" s="274"/>
      <c r="Z17" s="251"/>
      <c r="AA17" s="251"/>
      <c r="AB17" s="251"/>
      <c r="AC17" s="274"/>
      <c r="AD17" s="253"/>
      <c r="AE17" s="251"/>
      <c r="AF17" s="251"/>
      <c r="AG17" s="276"/>
      <c r="AH17" s="276"/>
      <c r="AI17" s="251"/>
      <c r="AJ17" s="272"/>
      <c r="AK17" s="278"/>
    </row>
    <row r="18" spans="1:37" ht="19.25" customHeight="1" x14ac:dyDescent="0.2">
      <c r="A18" s="260"/>
      <c r="B18" s="241" t="s">
        <v>24</v>
      </c>
      <c r="C18" s="72" t="s">
        <v>88</v>
      </c>
      <c r="D18" s="73">
        <f>VLOOKUP($L$6,MATEMATICA!$A$11:$AW$55,5,FALSE)</f>
        <v>75</v>
      </c>
      <c r="E18" s="73">
        <f>VLOOKUP($L$6,MATEMATICA!$A$11:$AW$55,7,FALSE)</f>
        <v>78</v>
      </c>
      <c r="F18" s="73">
        <f>VLOOKUP($L$6,MATEMATICA!$A$11:$AW$55,9,FALSE)</f>
        <v>77</v>
      </c>
      <c r="G18" s="73">
        <f>VLOOKUP($L$6,MATEMATICA!$A$11:$AW$55,11,FALSE)</f>
        <v>74</v>
      </c>
      <c r="H18" s="73">
        <f>VLOOKUP($L$6,MATEMATICA!$A$11:$AW$55,13,FALSE)</f>
        <v>77</v>
      </c>
      <c r="I18" s="73">
        <f>VLOOKUP($L$6,MATEMATICA!$A$11:$AW$55,15,FALSE)</f>
        <v>82</v>
      </c>
      <c r="J18" s="73">
        <f>VLOOKUP($L$6,MATEMATICA!$A$11:$AW$55,17,FALSE)</f>
        <v>83</v>
      </c>
      <c r="K18" s="73">
        <f>VLOOKUP($L$6,MATEMATICA!$A$11:$AW$55,19,FALSE)</f>
        <v>78</v>
      </c>
      <c r="L18" s="73">
        <f>VLOOKUP($L$6,MATEMATICA!$A$11:$AW$55,21,FALSE)</f>
        <v>84</v>
      </c>
      <c r="M18" s="73">
        <f>VLOOKUP($L$6,MATEMATICA!$A$11:$AW$55,23,FALSE)</f>
        <v>79</v>
      </c>
      <c r="N18" s="73">
        <f>VLOOKUP($L$6,MATEMATICA!$A$11:$AW$55,25,FALSE)</f>
        <v>82</v>
      </c>
      <c r="O18" s="73">
        <f>VLOOKUP($L$6,MATEMATICA!$A$11:$AW$55,27,FALSE)</f>
        <v>87</v>
      </c>
      <c r="P18" s="73">
        <f>VLOOKUP($L$6,MATEMATICA!$A$11:$AW$55,29,FALSE)</f>
        <v>78</v>
      </c>
      <c r="Q18" s="73">
        <f>VLOOKUP($L$6,MATEMATICA!$A$11:$AW$55,31,FALSE)</f>
        <v>81</v>
      </c>
      <c r="R18" s="73">
        <f>VLOOKUP($L$6,MATEMATICA!$A$11:$AW$55,33,FALSE)</f>
        <v>84</v>
      </c>
      <c r="S18" s="73">
        <f>VLOOKUP($L$6,MATEMATICA!$A$11:$AW$55,35,FALSE)</f>
        <v>81</v>
      </c>
      <c r="T18" s="256">
        <f>VLOOKUP($L$6,MATEMATICA!$A$11:$AW$55,37,FALSE)</f>
        <v>76</v>
      </c>
      <c r="U18" s="256">
        <f>VLOOKUP($L$6,MATEMATICA!$A$11:$AW$55,38,FALSE)</f>
        <v>80</v>
      </c>
      <c r="V18" s="256">
        <f>VLOOKUP($L$6,MATEMATICA!$A$11:$AW$55,39,FALSE)</f>
        <v>83</v>
      </c>
      <c r="W18" s="256">
        <f>VLOOKUP($L$6,MATEMATICA!$A$11:$AW$55,40,FALSE)</f>
        <v>81</v>
      </c>
      <c r="X18" s="271">
        <f>VLOOKUP($L$6,MATEMATICA!$A$11:$AW$55,41,FALSE)</f>
        <v>80</v>
      </c>
      <c r="Y18" s="273">
        <f>VLOOKUP($L$6,MATEMATICA!$A$11:$AW$55,42,FALSE)</f>
        <v>0</v>
      </c>
      <c r="Z18" s="250" t="str">
        <f>VLOOKUP($L$6,MATEMATICA!$A$11:$BC$55,44,FALSE)</f>
        <v/>
      </c>
      <c r="AA18" s="250">
        <f>VLOOKUP($L$6,MATEMATICA!$A$11:$BC$55,45,FALSE)</f>
        <v>0</v>
      </c>
      <c r="AB18" s="250">
        <f>VLOOKUP($L$6,MATEMATICA!$A$11:$BC$55,46,FALSE)</f>
        <v>0</v>
      </c>
      <c r="AC18" s="273" t="str">
        <f>VLOOKUP($L$6,MATEMATICA!$A$11:$BC$55,47,FALSE)</f>
        <v/>
      </c>
      <c r="AD18" s="252" t="str">
        <f>VLOOKUP($L$6,MATEMATICA!$A$11:$BC$55,48,FALSE)</f>
        <v/>
      </c>
      <c r="AE18" s="250">
        <f>VLOOKUP($L$6,MATEMATICA!$A$11:$BC$55,49,FALSE)</f>
        <v>0</v>
      </c>
      <c r="AF18" s="250">
        <f>VLOOKUP($L$6,MATEMATICA!$A$11:$BC$55,50,FALSE)</f>
        <v>0</v>
      </c>
      <c r="AG18" s="275" t="str">
        <f>VLOOKUP($L$6,MATEMATICA!$A$11:$BC$55,51,FALSE)</f>
        <v/>
      </c>
      <c r="AH18" s="275" t="str">
        <f>VLOOKUP($L$6,MATEMATICA!$A$11:$BC$55,52,FALSE)</f>
        <v/>
      </c>
      <c r="AI18" s="250">
        <f>VLOOKUP($L$6,MATEMATICA!$A$11:$BC$55,53,FALSE)</f>
        <v>0</v>
      </c>
      <c r="AJ18" s="271">
        <f>VLOOKUP($L$6,MATEMATICA!$A$11:$BC$55,54,FALSE)</f>
        <v>80</v>
      </c>
      <c r="AK18" s="277" t="str">
        <f>VLOOKUP($L$6,MATEMATICA!$A$11:$BC$55,55,FALSE)</f>
        <v/>
      </c>
    </row>
    <row r="19" spans="1:37" ht="19.25" customHeight="1" x14ac:dyDescent="0.2">
      <c r="A19" s="260"/>
      <c r="B19" s="242"/>
      <c r="C19" s="72" t="s">
        <v>89</v>
      </c>
      <c r="D19" s="73">
        <f>VLOOKUP($L$6,MATEMATICA!$A$11:$AW$55,6,FALSE)</f>
        <v>0</v>
      </c>
      <c r="E19" s="73">
        <f>VLOOKUP($L$6,MATEMATICA!$A$11:$AW$55,8,FALSE)</f>
        <v>0</v>
      </c>
      <c r="F19" s="73">
        <f>VLOOKUP($L$6,MATEMATICA!$A$11:$AW$55,10,FALSE)</f>
        <v>0</v>
      </c>
      <c r="G19" s="73">
        <f>VLOOKUP($L$6,MATEMATICA!$A$11:$AW$55,12,FALSE)</f>
        <v>0</v>
      </c>
      <c r="H19" s="73">
        <f>VLOOKUP($L$6,MATEMATICA!$A$11:$AW$55,14,FALSE)</f>
        <v>0</v>
      </c>
      <c r="I19" s="73">
        <f>VLOOKUP($L$6,MATEMATICA!$A$11:$AW$55,16,FALSE)</f>
        <v>0</v>
      </c>
      <c r="J19" s="73">
        <f>VLOOKUP($L$6,MATEMATICA!$A$11:$AW$55,18,FALSE)</f>
        <v>0</v>
      </c>
      <c r="K19" s="73">
        <f>VLOOKUP($L$6,MATEMATICA!$A$11:$AW$55,20,FALSE)</f>
        <v>0</v>
      </c>
      <c r="L19" s="73">
        <f>VLOOKUP($L$6,MATEMATICA!$A$11:$AW$55,22,FALSE)</f>
        <v>0</v>
      </c>
      <c r="M19" s="73">
        <f>VLOOKUP($L$6,MATEMATICA!$A$11:$AW$55,24,FALSE)</f>
        <v>0</v>
      </c>
      <c r="N19" s="73">
        <f>VLOOKUP($L$6,MATEMATICA!$A$11:$AW$55,26,FALSE)</f>
        <v>0</v>
      </c>
      <c r="O19" s="73">
        <f>VLOOKUP($L$6,MATEMATICA!$A$11:$AW$55,28,FALSE)</f>
        <v>0</v>
      </c>
      <c r="P19" s="73">
        <f>VLOOKUP($L$6,MATEMATICA!$A$11:$AW$55,30,FALSE)</f>
        <v>0</v>
      </c>
      <c r="Q19" s="73">
        <f>VLOOKUP($L$6,MATEMATICA!$A$11:$AW$55,32,FALSE)</f>
        <v>0</v>
      </c>
      <c r="R19" s="73">
        <f>VLOOKUP($L$6,MATEMATICA!$A$11:$AW$55,34,FALSE)</f>
        <v>0</v>
      </c>
      <c r="S19" s="73">
        <f>VLOOKUP($L$6,MATEMATICA!$A$11:$AW$55,36,FALSE)</f>
        <v>0</v>
      </c>
      <c r="T19" s="257"/>
      <c r="U19" s="257"/>
      <c r="V19" s="257"/>
      <c r="W19" s="257"/>
      <c r="X19" s="272"/>
      <c r="Y19" s="274"/>
      <c r="Z19" s="251"/>
      <c r="AA19" s="251"/>
      <c r="AB19" s="251"/>
      <c r="AC19" s="274"/>
      <c r="AD19" s="253"/>
      <c r="AE19" s="251"/>
      <c r="AF19" s="251"/>
      <c r="AG19" s="276"/>
      <c r="AH19" s="276"/>
      <c r="AI19" s="251"/>
      <c r="AJ19" s="272"/>
      <c r="AK19" s="278"/>
    </row>
    <row r="20" spans="1:37" ht="19.25" customHeight="1" x14ac:dyDescent="0.2">
      <c r="A20" s="260"/>
      <c r="B20" s="241" t="s">
        <v>25</v>
      </c>
      <c r="C20" s="72" t="s">
        <v>88</v>
      </c>
      <c r="D20" s="73">
        <f>VLOOKUP($L$6,SOCIALES!$A$11:$AW$55,5,FALSE)</f>
        <v>86</v>
      </c>
      <c r="E20" s="73">
        <f>VLOOKUP($L$6,SOCIALES!$A$11:$AW$55,7,FALSE)</f>
        <v>88</v>
      </c>
      <c r="F20" s="73">
        <f>VLOOKUP($L$6,SOCIALES!$A$11:$AW$55,9,FALSE)</f>
        <v>85</v>
      </c>
      <c r="G20" s="73">
        <f>VLOOKUP($L$6,SOCIALES!$A$11:$AW$55,11,FALSE)</f>
        <v>89</v>
      </c>
      <c r="H20" s="73">
        <f>VLOOKUP($L$6,SOCIALES!$A$11:$AW$55,13,FALSE)</f>
        <v>88</v>
      </c>
      <c r="I20" s="73">
        <f>VLOOKUP($L$6,SOCIALES!$A$11:$AW$55,15,FALSE)</f>
        <v>90</v>
      </c>
      <c r="J20" s="73">
        <f>VLOOKUP($L$6,SOCIALES!$A$11:$AW$55,17,FALSE)</f>
        <v>87</v>
      </c>
      <c r="K20" s="73">
        <f>VLOOKUP($L$6,SOCIALES!$A$11:$AW$55,19,FALSE)</f>
        <v>91</v>
      </c>
      <c r="L20" s="73">
        <f>VLOOKUP($L$6,SOCIALES!$A$11:$AW$55,21,FALSE)</f>
        <v>85</v>
      </c>
      <c r="M20" s="73">
        <f>VLOOKUP($L$6,SOCIALES!$A$11:$AW$55,23,FALSE)</f>
        <v>87</v>
      </c>
      <c r="N20" s="73">
        <f>VLOOKUP($L$6,SOCIALES!$A$11:$AW$55,25,FALSE)</f>
        <v>84</v>
      </c>
      <c r="O20" s="73">
        <f>VLOOKUP($L$6,SOCIALES!$A$11:$AW$55,27,FALSE)</f>
        <v>88</v>
      </c>
      <c r="P20" s="73">
        <f>VLOOKUP($L$6,SOCIALES!$A$11:$AW$55,29,FALSE)</f>
        <v>89</v>
      </c>
      <c r="Q20" s="73">
        <f>VLOOKUP($L$6,SOCIALES!$A$11:$AW$55,31,FALSE)</f>
        <v>91</v>
      </c>
      <c r="R20" s="73">
        <f>VLOOKUP($L$6,SOCIALES!$A$11:$AW$55,33,FALSE)</f>
        <v>88</v>
      </c>
      <c r="S20" s="73">
        <f>VLOOKUP($L$6,SOCIALES!$A$11:$AW$55,35,FALSE)</f>
        <v>92</v>
      </c>
      <c r="T20" s="256">
        <f>VLOOKUP($L$6,SOCIALES!$A$11:$AW$55,37,FALSE)</f>
        <v>87</v>
      </c>
      <c r="U20" s="256">
        <f>VLOOKUP($L$6,SOCIALES!$A$11:$AW$55,38,FALSE)</f>
        <v>89</v>
      </c>
      <c r="V20" s="256">
        <f>VLOOKUP($L$6,SOCIALES!$A$11:$AW$55,39,FALSE)</f>
        <v>86</v>
      </c>
      <c r="W20" s="256">
        <f>VLOOKUP($L$6,SOCIALES!$A$11:$AW$55,40,FALSE)</f>
        <v>90</v>
      </c>
      <c r="X20" s="271">
        <f>VLOOKUP($L$6,SOCIALES!$A$11:$AW$55,41,FALSE)</f>
        <v>88</v>
      </c>
      <c r="Y20" s="273">
        <f>VLOOKUP($L$6,SOCIALES!$A$11:$AW$55,42,FALSE)</f>
        <v>0</v>
      </c>
      <c r="Z20" s="250" t="str">
        <f>VLOOKUP($L$6,SOCIALES!$A$11:$BC$55,44,FALSE)</f>
        <v/>
      </c>
      <c r="AA20" s="250">
        <f>VLOOKUP($L$6,SOCIALES!$A$11:$BC$55,45,FALSE)</f>
        <v>0</v>
      </c>
      <c r="AB20" s="250">
        <f>VLOOKUP($L$6,SOCIALES!$A$11:$BC$55,46,FALSE)</f>
        <v>0</v>
      </c>
      <c r="AC20" s="273" t="str">
        <f>VLOOKUP($L$6,SOCIALES!$A$11:$BC$55,47,FALSE)</f>
        <v/>
      </c>
      <c r="AD20" s="252" t="str">
        <f>VLOOKUP($L$6,SOCIALES!$A$11:$BC$55,48,FALSE)</f>
        <v/>
      </c>
      <c r="AE20" s="250">
        <f>VLOOKUP($L$6,SOCIALES!$A$11:$BC$55,49,FALSE)</f>
        <v>0</v>
      </c>
      <c r="AF20" s="250">
        <f>VLOOKUP($L$6,SOCIALES!$A$11:$BC$55,50,FALSE)</f>
        <v>0</v>
      </c>
      <c r="AG20" s="275" t="str">
        <f>VLOOKUP($L$6,SOCIALES!$A$11:$BC$55,51,FALSE)</f>
        <v/>
      </c>
      <c r="AH20" s="273" t="str">
        <f>VLOOKUP($L$6,SOCIALES!$A$11:$BC$55,52,FALSE)</f>
        <v/>
      </c>
      <c r="AI20" s="250">
        <f>VLOOKUP($L$6,SOCIALES!$A$11:$BC$55,53,FALSE)</f>
        <v>0</v>
      </c>
      <c r="AJ20" s="271">
        <f>VLOOKUP($L$6,SOCIALES!$A$11:$BC$55,54,FALSE)</f>
        <v>88</v>
      </c>
      <c r="AK20" s="277" t="str">
        <f>VLOOKUP($L$6,SOCIALES!$A$11:$BC$55,55,FALSE)</f>
        <v/>
      </c>
    </row>
    <row r="21" spans="1:37" ht="19.25" customHeight="1" x14ac:dyDescent="0.2">
      <c r="A21" s="260"/>
      <c r="B21" s="242"/>
      <c r="C21" s="72" t="s">
        <v>89</v>
      </c>
      <c r="D21" s="73">
        <f>VLOOKUP($L$6,SOCIALES!$A$11:$AW$55,6,FALSE)</f>
        <v>0</v>
      </c>
      <c r="E21" s="73">
        <f>VLOOKUP($L$6,SOCIALES!$A$11:$AW$55,8,FALSE)</f>
        <v>0</v>
      </c>
      <c r="F21" s="73">
        <f>VLOOKUP($L$6,SOCIALES!$A$11:$AW$55,10,FALSE)</f>
        <v>0</v>
      </c>
      <c r="G21" s="73">
        <f>VLOOKUP($L$6,SOCIALES!$A$11:$AW$55,12,FALSE)</f>
        <v>0</v>
      </c>
      <c r="H21" s="73">
        <f>VLOOKUP($L$6,SOCIALES!$A$11:$AW$55,14,FALSE)</f>
        <v>0</v>
      </c>
      <c r="I21" s="73">
        <f>VLOOKUP($L$6,SOCIALES!$A$11:$AW$55,16,FALSE)</f>
        <v>0</v>
      </c>
      <c r="J21" s="73">
        <f>VLOOKUP($L$6,SOCIALES!$A$11:$AW$55,18,FALSE)</f>
        <v>0</v>
      </c>
      <c r="K21" s="73">
        <f>VLOOKUP($L$6,SOCIALES!$A$11:$AW$55,20,FALSE)</f>
        <v>0</v>
      </c>
      <c r="L21" s="73">
        <f>VLOOKUP($L$6,SOCIALES!$A$11:$AW$55,22,FALSE)</f>
        <v>0</v>
      </c>
      <c r="M21" s="73">
        <f>VLOOKUP($L$6,SOCIALES!$A$11:$AW$55,24,FALSE)</f>
        <v>0</v>
      </c>
      <c r="N21" s="73">
        <f>VLOOKUP($L$6,SOCIALES!$A$11:$AW$55,26,FALSE)</f>
        <v>0</v>
      </c>
      <c r="O21" s="73">
        <f>VLOOKUP($L$6,SOCIALES!$A$11:$AW$55,28,FALSE)</f>
        <v>0</v>
      </c>
      <c r="P21" s="73">
        <f>VLOOKUP($L$6,SOCIALES!$A$11:$AW$55,30,FALSE)</f>
        <v>0</v>
      </c>
      <c r="Q21" s="73">
        <f>VLOOKUP($L$6,SOCIALES!$A$11:$AW$55,32,FALSE)</f>
        <v>0</v>
      </c>
      <c r="R21" s="73">
        <f>VLOOKUP($L$6,SOCIALES!$A$11:$AW$55,34,FALSE)</f>
        <v>0</v>
      </c>
      <c r="S21" s="73">
        <f>VLOOKUP($L$6,SOCIALES!$A$11:$AW$55,36,FALSE)</f>
        <v>0</v>
      </c>
      <c r="T21" s="257"/>
      <c r="U21" s="257"/>
      <c r="V21" s="257"/>
      <c r="W21" s="257"/>
      <c r="X21" s="272"/>
      <c r="Y21" s="274"/>
      <c r="Z21" s="251"/>
      <c r="AA21" s="251"/>
      <c r="AB21" s="251"/>
      <c r="AC21" s="274"/>
      <c r="AD21" s="253"/>
      <c r="AE21" s="251"/>
      <c r="AF21" s="251"/>
      <c r="AG21" s="276"/>
      <c r="AH21" s="274"/>
      <c r="AI21" s="251"/>
      <c r="AJ21" s="272"/>
      <c r="AK21" s="278"/>
    </row>
    <row r="22" spans="1:37" ht="19.25" customHeight="1" x14ac:dyDescent="0.2">
      <c r="A22" s="260"/>
      <c r="B22" s="241" t="s">
        <v>131</v>
      </c>
      <c r="C22" s="72" t="s">
        <v>88</v>
      </c>
      <c r="D22" s="73">
        <f>VLOOKUP($L$6,NATURALES!$A$11:$AW$55,5,FALSE)</f>
        <v>74</v>
      </c>
      <c r="E22" s="73">
        <f>VLOOKUP($L$6,NATURALES!$A$11:$AW$55,7,FALSE)</f>
        <v>82</v>
      </c>
      <c r="F22" s="73">
        <f>VLOOKUP($L$6,NATURALES!$A$11:$AW$55,9,FALSE)</f>
        <v>79</v>
      </c>
      <c r="G22" s="73">
        <f>VLOOKUP($L$6,NATURALES!$A$11:$AW$55,11,FALSE)</f>
        <v>80</v>
      </c>
      <c r="H22" s="73">
        <f>VLOOKUP($L$6,NATURALES!$A$11:$AW$55,13,FALSE)</f>
        <v>76</v>
      </c>
      <c r="I22" s="73">
        <f>VLOOKUP($L$6,NATURALES!$A$11:$AW$55,15,FALSE)</f>
        <v>80</v>
      </c>
      <c r="J22" s="73">
        <f>VLOOKUP($L$6,NATURALES!$A$11:$AW$55,17,FALSE)</f>
        <v>80</v>
      </c>
      <c r="K22" s="73">
        <f>VLOOKUP($L$6,NATURALES!$A$11:$AW$55,19,FALSE)</f>
        <v>82</v>
      </c>
      <c r="L22" s="73">
        <f>VLOOKUP($L$6,NATURALES!$A$11:$AW$55,21,FALSE)</f>
        <v>75</v>
      </c>
      <c r="M22" s="73">
        <f>VLOOKUP($L$6,NATURALES!$A$11:$AW$55,23,FALSE)</f>
        <v>81</v>
      </c>
      <c r="N22" s="73">
        <f>VLOOKUP($L$6,NATURALES!$A$11:$AW$55,25,FALSE)</f>
        <v>79</v>
      </c>
      <c r="O22" s="73">
        <f>VLOOKUP($L$6,NATURALES!$A$11:$AW$55,27,FALSE)</f>
        <v>80</v>
      </c>
      <c r="P22" s="73">
        <f>VLOOKUP($L$6,NATURALES!$A$11:$AW$55,29,FALSE)</f>
        <v>72</v>
      </c>
      <c r="Q22" s="73">
        <f>VLOOKUP($L$6,NATURALES!$A$11:$AW$55,31,FALSE)</f>
        <v>82</v>
      </c>
      <c r="R22" s="73">
        <f>VLOOKUP($L$6,NATURALES!$A$11:$AW$55,33,FALSE)</f>
        <v>80</v>
      </c>
      <c r="S22" s="73">
        <f>VLOOKUP($L$6,NATURALES!$A$11:$AW$55,35,FALSE)</f>
        <v>79</v>
      </c>
      <c r="T22" s="256">
        <f>VLOOKUP($L$6,NATURALES!$A$11:$AW$55,37,FALSE)</f>
        <v>78.75</v>
      </c>
      <c r="U22" s="256">
        <f>VLOOKUP($L$6,NATURALES!$A$11:$AW$55,38,FALSE)</f>
        <v>79.5</v>
      </c>
      <c r="V22" s="256">
        <f>VLOOKUP($L$6,NATURALES!$A$11:$AW$55,39,FALSE)</f>
        <v>78.75</v>
      </c>
      <c r="W22" s="256">
        <f>VLOOKUP($L$6,NATURALES!$A$11:$AW$55,40,FALSE)</f>
        <v>78.25</v>
      </c>
      <c r="X22" s="271">
        <f>VLOOKUP($L$6,NATURALES!$A$11:$AW$55,41,FALSE)</f>
        <v>78.8125</v>
      </c>
      <c r="Y22" s="273">
        <f>VLOOKUP($L$6,NATURALES!$A$11:$AW$55,42,FALSE)</f>
        <v>0</v>
      </c>
      <c r="Z22" s="250" t="str">
        <f>VLOOKUP($L$6,NATURALES!$A$11:$BC$55,44,FALSE)</f>
        <v/>
      </c>
      <c r="AA22" s="250">
        <f>VLOOKUP($L$6,NATURALES!$A$11:$BC$55,45,FALSE)</f>
        <v>0</v>
      </c>
      <c r="AB22" s="250">
        <f>VLOOKUP($L$6,NATURALES!$A$11:$BC$55,46,FALSE)</f>
        <v>0</v>
      </c>
      <c r="AC22" s="273" t="str">
        <f>VLOOKUP($L$6,NATURALES!$A$11:$BC$55,47,FALSE)</f>
        <v/>
      </c>
      <c r="AD22" s="252" t="str">
        <f>VLOOKUP($L$6,NATURALES!$A$11:$BC$55,48,FALSE)</f>
        <v/>
      </c>
      <c r="AE22" s="250">
        <f>VLOOKUP($L$6,NATURALES!$A$11:$BC$55,49,FALSE)</f>
        <v>0</v>
      </c>
      <c r="AF22" s="250">
        <f>VLOOKUP($L$6,NATURALES!$A$11:$BC$55,50,FALSE)</f>
        <v>0</v>
      </c>
      <c r="AG22" s="275" t="str">
        <f>VLOOKUP($L$6,NATURALES!$A$11:$BC$55,51,FALSE)</f>
        <v/>
      </c>
      <c r="AH22" s="273" t="str">
        <f>VLOOKUP($L$6,NATURALES!$A$11:$BC$55,52,FALSE)</f>
        <v/>
      </c>
      <c r="AI22" s="250">
        <f>VLOOKUP($L$6,NATURALES!$A$11:$BC$55,53,FALSE)</f>
        <v>0</v>
      </c>
      <c r="AJ22" s="271">
        <f>VLOOKUP($L$6,NATURALES!$A$11:$BC$55,54,FALSE)</f>
        <v>78.8125</v>
      </c>
      <c r="AK22" s="277" t="str">
        <f>VLOOKUP($L$6,NATURALES!$A$11:$BC$55,55,FALSE)</f>
        <v/>
      </c>
    </row>
    <row r="23" spans="1:37" ht="19.25" customHeight="1" x14ac:dyDescent="0.2">
      <c r="A23" s="260"/>
      <c r="B23" s="242"/>
      <c r="C23" s="72" t="s">
        <v>89</v>
      </c>
      <c r="D23" s="73">
        <f>VLOOKUP($L$6,NATURALES!$A$11:$AW$55,6,FALSE)</f>
        <v>0</v>
      </c>
      <c r="E23" s="73">
        <f>VLOOKUP($L$6,NATURALES!$A$11:$AW$55,8,FALSE)</f>
        <v>0</v>
      </c>
      <c r="F23" s="73">
        <f>VLOOKUP($L$6,NATURALES!$A$11:$AW$55,10,FALSE)</f>
        <v>0</v>
      </c>
      <c r="G23" s="73">
        <f>VLOOKUP($L$6,NATURALES!$A$11:$AW$55,12,FALSE)</f>
        <v>0</v>
      </c>
      <c r="H23" s="73">
        <f>VLOOKUP($L$6,NATURALES!$A$11:$AW$55,14,FALSE)</f>
        <v>0</v>
      </c>
      <c r="I23" s="73">
        <f>VLOOKUP($L$6,NATURALES!$A$11:$AW$55,16,FALSE)</f>
        <v>0</v>
      </c>
      <c r="J23" s="73">
        <f>VLOOKUP($L$6,NATURALES!$A$11:$AW$55,18,FALSE)</f>
        <v>0</v>
      </c>
      <c r="K23" s="73">
        <f>VLOOKUP($L$6,NATURALES!$A$11:$AW$55,20,FALSE)</f>
        <v>0</v>
      </c>
      <c r="L23" s="73">
        <f>VLOOKUP($L$6,NATURALES!$A$11:$AW$55,22,FALSE)</f>
        <v>0</v>
      </c>
      <c r="M23" s="73">
        <f>VLOOKUP($L$6,NATURALES!$A$11:$AW$55,24,FALSE)</f>
        <v>0</v>
      </c>
      <c r="N23" s="73">
        <f>VLOOKUP($L$6,NATURALES!$A$11:$AW$55,26,FALSE)</f>
        <v>0</v>
      </c>
      <c r="O23" s="73">
        <f>VLOOKUP($L$6,NATURALES!$A$11:$AW$55,28,FALSE)</f>
        <v>0</v>
      </c>
      <c r="P23" s="73">
        <f>VLOOKUP($L$6,NATURALES!$A$11:$AW$55,30,FALSE)</f>
        <v>0</v>
      </c>
      <c r="Q23" s="73">
        <f>VLOOKUP($L$6,NATURALES!$A$11:$AW$55,32,FALSE)</f>
        <v>0</v>
      </c>
      <c r="R23" s="73">
        <f>VLOOKUP($L$6,NATURALES!$A$11:$AW$55,34,FALSE)</f>
        <v>0</v>
      </c>
      <c r="S23" s="73">
        <f>VLOOKUP($L$6,NATURALES!$A$11:$AW$55,36,FALSE)</f>
        <v>0</v>
      </c>
      <c r="T23" s="257"/>
      <c r="U23" s="257"/>
      <c r="V23" s="257"/>
      <c r="W23" s="257"/>
      <c r="X23" s="272"/>
      <c r="Y23" s="274"/>
      <c r="Z23" s="251"/>
      <c r="AA23" s="251"/>
      <c r="AB23" s="251"/>
      <c r="AC23" s="274"/>
      <c r="AD23" s="253"/>
      <c r="AE23" s="251"/>
      <c r="AF23" s="251"/>
      <c r="AG23" s="276"/>
      <c r="AH23" s="274"/>
      <c r="AI23" s="251"/>
      <c r="AJ23" s="272"/>
      <c r="AK23" s="278"/>
    </row>
    <row r="24" spans="1:37" ht="19.25" customHeight="1" x14ac:dyDescent="0.2">
      <c r="A24" s="260"/>
      <c r="B24" s="241" t="s">
        <v>26</v>
      </c>
      <c r="C24" s="72" t="s">
        <v>88</v>
      </c>
      <c r="D24" s="73">
        <f>VLOOKUP($L$6,EDU.ARTISTICA!$A$11:$AW$55,5,FALSE)</f>
        <v>75</v>
      </c>
      <c r="E24" s="73">
        <f>VLOOKUP($L$6,EDU.ARTISTICA!$A$11:$AW$55,7,FALSE)</f>
        <v>78</v>
      </c>
      <c r="F24" s="73">
        <f>VLOOKUP($L$6,EDU.ARTISTICA!$A$11:$AW$55,9,FALSE)</f>
        <v>77</v>
      </c>
      <c r="G24" s="73">
        <f>VLOOKUP($L$6,EDU.ARTISTICA!$A$11:$AW$55,11,FALSE)</f>
        <v>74</v>
      </c>
      <c r="H24" s="73">
        <f>VLOOKUP($L$6,EDU.ARTISTICA!$A$11:$AW$55,13,FALSE)</f>
        <v>77</v>
      </c>
      <c r="I24" s="73">
        <f>VLOOKUP($L$6,EDU.ARTISTICA!$A$11:$AW$55,15,FALSE)</f>
        <v>82</v>
      </c>
      <c r="J24" s="73">
        <f>VLOOKUP($L$6,EDU.ARTISTICA!$A$11:$AW$55,17,FALSE)</f>
        <v>83</v>
      </c>
      <c r="K24" s="73">
        <f>VLOOKUP($L$6,EDU.ARTISTICA!$A$11:$AW$55,19,FALSE)</f>
        <v>78</v>
      </c>
      <c r="L24" s="73">
        <f>VLOOKUP($L$6,EDU.ARTISTICA!$A$11:$AW$55,21,FALSE)</f>
        <v>84</v>
      </c>
      <c r="M24" s="73">
        <f>VLOOKUP($L$6,EDU.ARTISTICA!$A$11:$AW$55,23,FALSE)</f>
        <v>79</v>
      </c>
      <c r="N24" s="73">
        <f>VLOOKUP($L$6,EDU.ARTISTICA!$A$11:$AW$55,25,FALSE)</f>
        <v>82</v>
      </c>
      <c r="O24" s="73">
        <f>VLOOKUP($L$6,EDU.ARTISTICA!$A$11:$AW$55,27,FALSE)</f>
        <v>87</v>
      </c>
      <c r="P24" s="73">
        <f>VLOOKUP($L$6,EDU.ARTISTICA!$A$11:$AW$55,29,FALSE)</f>
        <v>78</v>
      </c>
      <c r="Q24" s="73">
        <f>VLOOKUP($L$6,EDU.ARTISTICA!$A$11:$AW$55,31,FALSE)</f>
        <v>81</v>
      </c>
      <c r="R24" s="73">
        <f>VLOOKUP($L$6,EDU.ARTISTICA!$A$11:$AW$55,33,FALSE)</f>
        <v>84</v>
      </c>
      <c r="S24" s="73">
        <f>VLOOKUP($L$6,EDU.ARTISTICA!$A$11:$AW$55,35,FALSE)</f>
        <v>81</v>
      </c>
      <c r="T24" s="256">
        <f>VLOOKUP($L$6,EDU.ARTISTICA!$A$11:$AW$55,37,FALSE)</f>
        <v>76</v>
      </c>
      <c r="U24" s="256">
        <f>VLOOKUP($L$6,EDU.ARTISTICA!$A$11:$AW$55,38,FALSE)</f>
        <v>80</v>
      </c>
      <c r="V24" s="256">
        <f>VLOOKUP($L$6,EDU.ARTISTICA!$A$11:$AW$55,39,FALSE)</f>
        <v>83</v>
      </c>
      <c r="W24" s="256">
        <f>VLOOKUP($L$6,EDU.ARTISTICA!$A$11:$AW$55,40,FALSE)</f>
        <v>81</v>
      </c>
      <c r="X24" s="271">
        <f>VLOOKUP($L$6,EDU.ARTISTICA!$A$11:$AW$55,41,FALSE)</f>
        <v>80</v>
      </c>
      <c r="Y24" s="273">
        <f>VLOOKUP($L$6,EDU.ARTISTICA!$A$11:$AW$55,42,FALSE)</f>
        <v>0</v>
      </c>
      <c r="Z24" s="250" t="str">
        <f>VLOOKUP($L$6,EDU.ARTISTICA!$A$11:$BC$55,44,FALSE)</f>
        <v/>
      </c>
      <c r="AA24" s="250">
        <f>VLOOKUP($L$6,EDU.ARTISTICA!$A$11:$BC$55,45,FALSE)</f>
        <v>0</v>
      </c>
      <c r="AB24" s="250">
        <f>VLOOKUP($L$6,EDU.ARTISTICA!$A$11:$BC$55,46,FALSE)</f>
        <v>0</v>
      </c>
      <c r="AC24" s="273" t="str">
        <f>VLOOKUP($L$6,EDU.ARTISTICA!$A$11:$BC$55,47,FALSE)</f>
        <v/>
      </c>
      <c r="AD24" s="252" t="str">
        <f>VLOOKUP($L$6,EDU.ARTISTICA!$A$11:$BC$55,48,FALSE)</f>
        <v/>
      </c>
      <c r="AE24" s="250">
        <f>VLOOKUP($L$6,EDU.ARTISTICA!$A$11:$BC$55,49,FALSE)</f>
        <v>0</v>
      </c>
      <c r="AF24" s="250">
        <f>VLOOKUP($L$6,EDU.ARTISTICA!$A$11:$BC$55,50,FALSE)</f>
        <v>0</v>
      </c>
      <c r="AG24" s="275" t="str">
        <f>VLOOKUP($L$6,EDU.ARTISTICA!$A$11:$BC$55,51,FALSE)</f>
        <v/>
      </c>
      <c r="AH24" s="273" t="str">
        <f>VLOOKUP($L$6,EDU.ARTISTICA!$A$11:$BC$55,52,FALSE)</f>
        <v/>
      </c>
      <c r="AI24" s="250">
        <f>VLOOKUP($L$6,EDU.ARTISTICA!$A$11:$BC$55,53,FALSE)</f>
        <v>0</v>
      </c>
      <c r="AJ24" s="271">
        <f>VLOOKUP($L$6,EDU.ARTISTICA!$A$11:$BC$55,54,FALSE)</f>
        <v>80</v>
      </c>
      <c r="AK24" s="277" t="str">
        <f>VLOOKUP($L$6,EDU.ARTISTICA!$A$11:$BC$55,55,FALSE)</f>
        <v/>
      </c>
    </row>
    <row r="25" spans="1:37" ht="19.25" customHeight="1" x14ac:dyDescent="0.2">
      <c r="A25" s="260"/>
      <c r="B25" s="242"/>
      <c r="C25" s="72" t="s">
        <v>89</v>
      </c>
      <c r="D25" s="73">
        <f>VLOOKUP($L$6,EDU.ARTISTICA!$A$11:$AW$55,6,FALSE)</f>
        <v>0</v>
      </c>
      <c r="E25" s="73">
        <f>VLOOKUP($L$6,EDU.ARTISTICA!$A$11:$AW$55,8,FALSE)</f>
        <v>0</v>
      </c>
      <c r="F25" s="73">
        <f>VLOOKUP($L$6,EDU.ARTISTICA!$A$11:$AW$55,10,FALSE)</f>
        <v>0</v>
      </c>
      <c r="G25" s="73">
        <f>VLOOKUP($L$6,EDU.ARTISTICA!$A$11:$AW$55,12,FALSE)</f>
        <v>0</v>
      </c>
      <c r="H25" s="73">
        <f>VLOOKUP($L$6,EDU.ARTISTICA!$A$11:$AW$55,14,FALSE)</f>
        <v>0</v>
      </c>
      <c r="I25" s="73">
        <f>VLOOKUP($L$6,EDU.ARTISTICA!$A$11:$AW$55,16,FALSE)</f>
        <v>0</v>
      </c>
      <c r="J25" s="73">
        <f>VLOOKUP($L$6,EDU.ARTISTICA!$A$11:$AW$55,18,FALSE)</f>
        <v>0</v>
      </c>
      <c r="K25" s="73">
        <f>VLOOKUP($L$6,EDU.ARTISTICA!$A$11:$AW$55,20,FALSE)</f>
        <v>0</v>
      </c>
      <c r="L25" s="73">
        <f>VLOOKUP($L$6,EDU.ARTISTICA!$A$11:$AW$55,22,FALSE)</f>
        <v>0</v>
      </c>
      <c r="M25" s="73">
        <f>VLOOKUP($L$6,EDU.ARTISTICA!$A$11:$AW$55,24,FALSE)</f>
        <v>0</v>
      </c>
      <c r="N25" s="73">
        <f>VLOOKUP($L$6,EDU.ARTISTICA!$A$11:$AW$55,26,FALSE)</f>
        <v>0</v>
      </c>
      <c r="O25" s="73">
        <f>VLOOKUP($L$6,EDU.ARTISTICA!$A$11:$AW$55,28,FALSE)</f>
        <v>0</v>
      </c>
      <c r="P25" s="73">
        <f>VLOOKUP($L$6,EDU.ARTISTICA!$A$11:$AW$55,30,FALSE)</f>
        <v>0</v>
      </c>
      <c r="Q25" s="73">
        <f>VLOOKUP($L$6,EDU.ARTISTICA!$A$11:$AW$55,32,FALSE)</f>
        <v>0</v>
      </c>
      <c r="R25" s="73">
        <f>VLOOKUP($L$6,EDU.ARTISTICA!$A$11:$AW$55,34,FALSE)</f>
        <v>0</v>
      </c>
      <c r="S25" s="73">
        <f>VLOOKUP($L$6,EDU.ARTISTICA!$A$11:$AW$55,36,FALSE)</f>
        <v>0</v>
      </c>
      <c r="T25" s="257"/>
      <c r="U25" s="257"/>
      <c r="V25" s="257"/>
      <c r="W25" s="257"/>
      <c r="X25" s="272"/>
      <c r="Y25" s="274"/>
      <c r="Z25" s="251"/>
      <c r="AA25" s="251"/>
      <c r="AB25" s="251"/>
      <c r="AC25" s="274"/>
      <c r="AD25" s="253"/>
      <c r="AE25" s="251"/>
      <c r="AF25" s="251"/>
      <c r="AG25" s="276"/>
      <c r="AH25" s="274"/>
      <c r="AI25" s="251"/>
      <c r="AJ25" s="272"/>
      <c r="AK25" s="278"/>
    </row>
    <row r="26" spans="1:37" ht="19.25" customHeight="1" x14ac:dyDescent="0.2">
      <c r="A26" s="260"/>
      <c r="B26" s="241" t="s">
        <v>27</v>
      </c>
      <c r="C26" s="72" t="s">
        <v>88</v>
      </c>
      <c r="D26" s="73">
        <f>VLOOKUP($L$6,EDU.FISICA!$A$11:$AW$55,5,FALSE)</f>
        <v>0</v>
      </c>
      <c r="E26" s="73">
        <f>VLOOKUP($L$6,EDU.FISICA!$A$11:$AW$55,7,FALSE)</f>
        <v>0</v>
      </c>
      <c r="F26" s="73">
        <f>VLOOKUP($L$6,EDU.FISICA!$A$11:$AW$55,9,FALSE)</f>
        <v>0</v>
      </c>
      <c r="G26" s="73">
        <f>VLOOKUP($L$6,EDU.FISICA!$A$11:$AW$55,11,FALSE)</f>
        <v>0</v>
      </c>
      <c r="H26" s="73">
        <f>VLOOKUP($L$6,EDU.FISICA!$A$11:$AW$55,13,FALSE)</f>
        <v>0</v>
      </c>
      <c r="I26" s="73">
        <f>VLOOKUP($L$6,EDU.FISICA!$A$11:$AW$55,15,FALSE)</f>
        <v>0</v>
      </c>
      <c r="J26" s="73">
        <f>VLOOKUP($L$6,EDU.FISICA!$A$11:$AW$55,17,FALSE)</f>
        <v>0</v>
      </c>
      <c r="K26" s="73">
        <f>VLOOKUP($L$6,EDU.FISICA!$A$11:$AW$55,19,FALSE)</f>
        <v>0</v>
      </c>
      <c r="L26" s="73">
        <f>VLOOKUP($L$6,EDU.FISICA!$A$11:$AW$55,21,FALSE)</f>
        <v>0</v>
      </c>
      <c r="M26" s="73">
        <f>VLOOKUP($L$6,EDU.FISICA!$A$11:$AW$55,23,FALSE)</f>
        <v>0</v>
      </c>
      <c r="N26" s="73">
        <f>VLOOKUP($L$6,EDU.FISICA!$A$11:$AW$55,25,FALSE)</f>
        <v>0</v>
      </c>
      <c r="O26" s="73">
        <f>VLOOKUP($L$6,EDU.FISICA!$A$11:$AW$55,27,FALSE)</f>
        <v>0</v>
      </c>
      <c r="P26" s="73">
        <f>VLOOKUP($L$6,EDU.FISICA!$A$11:$AW$55,29,FALSE)</f>
        <v>0</v>
      </c>
      <c r="Q26" s="73">
        <f>VLOOKUP($L$6,EDU.FISICA!$A$11:$AW$55,31,FALSE)</f>
        <v>0</v>
      </c>
      <c r="R26" s="73">
        <f>VLOOKUP($L$6,EDU.FISICA!$A$11:$AW$55,33,FALSE)</f>
        <v>0</v>
      </c>
      <c r="S26" s="73">
        <f>VLOOKUP($L$6,EDU.FISICA!$A$11:$AW$55,35,FALSE)</f>
        <v>0</v>
      </c>
      <c r="T26" s="256">
        <f>VLOOKUP($L$6,EDU.FISICA!$A$11:$AW$55,37,FALSE)</f>
        <v>0</v>
      </c>
      <c r="U26" s="256">
        <f>VLOOKUP($L$6,EDU.FISICA!$A$11:$AW$55,38,FALSE)</f>
        <v>0</v>
      </c>
      <c r="V26" s="256">
        <f>VLOOKUP($L$6,EDU.FISICA!$A$11:$AW$55,39,FALSE)</f>
        <v>0</v>
      </c>
      <c r="W26" s="256">
        <f>VLOOKUP($L$6,EDU.FISICA!$A$11:$AW$55,40,FALSE)</f>
        <v>0</v>
      </c>
      <c r="X26" s="271">
        <f>VLOOKUP($L$6,EDU.FISICA!$A$11:$AW$55,41,FALSE)</f>
        <v>0</v>
      </c>
      <c r="Y26" s="273">
        <f>VLOOKUP($L$6,EDU.FISICA!$A$11:$AW$55,42,FALSE)</f>
        <v>0</v>
      </c>
      <c r="Z26" s="250">
        <f>VLOOKUP($L$6,EDU.FISICA!$A$11:$BC$55,44,FALSE)</f>
        <v>0</v>
      </c>
      <c r="AA26" s="250">
        <f>VLOOKUP($L$6,EDU.FISICA!$A$11:$BC$55,45,FALSE)</f>
        <v>0</v>
      </c>
      <c r="AB26" s="250">
        <f>VLOOKUP($L$6,EDU.FISICA!$A$11:$BC$55,46,FALSE)</f>
        <v>0</v>
      </c>
      <c r="AC26" s="273" t="str">
        <f>VLOOKUP($L$6,EDU.FISICA!$A$11:$BC$55,47,FALSE)</f>
        <v/>
      </c>
      <c r="AD26" s="252" t="str">
        <f>VLOOKUP($L$6,EDU.FISICA!$A$11:$BC$55,48,FALSE)</f>
        <v/>
      </c>
      <c r="AE26" s="250">
        <f>VLOOKUP($L$6,EDU.FISICA!$A$11:$BC$55,49,FALSE)</f>
        <v>0</v>
      </c>
      <c r="AF26" s="250">
        <f>VLOOKUP($L$6,EDU.FISICA!$A$11:$BC$55,50,FALSE)</f>
        <v>0</v>
      </c>
      <c r="AG26" s="275" t="str">
        <f>VLOOKUP($L$6,EDU.FISICA!$A$11:$BC$55,51,FALSE)</f>
        <v/>
      </c>
      <c r="AH26" s="273" t="str">
        <f>VLOOKUP($L$6,EDU.FISICA!$A$11:$BC$55,52,FALSE)</f>
        <v/>
      </c>
      <c r="AI26" s="250">
        <f>VLOOKUP($L$6,EDU.FISICA!$A$11:$BC$55,53,FALSE)</f>
        <v>0</v>
      </c>
      <c r="AJ26" s="271" t="str">
        <f>VLOOKUP($L$6,EDU.FISICA!$A$11:$BC$55,54,FALSE)</f>
        <v/>
      </c>
      <c r="AK26" s="277">
        <f>VLOOKUP($L$6,EDU.FISICA!$A$11:$BC$55,55,FALSE)</f>
        <v>0</v>
      </c>
    </row>
    <row r="27" spans="1:37" ht="19.25" customHeight="1" x14ac:dyDescent="0.2">
      <c r="A27" s="260"/>
      <c r="B27" s="242"/>
      <c r="C27" s="72" t="s">
        <v>89</v>
      </c>
      <c r="D27" s="73">
        <f>VLOOKUP($L$6,EDU.FISICA!$A$11:$AW$55,6,FALSE)</f>
        <v>0</v>
      </c>
      <c r="E27" s="73">
        <f>VLOOKUP($L$6,EDU.FISICA!$A$11:$AW$55,8,FALSE)</f>
        <v>0</v>
      </c>
      <c r="F27" s="73">
        <f>VLOOKUP($L$6,EDU.FISICA!$A$11:$AW$55,10,FALSE)</f>
        <v>0</v>
      </c>
      <c r="G27" s="73">
        <f>VLOOKUP($L$6,EDU.FISICA!$A$11:$AW$55,12,FALSE)</f>
        <v>0</v>
      </c>
      <c r="H27" s="73">
        <f>VLOOKUP($L$6,EDU.FISICA!$A$11:$AW$55,14,FALSE)</f>
        <v>0</v>
      </c>
      <c r="I27" s="73">
        <f>VLOOKUP($L$6,EDU.FISICA!$A$11:$AW$55,16,FALSE)</f>
        <v>0</v>
      </c>
      <c r="J27" s="73">
        <f>VLOOKUP($L$6,EDU.FISICA!$A$11:$AW$55,18,FALSE)</f>
        <v>0</v>
      </c>
      <c r="K27" s="73">
        <f>VLOOKUP($L$6,EDU.FISICA!$A$11:$AW$55,20,FALSE)</f>
        <v>0</v>
      </c>
      <c r="L27" s="73">
        <f>VLOOKUP($L$6,EDU.FISICA!$A$11:$AW$55,22,FALSE)</f>
        <v>0</v>
      </c>
      <c r="M27" s="73">
        <f>VLOOKUP($L$6,EDU.FISICA!$A$11:$AW$55,24,FALSE)</f>
        <v>0</v>
      </c>
      <c r="N27" s="73">
        <f>VLOOKUP($L$6,EDU.FISICA!$A$11:$AW$55,26,FALSE)</f>
        <v>0</v>
      </c>
      <c r="O27" s="73">
        <f>VLOOKUP($L$6,EDU.FISICA!$A$11:$AW$55,28,FALSE)</f>
        <v>0</v>
      </c>
      <c r="P27" s="73">
        <f>VLOOKUP($L$6,EDU.FISICA!$A$11:$AW$55,30,FALSE)</f>
        <v>0</v>
      </c>
      <c r="Q27" s="73">
        <f>VLOOKUP($L$6,EDU.FISICA!$A$11:$AW$55,32,FALSE)</f>
        <v>0</v>
      </c>
      <c r="R27" s="73">
        <f>VLOOKUP($L$6,EDU.FISICA!$A$11:$AW$55,34,FALSE)</f>
        <v>0</v>
      </c>
      <c r="S27" s="73">
        <f>VLOOKUP($L$6,EDU.FISICA!$A$11:$AW$55,36,FALSE)</f>
        <v>0</v>
      </c>
      <c r="T27" s="257"/>
      <c r="U27" s="257"/>
      <c r="V27" s="257"/>
      <c r="W27" s="257"/>
      <c r="X27" s="272"/>
      <c r="Y27" s="274"/>
      <c r="Z27" s="251"/>
      <c r="AA27" s="251"/>
      <c r="AB27" s="251"/>
      <c r="AC27" s="274"/>
      <c r="AD27" s="253"/>
      <c r="AE27" s="251"/>
      <c r="AF27" s="251"/>
      <c r="AG27" s="276"/>
      <c r="AH27" s="274"/>
      <c r="AI27" s="251"/>
      <c r="AJ27" s="272"/>
      <c r="AK27" s="278"/>
    </row>
    <row r="28" spans="1:37" ht="19.25" customHeight="1" x14ac:dyDescent="0.2">
      <c r="A28" s="260"/>
      <c r="B28" s="258" t="s">
        <v>28</v>
      </c>
      <c r="C28" s="72" t="s">
        <v>88</v>
      </c>
      <c r="D28" s="73">
        <f>VLOOKUP($L$6,RELIGION!$A$11:$AW$55,5,FALSE)</f>
        <v>70</v>
      </c>
      <c r="E28" s="73">
        <f>VLOOKUP($L$6,RELIGION!$A$11:$AW$55,7,FALSE)</f>
        <v>70</v>
      </c>
      <c r="F28" s="73">
        <f>VLOOKUP($L$6,RELIGION!$A$11:$AW$55,9,FALSE)</f>
        <v>60</v>
      </c>
      <c r="G28" s="73">
        <f>VLOOKUP($L$6,RELIGION!$A$11:$AW$55,11,FALSE)</f>
        <v>60</v>
      </c>
      <c r="H28" s="73">
        <f>VLOOKUP($L$6,RELIGION!$A$11:$AW$55,13,FALSE)</f>
        <v>70</v>
      </c>
      <c r="I28" s="73">
        <f>VLOOKUP($L$6,RELIGION!$A$11:$AW$55,15,FALSE)</f>
        <v>70</v>
      </c>
      <c r="J28" s="73">
        <f>VLOOKUP($L$6,RELIGION!$A$11:$AW$55,17,FALSE)</f>
        <v>71</v>
      </c>
      <c r="K28" s="73">
        <f>VLOOKUP($L$6,RELIGION!$A$11:$AW$55,19,FALSE)</f>
        <v>70</v>
      </c>
      <c r="L28" s="73">
        <f>VLOOKUP($L$6,RELIGION!$A$11:$AW$55,21,FALSE)</f>
        <v>70</v>
      </c>
      <c r="M28" s="73">
        <f>VLOOKUP($L$6,RELIGION!$A$11:$AW$55,23,FALSE)</f>
        <v>70</v>
      </c>
      <c r="N28" s="73">
        <f>VLOOKUP($L$6,RELIGION!$A$11:$AW$55,25,FALSE)</f>
        <v>71</v>
      </c>
      <c r="O28" s="73">
        <f>VLOOKUP($L$6,RELIGION!$A$11:$AW$55,27,FALSE)</f>
        <v>70</v>
      </c>
      <c r="P28" s="73">
        <f>VLOOKUP($L$6,RELIGION!$A$11:$AW$55,29,FALSE)</f>
        <v>68</v>
      </c>
      <c r="Q28" s="73">
        <f>VLOOKUP($L$6,RELIGION!$A$11:$AW$55,31,FALSE)</f>
        <v>71</v>
      </c>
      <c r="R28" s="73">
        <f>VLOOKUP($L$6,RELIGION!$A$11:$AW$55,33,FALSE)</f>
        <v>71</v>
      </c>
      <c r="S28" s="73">
        <f>VLOOKUP($L$6,RELIGION!$A$11:$AW$55,35,FALSE)</f>
        <v>70</v>
      </c>
      <c r="T28" s="256">
        <f>VLOOKUP($L$6,RELIGION!$A$11:$AW$55,37,FALSE)</f>
        <v>70.25</v>
      </c>
      <c r="U28" s="256">
        <f>VLOOKUP($L$6,RELIGION!$A$11:$AW$55,38,FALSE)</f>
        <v>70.25</v>
      </c>
      <c r="V28" s="256">
        <f>VLOOKUP($L$6,RELIGION!$A$11:$AW$55,39,FALSE)</f>
        <v>70.25</v>
      </c>
      <c r="W28" s="256">
        <f>VLOOKUP($L$6,RELIGION!$A$11:$AW$55,40,FALSE)</f>
        <v>87.5</v>
      </c>
      <c r="X28" s="271">
        <f>VLOOKUP($L$6,RELIGION!$A$11:$AW$55,41,FALSE)</f>
        <v>74.5625</v>
      </c>
      <c r="Y28" s="273">
        <f>VLOOKUP($L$6,RELIGION!$A$11:$AW$55,42,FALSE)</f>
        <v>0</v>
      </c>
      <c r="Z28" s="250" t="str">
        <f>VLOOKUP($L$6,RELIGION!$A$11:$BC$55,44,FALSE)</f>
        <v/>
      </c>
      <c r="AA28" s="250">
        <f>VLOOKUP($L$6,RELIGION!$A$11:$BC$55,45,FALSE)</f>
        <v>0</v>
      </c>
      <c r="AB28" s="250">
        <f>VLOOKUP($L$6,RELIGION!$A$11:$BC$55,46,FALSE)</f>
        <v>0</v>
      </c>
      <c r="AC28" s="273" t="str">
        <f>VLOOKUP($L$6,RELIGION!$A$11:$BC$55,47,FALSE)</f>
        <v/>
      </c>
      <c r="AD28" s="252" t="str">
        <f>VLOOKUP($L$6,RELIGION!$A$11:$BC$55,48,FALSE)</f>
        <v/>
      </c>
      <c r="AE28" s="250">
        <f>VLOOKUP($L$6,RELIGION!$A$11:$BC$55,49,FALSE)</f>
        <v>0</v>
      </c>
      <c r="AF28" s="250">
        <f>VLOOKUP($L$6,RELIGION!$A$11:$BC$55,50,FALSE)</f>
        <v>0</v>
      </c>
      <c r="AG28" s="275" t="str">
        <f>VLOOKUP($L$6,RELIGION!$A$11:$BC$55,51,FALSE)</f>
        <v/>
      </c>
      <c r="AH28" s="273" t="str">
        <f>VLOOKUP($L$6,RELIGION!$A$11:$BC$55,52,FALSE)</f>
        <v/>
      </c>
      <c r="AI28" s="250">
        <f>VLOOKUP($L$6,RELIGION!$A$11:$BC$55,53,FALSE)</f>
        <v>0</v>
      </c>
      <c r="AJ28" s="271">
        <f>VLOOKUP($L$6,RELIGION!$A$11:$BC$55,54,FALSE)</f>
        <v>74.5625</v>
      </c>
      <c r="AK28" s="277" t="str">
        <f>VLOOKUP($L$6,RELIGION!$A$11:$BC$55,55,FALSE)</f>
        <v/>
      </c>
    </row>
    <row r="29" spans="1:37" ht="19.25" customHeight="1" x14ac:dyDescent="0.2">
      <c r="A29" s="261"/>
      <c r="B29" s="258"/>
      <c r="C29" s="72" t="s">
        <v>89</v>
      </c>
      <c r="D29" s="73">
        <f>VLOOKUP($L$6,RELIGION!$A$11:$AW$55,6,FALSE)</f>
        <v>0</v>
      </c>
      <c r="E29" s="73">
        <f>VLOOKUP($L$6,RELIGION!$A$11:$AW$55,8,FALSE)</f>
        <v>0</v>
      </c>
      <c r="F29" s="73">
        <f>VLOOKUP($L$6,RELIGION!$A$11:$AW$55,10,FALSE)</f>
        <v>71</v>
      </c>
      <c r="G29" s="73">
        <f>VLOOKUP($L$6,RELIGION!$A$11:$AW$55,12,FALSE)</f>
        <v>70</v>
      </c>
      <c r="H29" s="73">
        <f>VLOOKUP($L$6,RELIGION!$A$11:$AW$55,14,FALSE)</f>
        <v>0</v>
      </c>
      <c r="I29" s="73">
        <f>VLOOKUP($L$6,RELIGION!$A$11:$AW$55,16,FALSE)</f>
        <v>0</v>
      </c>
      <c r="J29" s="73">
        <f>VLOOKUP($L$6,RELIGION!$A$11:$AW$55,18,FALSE)</f>
        <v>0</v>
      </c>
      <c r="K29" s="73">
        <f>VLOOKUP($L$6,RELIGION!$A$11:$AW$55,20,FALSE)</f>
        <v>0</v>
      </c>
      <c r="L29" s="73">
        <f>VLOOKUP($L$6,RELIGION!$A$11:$AW$55,22,FALSE)</f>
        <v>0</v>
      </c>
      <c r="M29" s="73">
        <f>VLOOKUP($L$6,RELIGION!$A$11:$AW$55,24,FALSE)</f>
        <v>0</v>
      </c>
      <c r="N29" s="73">
        <f>VLOOKUP($L$6,RELIGION!$A$11:$AW$55,26,FALSE)</f>
        <v>0</v>
      </c>
      <c r="O29" s="73">
        <f>VLOOKUP($L$6,RELIGION!$A$11:$AW$55,28,FALSE)</f>
        <v>0</v>
      </c>
      <c r="P29" s="73">
        <f>VLOOKUP($L$6,RELIGION!$A$11:$AW$55,30,FALSE)</f>
        <v>70</v>
      </c>
      <c r="Q29" s="73">
        <f>VLOOKUP($L$6,RELIGION!$A$11:$AW$55,32,FALSE)</f>
        <v>0</v>
      </c>
      <c r="R29" s="73">
        <f>VLOOKUP($L$6,RELIGION!$A$11:$AW$55,34,FALSE)</f>
        <v>0</v>
      </c>
      <c r="S29" s="73">
        <f>VLOOKUP($L$6,RELIGION!$A$11:$AW$55,36,FALSE)</f>
        <v>0</v>
      </c>
      <c r="T29" s="257"/>
      <c r="U29" s="257"/>
      <c r="V29" s="257"/>
      <c r="W29" s="257"/>
      <c r="X29" s="272"/>
      <c r="Y29" s="274"/>
      <c r="Z29" s="251"/>
      <c r="AA29" s="251"/>
      <c r="AB29" s="251"/>
      <c r="AC29" s="274"/>
      <c r="AD29" s="253"/>
      <c r="AE29" s="251"/>
      <c r="AF29" s="251"/>
      <c r="AG29" s="276"/>
      <c r="AH29" s="274"/>
      <c r="AI29" s="251"/>
      <c r="AJ29" s="272"/>
      <c r="AK29" s="278"/>
    </row>
  </sheetData>
  <mergeCells count="191"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B3" zoomScale="94" zoomScaleNormal="70" workbookViewId="0">
      <selection activeCell="T15" sqref="T1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17" t="s">
        <v>90</v>
      </c>
    </row>
    <row r="2" spans="1:38" ht="10.75" customHeight="1" x14ac:dyDescent="0.2">
      <c r="D2" s="117"/>
    </row>
    <row r="7" spans="1:38" x14ac:dyDescent="0.2">
      <c r="I7" s="292" t="s">
        <v>128</v>
      </c>
      <c r="J7" s="292"/>
      <c r="K7" s="293">
        <v>10658</v>
      </c>
      <c r="L7" s="293"/>
    </row>
    <row r="8" spans="1:38" ht="16" thickBot="1" x14ac:dyDescent="0.25"/>
    <row r="9" spans="1:38" ht="54.5" customHeight="1" thickBot="1" x14ac:dyDescent="0.25">
      <c r="B9" s="279" t="s">
        <v>68</v>
      </c>
      <c r="C9" s="279"/>
      <c r="D9" s="286" t="s">
        <v>69</v>
      </c>
      <c r="E9" s="287"/>
      <c r="F9" s="287"/>
      <c r="G9" s="288"/>
      <c r="H9" s="286" t="s">
        <v>70</v>
      </c>
      <c r="I9" s="287"/>
      <c r="J9" s="287"/>
      <c r="K9" s="288"/>
      <c r="L9" s="289" t="s">
        <v>71</v>
      </c>
      <c r="M9" s="290"/>
      <c r="N9" s="290"/>
      <c r="O9" s="291"/>
      <c r="P9" s="286" t="s">
        <v>72</v>
      </c>
      <c r="Q9" s="287"/>
      <c r="R9" s="287"/>
      <c r="S9" s="288"/>
      <c r="T9" s="289" t="s">
        <v>132</v>
      </c>
      <c r="U9" s="290"/>
      <c r="V9" s="290"/>
      <c r="W9" s="291"/>
      <c r="X9" s="286" t="s">
        <v>73</v>
      </c>
      <c r="Y9" s="287"/>
      <c r="Z9" s="287"/>
      <c r="AA9" s="288"/>
      <c r="AB9" s="286" t="s">
        <v>74</v>
      </c>
      <c r="AC9" s="287"/>
      <c r="AD9" s="287"/>
      <c r="AE9" s="288"/>
      <c r="AF9" s="286" t="s">
        <v>75</v>
      </c>
      <c r="AG9" s="287"/>
      <c r="AH9" s="287"/>
      <c r="AI9" s="288"/>
      <c r="AJ9" s="286" t="s">
        <v>76</v>
      </c>
      <c r="AK9" s="287"/>
      <c r="AL9" s="288"/>
    </row>
    <row r="10" spans="1:38" ht="60" customHeight="1" x14ac:dyDescent="0.2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">
      <c r="A11" s="5">
        <v>1</v>
      </c>
      <c r="B11" s="6" t="str">
        <f>ESPANOL!C11</f>
        <v>LUIS ANDRES</v>
      </c>
      <c r="C11" s="95" t="str">
        <f>ESPANOL!D11</f>
        <v>ADAMES COLON</v>
      </c>
      <c r="D11" s="96">
        <f>ESPANOL!$AO11</f>
        <v>80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81.875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81.875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88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73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81.875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87.375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96.3125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">
      <c r="A12" s="5">
        <v>2</v>
      </c>
      <c r="B12" s="6" t="str">
        <f>ESPANOL!C12</f>
        <v>ANEURIS</v>
      </c>
      <c r="C12" s="95" t="str">
        <f>ESPANOL!D12</f>
        <v xml:space="preserve">ANDERSON </v>
      </c>
      <c r="D12" s="96">
        <f>ESPANOL!AO12</f>
        <v>84.875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83.6875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83.6875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80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79.3125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83.6875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92.5625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90.8125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">
      <c r="A13" s="5">
        <v>3</v>
      </c>
      <c r="B13" s="6" t="str">
        <f>ESPANOL!C13</f>
        <v>ANGEL ARIEL</v>
      </c>
      <c r="C13" s="95" t="str">
        <f>ESPANOL!D13</f>
        <v>AZCONA BALBUENA</v>
      </c>
      <c r="D13" s="96">
        <f>ESPANOL!AO13</f>
        <v>88.5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88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88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80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84.0625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88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90.8125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97.375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">
      <c r="A14" s="5">
        <v>4</v>
      </c>
      <c r="B14" s="6" t="str">
        <f>ESPANOL!C14</f>
        <v>WISLINE</v>
      </c>
      <c r="C14" s="95" t="str">
        <f>ESPANOL!D14</f>
        <v xml:space="preserve">BERNADEAU </v>
      </c>
      <c r="D14" s="96">
        <f>ESPANOL!AO14</f>
        <v>84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88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88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81.875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77.5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88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97.375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83.6875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">
      <c r="A15" s="5">
        <v>5</v>
      </c>
      <c r="B15" s="6" t="str">
        <f>ESPANOL!C15</f>
        <v>LISAIRY</v>
      </c>
      <c r="C15" s="95" t="str">
        <f>ESPANOL!D15</f>
        <v>BREA CONTRERA</v>
      </c>
      <c r="D15" s="96">
        <f>ESPANOL!AO15</f>
        <v>82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80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80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83.6875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88.5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80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83.6875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0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">
      <c r="A16" s="5">
        <v>6</v>
      </c>
      <c r="B16" s="6" t="str">
        <f>ESPANOL!C16</f>
        <v>RODENEL</v>
      </c>
      <c r="C16" s="95" t="str">
        <f>ESPANOL!D16</f>
        <v>CACEUS DABOIS</v>
      </c>
      <c r="D16" s="96">
        <f>ESPANOL!AO16</f>
        <v>80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80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80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88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78.8125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80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0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74.5625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">
      <c r="A17" s="5">
        <v>7</v>
      </c>
      <c r="B17" s="6" t="str">
        <f>ESPANOL!C17</f>
        <v>MARY LUZ</v>
      </c>
      <c r="C17" s="95" t="str">
        <f>ESPANOL!D17</f>
        <v>CAMILO ESPINAL</v>
      </c>
      <c r="D17" s="96">
        <f>ESPANOL!AO17</f>
        <v>84.875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81.875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81.875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81.875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81.9375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81.875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74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76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">
      <c r="A18" s="5">
        <v>8</v>
      </c>
      <c r="B18" s="6" t="str">
        <f>ESPANOL!C18</f>
        <v>ANA ROSA</v>
      </c>
      <c r="C18" s="95" t="str">
        <f>ESPANOL!D18</f>
        <v>CARRION VILORIO</v>
      </c>
      <c r="D18" s="96">
        <f>ESPANOL!AO18</f>
        <v>88.5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83.6875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83.6875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83.6875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0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83.6875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89.75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73.4375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">
      <c r="A19" s="5">
        <v>9</v>
      </c>
      <c r="B19" s="6" t="str">
        <f>ESPANOL!C19</f>
        <v>WILDIANA</v>
      </c>
      <c r="C19" s="95" t="str">
        <f>ESPANOL!D19</f>
        <v xml:space="preserve">CASSEUS </v>
      </c>
      <c r="D19" s="96">
        <f>ESPANOL!AO19</f>
        <v>84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88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88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88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69.5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88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97.875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83.25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">
      <c r="A20" s="5">
        <v>10</v>
      </c>
      <c r="B20" s="6" t="str">
        <f>ESPANOL!C20</f>
        <v>JERVIN</v>
      </c>
      <c r="C20" s="95" t="str">
        <f>ESPANOL!D20</f>
        <v>CASTRO ALMONTE</v>
      </c>
      <c r="D20" s="96">
        <f>ESPANOL!AO20</f>
        <v>80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81.875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81.875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81.875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0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81.875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92.5625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92.5625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">
      <c r="A21" s="5">
        <v>11</v>
      </c>
      <c r="B21" s="6" t="str">
        <f>ESPANOL!C21</f>
        <v>SONDJY</v>
      </c>
      <c r="C21" s="95" t="str">
        <f>ESPANOL!D21</f>
        <v xml:space="preserve">CESAIRE </v>
      </c>
      <c r="D21" s="96">
        <f>ESPANOL!AO21</f>
        <v>75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83.6875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83.6875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83.6875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73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83.6875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90.8125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90.8125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">
      <c r="A22" s="5">
        <v>12</v>
      </c>
      <c r="B22" s="6" t="str">
        <f>ESPANOL!C22</f>
        <v>ANDERSON</v>
      </c>
      <c r="C22" s="95" t="str">
        <f>ESPANOL!D22</f>
        <v xml:space="preserve">CHARLES </v>
      </c>
      <c r="D22" s="96">
        <f>ESPANOL!AO22</f>
        <v>85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88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88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88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79.3125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88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97.375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97.375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">
      <c r="A23" s="5">
        <v>13</v>
      </c>
      <c r="B23" s="6" t="str">
        <f>ESPANOL!C23</f>
        <v>SALOMON MANUEL</v>
      </c>
      <c r="C23" s="95" t="str">
        <f>ESPANOL!D23</f>
        <v>DE JESUS MANZUETA</v>
      </c>
      <c r="D23" s="96">
        <f>ESPANOL!AO23</f>
        <v>80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80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81.875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88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84.0625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81.875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83.6875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83.6875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">
      <c r="A24" s="5">
        <v>14</v>
      </c>
      <c r="B24" s="6" t="str">
        <f>ESPANOL!C24</f>
        <v>DARILEIDY</v>
      </c>
      <c r="C24" s="95" t="str">
        <f>ESPANOL!D24</f>
        <v>DE LOS SANTOS MARTINEZ</v>
      </c>
      <c r="D24" s="96">
        <f>ESPANOL!AO24</f>
        <v>88.5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77.8125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83.6875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80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77.5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83.6875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92.5625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62.75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">
      <c r="A25" s="5">
        <v>15</v>
      </c>
      <c r="B25" s="6" t="str">
        <f>ESPANOL!C25</f>
        <v>MIGUEL ANTONIO</v>
      </c>
      <c r="C25" s="95" t="str">
        <f>ESPANOL!D25</f>
        <v>DE LOS SANTOS MARTINEZ</v>
      </c>
      <c r="D25" s="96">
        <f>ESPANOL!AO25</f>
        <v>84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80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88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80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88.5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88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90.8125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71.0625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">
      <c r="A26" s="5">
        <v>16</v>
      </c>
      <c r="B26" s="6" t="str">
        <f>ESPANOL!C26</f>
        <v>HERIDANIA</v>
      </c>
      <c r="C26" s="95" t="str">
        <f>ESPANOL!D26</f>
        <v xml:space="preserve">DE MORA </v>
      </c>
      <c r="D26" s="96">
        <f>ESPANOL!AO26</f>
        <v>80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88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70.5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78.8125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88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97.375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69.4375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">
      <c r="A27" s="5">
        <v>17</v>
      </c>
      <c r="B27" s="6" t="str">
        <f>ESPANOL!C27</f>
        <v>EMILEISY</v>
      </c>
      <c r="C27" s="95" t="str">
        <f>ESPANOL!D27</f>
        <v>DE OLEO DE JESUS</v>
      </c>
      <c r="D27" s="96">
        <f>ESPANOL!AO27</f>
        <v>80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90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80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82.5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81.9375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80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83.6875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80.0625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">
      <c r="A28" s="5">
        <v>18</v>
      </c>
      <c r="B28" s="6" t="str">
        <f>ESPANOL!C28</f>
        <v>CRISTOPHER</v>
      </c>
      <c r="C28" s="95" t="str">
        <f>ESPANOL!D28</f>
        <v>DE PAULA CHARLES</v>
      </c>
      <c r="D28" s="96">
        <f>ESPANOL!AO28</f>
        <v>78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80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80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8.75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0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80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92.5625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70.5625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">
      <c r="A29" s="5">
        <v>19</v>
      </c>
      <c r="B29" s="6" t="str">
        <f>ESPANOL!C29</f>
        <v>JOSE MIGUEL</v>
      </c>
      <c r="C29" s="95" t="str">
        <f>ESPANOL!D29</f>
        <v>DEL JESUS MATOS</v>
      </c>
      <c r="D29" s="96">
        <f>ESPANOL!AO29</f>
        <v>80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80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81.875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0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69.5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81.875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90.8125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92.5625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">
      <c r="A30" s="5">
        <v>20</v>
      </c>
      <c r="B30" s="6" t="str">
        <f>ESPANOL!C30</f>
        <v>ROOSLEY</v>
      </c>
      <c r="C30" s="95" t="str">
        <f>ESPANOL!D30</f>
        <v xml:space="preserve">DEROMME </v>
      </c>
      <c r="D30" s="96">
        <f>ESPANOL!AO30</f>
        <v>84.0625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80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83.6875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69.6875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73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83.6875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97.375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90.8125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">
      <c r="A31" s="5">
        <v>21</v>
      </c>
      <c r="B31" s="6" t="str">
        <f>ESPANOL!C31</f>
        <v>MERLINA</v>
      </c>
      <c r="C31" s="95" t="str">
        <f>ESPANOL!D31</f>
        <v xml:space="preserve">DESILIS </v>
      </c>
      <c r="D31" s="96">
        <f>ESPANOL!AO31</f>
        <v>80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92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88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85.1875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79.3125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88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83.6875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97.375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">
      <c r="A32" s="5">
        <v>22</v>
      </c>
      <c r="B32" s="6" t="str">
        <f>ESPANOL!C32</f>
        <v>FELIX ANTONIO</v>
      </c>
      <c r="C32" s="95" t="str">
        <f>ESPANOL!D32</f>
        <v xml:space="preserve">ENCARNACION </v>
      </c>
      <c r="D32" s="96">
        <f>ESPANOL!AO32</f>
        <v>80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82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81.875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0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84.0625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81.875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92.5625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83.6875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">
      <c r="A33" s="5">
        <v>23</v>
      </c>
      <c r="B33" s="6" t="str">
        <f>ESPANOL!C33</f>
        <v>FRANDY</v>
      </c>
      <c r="C33" s="95" t="str">
        <f>ESPANOL!D33</f>
        <v>ENCARNACION ROSARIO</v>
      </c>
      <c r="D33" s="96">
        <f>ESPANOL!AO33</f>
        <v>84.875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82.75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83.6875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72.6875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77.5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83.6875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90.8125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71.625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">
      <c r="A34" s="5">
        <v>24</v>
      </c>
      <c r="B34" s="6" t="str">
        <f>ESPANOL!C34</f>
        <v>BRYAN</v>
      </c>
      <c r="C34" s="95" t="str">
        <f>ESPANOL!D34</f>
        <v>FERRAND PINALES</v>
      </c>
      <c r="D34" s="96">
        <f>ESPANOL!AO34</f>
        <v>88.5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82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88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9.8125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88.5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88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97.375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92.5625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">
      <c r="A35" s="5">
        <v>25</v>
      </c>
      <c r="B35" s="6" t="str">
        <f>ESPANOL!C35</f>
        <v>OLIVERO</v>
      </c>
      <c r="C35" s="95" t="str">
        <f>ESPANOL!D35</f>
        <v xml:space="preserve">GABRIEL </v>
      </c>
      <c r="D35" s="96">
        <f>ESPANOL!AO35</f>
        <v>84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80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81.875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68.1875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78.8125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81.875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83.6875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90.8125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">
      <c r="A36" s="5">
        <v>26</v>
      </c>
      <c r="B36" s="6" t="str">
        <f>ESPANOL!C36</f>
        <v>LUIS MANUEL</v>
      </c>
      <c r="C36" s="95" t="str">
        <f>ESPANOL!D36</f>
        <v>HENRIQUEZ GARCIA</v>
      </c>
      <c r="D36" s="96">
        <f>ESPANOL!AO36</f>
        <v>82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84.875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83.6875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0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81.9375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83.6875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92.5625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97.375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">
      <c r="A37" s="5">
        <v>27</v>
      </c>
      <c r="B37" s="6" t="str">
        <f>ESPANOL!C37</f>
        <v>ANDY</v>
      </c>
      <c r="C37" s="95" t="str">
        <f>ESPANOL!D37</f>
        <v>HERNANDEZ GARCIA</v>
      </c>
      <c r="D37" s="96">
        <f>ESPANOL!AO37</f>
        <v>80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88.5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88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73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0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88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90.8125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83.6875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">
      <c r="A38" s="5">
        <v>28</v>
      </c>
      <c r="B38" s="6" t="str">
        <f>ESPANOL!C38</f>
        <v>MAILENIS</v>
      </c>
      <c r="C38" s="95" t="str">
        <f>ESPANOL!D38</f>
        <v>JEAN LOUIS</v>
      </c>
      <c r="D38" s="96">
        <f>ESPANOL!AO38</f>
        <v>84.875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84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88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79.3125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69.5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88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97.375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73.875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25">
      <c r="B41" s="279" t="s">
        <v>68</v>
      </c>
      <c r="C41" s="279"/>
      <c r="D41" s="280" t="s">
        <v>69</v>
      </c>
      <c r="E41" s="281"/>
      <c r="F41" s="281"/>
      <c r="G41" s="282"/>
      <c r="H41" s="280" t="s">
        <v>70</v>
      </c>
      <c r="I41" s="281"/>
      <c r="J41" s="281"/>
      <c r="K41" s="282"/>
      <c r="L41" s="283" t="s">
        <v>71</v>
      </c>
      <c r="M41" s="284"/>
      <c r="N41" s="284"/>
      <c r="O41" s="285"/>
      <c r="P41" s="280" t="s">
        <v>72</v>
      </c>
      <c r="Q41" s="281"/>
      <c r="R41" s="281"/>
      <c r="S41" s="282"/>
      <c r="T41" s="283" t="s">
        <v>132</v>
      </c>
      <c r="U41" s="284"/>
      <c r="V41" s="284"/>
      <c r="W41" s="285"/>
      <c r="X41" s="280" t="s">
        <v>73</v>
      </c>
      <c r="Y41" s="281"/>
      <c r="Z41" s="281"/>
      <c r="AA41" s="282"/>
      <c r="AB41" s="280" t="s">
        <v>74</v>
      </c>
      <c r="AC41" s="281"/>
      <c r="AD41" s="281"/>
      <c r="AE41" s="282"/>
      <c r="AF41" s="280" t="s">
        <v>75</v>
      </c>
      <c r="AG41" s="281"/>
      <c r="AH41" s="281"/>
      <c r="AI41" s="282"/>
      <c r="AJ41" s="280" t="s">
        <v>76</v>
      </c>
      <c r="AK41" s="281"/>
      <c r="AL41" s="282"/>
    </row>
    <row r="42" spans="1:38" ht="68.25" customHeight="1" x14ac:dyDescent="0.2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">
      <c r="A43" s="5">
        <v>29</v>
      </c>
      <c r="B43" s="6" t="str">
        <f>ESPANOL!C39</f>
        <v>DAANA</v>
      </c>
      <c r="C43" s="95" t="str">
        <f>ESPANOL!D39</f>
        <v xml:space="preserve">JOSEPH </v>
      </c>
      <c r="D43" s="98">
        <f>ESPANOL!AO39</f>
        <v>88.5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82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80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84.0625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65.125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80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83.6875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83.1875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 t="shared" ref="AJ43:AJ49" si="1">IF(MIN(D11:AI11)&gt;=70, "A", "")</f>
        <v/>
      </c>
      <c r="AK43" s="10"/>
      <c r="AL43" s="102"/>
    </row>
    <row r="44" spans="1:38" ht="16.5" customHeight="1" x14ac:dyDescent="0.2">
      <c r="A44" s="5">
        <v>30</v>
      </c>
      <c r="B44" s="6" t="str">
        <f>ESPANOL!C40</f>
        <v>MIKERLANGE</v>
      </c>
      <c r="C44" s="95" t="str">
        <f>ESPANOL!D40</f>
        <v xml:space="preserve">JOSEPH </v>
      </c>
      <c r="D44" s="98">
        <f>ESPANOL!AO40</f>
        <v>84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80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80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77.5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88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80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92.5625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75.0625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si="1"/>
        <v/>
      </c>
      <c r="AK44" s="9"/>
      <c r="AL44" s="103"/>
    </row>
    <row r="45" spans="1:38" ht="16.5" customHeight="1" x14ac:dyDescent="0.2">
      <c r="A45" s="5">
        <v>31</v>
      </c>
      <c r="B45" s="6" t="str">
        <f>ESPANOL!C41</f>
        <v>DANILEIDY</v>
      </c>
      <c r="C45" s="95" t="str">
        <f>ESPANOL!D41</f>
        <v>LANTIGUA SIRENA</v>
      </c>
      <c r="D45" s="98">
        <f>ESPANOL!AO41</f>
        <v>80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84.875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81.875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88.5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90.5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81.875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90.8125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87.1875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">
      <c r="A46" s="5">
        <v>32</v>
      </c>
      <c r="B46" s="6" t="str">
        <f>ESPANOL!C42</f>
        <v>WISLINE</v>
      </c>
      <c r="C46" s="95" t="str">
        <f>ESPANOL!D42</f>
        <v xml:space="preserve">LOUICERONT </v>
      </c>
      <c r="D46" s="98">
        <f>ESPANOL!AO42</f>
        <v>75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88.5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83.6875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78.8125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87.0625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83.6875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97.375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79.125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">
      <c r="A47" s="5">
        <v>33</v>
      </c>
      <c r="B47" s="6" t="str">
        <f>ESPANOL!C43</f>
        <v>DENISE</v>
      </c>
      <c r="C47" s="95" t="str">
        <f>ESPANOL!D43</f>
        <v xml:space="preserve">LOUIS </v>
      </c>
      <c r="D47" s="98">
        <f>ESPANOL!AO43</f>
        <v>85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84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88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81.9375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86.8125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88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83.6875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81.625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">
      <c r="A48" s="5">
        <v>34</v>
      </c>
      <c r="B48" s="6" t="str">
        <f>ESPANOL!C44</f>
        <v>ANEURIS</v>
      </c>
      <c r="C48" s="95" t="str">
        <f>ESPANOL!D44</f>
        <v xml:space="preserve">LUMA </v>
      </c>
      <c r="D48" s="98">
        <f>ESPANOL!AO44</f>
        <v>80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80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81.875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0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73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81.875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92.5625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92.5625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">
      <c r="A49" s="5">
        <v>35</v>
      </c>
      <c r="B49" s="6" t="str">
        <f>ESPANOL!C45</f>
        <v>LUIS MANUEL</v>
      </c>
      <c r="C49" s="95" t="str">
        <f>ESPANOL!D45</f>
        <v>MARTE SANTANA</v>
      </c>
      <c r="D49" s="98">
        <f>ESPANOL!AO45</f>
        <v>88.5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75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83.6875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69.5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79.3125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83.6875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90.8125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90.8125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6" x14ac:dyDescent="0.2">
      <c r="B55" s="295" t="s">
        <v>129</v>
      </c>
      <c r="C55" s="295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95" t="s">
        <v>130</v>
      </c>
      <c r="AA55" s="295"/>
      <c r="AB55" s="295"/>
      <c r="AC55" s="295"/>
      <c r="AD55" s="295"/>
      <c r="AE55" s="295"/>
      <c r="AF55" s="295"/>
      <c r="AG55" s="295"/>
      <c r="AH55" s="295"/>
      <c r="AI55" s="295"/>
      <c r="AJ55" s="295"/>
    </row>
    <row r="56" spans="1:38" ht="16" x14ac:dyDescent="0.2">
      <c r="B56" s="294" t="s">
        <v>126</v>
      </c>
      <c r="C56" s="294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94" t="s">
        <v>83</v>
      </c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</row>
    <row r="57" spans="1:38" ht="16" x14ac:dyDescent="0.2">
      <c r="B57" s="296"/>
      <c r="C57" s="296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6" x14ac:dyDescent="0.2">
      <c r="B61" s="295" t="s">
        <v>84</v>
      </c>
      <c r="C61" s="295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6" x14ac:dyDescent="0.2">
      <c r="B62" s="294" t="s">
        <v>85</v>
      </c>
      <c r="C62" s="294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95" t="s">
        <v>127</v>
      </c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</row>
    <row r="63" spans="1:38" ht="16" x14ac:dyDescent="0.2">
      <c r="B63" s="296" t="s">
        <v>86</v>
      </c>
      <c r="C63" s="296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96" t="s">
        <v>87</v>
      </c>
      <c r="AA63" s="296"/>
      <c r="AB63" s="296"/>
      <c r="AC63" s="296"/>
      <c r="AD63" s="296"/>
      <c r="AE63" s="296"/>
      <c r="AF63" s="296"/>
      <c r="AG63" s="296"/>
      <c r="AH63" s="296"/>
      <c r="AI63" s="296"/>
      <c r="AJ63" s="296"/>
      <c r="AK63" s="296"/>
    </row>
  </sheetData>
  <mergeCells count="32"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  <mergeCell ref="AF41:AI41"/>
    <mergeCell ref="AJ41:AL41"/>
    <mergeCell ref="T9:W9"/>
    <mergeCell ref="X9:AA9"/>
    <mergeCell ref="AB9:AE9"/>
    <mergeCell ref="AF9:AI9"/>
    <mergeCell ref="AJ9:AL9"/>
    <mergeCell ref="B41:C41"/>
    <mergeCell ref="D41:G41"/>
    <mergeCell ref="H41:K41"/>
    <mergeCell ref="L41:O41"/>
    <mergeCell ref="P9:S9"/>
    <mergeCell ref="B9:C9"/>
    <mergeCell ref="D9:G9"/>
    <mergeCell ref="H9:K9"/>
    <mergeCell ref="L9:O9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7" t="s">
        <v>139</v>
      </c>
      <c r="B5" s="297"/>
      <c r="C5" s="297"/>
      <c r="D5" s="297"/>
      <c r="E5" s="297"/>
      <c r="F5" s="297"/>
      <c r="G5" s="297"/>
      <c r="H5" s="114"/>
      <c r="I5" s="297" t="s">
        <v>139</v>
      </c>
      <c r="J5" s="297"/>
      <c r="K5" s="297"/>
      <c r="L5" s="297"/>
      <c r="M5" s="297"/>
      <c r="N5" s="297"/>
      <c r="O5" s="297"/>
      <c r="P5" s="110"/>
    </row>
    <row r="6" spans="1:16" ht="16" x14ac:dyDescent="0.2">
      <c r="A6" s="221" t="s">
        <v>142</v>
      </c>
      <c r="B6" s="221"/>
      <c r="C6" s="221"/>
      <c r="D6" s="221"/>
      <c r="E6" s="221"/>
      <c r="F6" s="221"/>
      <c r="G6" s="221"/>
      <c r="H6" s="221"/>
      <c r="I6" s="221" t="s">
        <v>142</v>
      </c>
      <c r="J6" s="221"/>
      <c r="K6" s="221"/>
      <c r="L6" s="221"/>
      <c r="M6" s="221"/>
      <c r="N6" s="221"/>
      <c r="O6" s="221"/>
      <c r="P6" s="221"/>
    </row>
    <row r="7" spans="1:16" ht="16" x14ac:dyDescent="0.2">
      <c r="A7" s="221" t="s">
        <v>29</v>
      </c>
      <c r="B7" s="221"/>
      <c r="C7" s="221"/>
      <c r="D7" s="221"/>
      <c r="E7" s="221"/>
      <c r="F7" s="221"/>
      <c r="G7" s="221"/>
      <c r="H7" s="221"/>
      <c r="I7" s="221" t="s">
        <v>29</v>
      </c>
      <c r="J7" s="221"/>
      <c r="K7" s="221"/>
      <c r="L7" s="221"/>
      <c r="M7" s="221"/>
      <c r="N7" s="221"/>
      <c r="O7" s="221"/>
      <c r="P7" s="221"/>
    </row>
    <row r="8" spans="1:16" ht="9.5" customHeight="1" x14ac:dyDescent="0.2">
      <c r="A8" s="110"/>
      <c r="I8" s="110"/>
    </row>
    <row r="9" spans="1:16" x14ac:dyDescent="0.2">
      <c r="A9" s="76" t="s">
        <v>6</v>
      </c>
      <c r="B9" s="2"/>
      <c r="C9" s="298"/>
      <c r="D9" s="298"/>
      <c r="E9" s="298"/>
      <c r="F9" s="1"/>
      <c r="G9" s="81"/>
      <c r="I9" s="76" t="s">
        <v>6</v>
      </c>
      <c r="J9" s="2"/>
      <c r="K9" s="298"/>
      <c r="L9" s="298"/>
      <c r="M9" s="298"/>
      <c r="N9" s="1"/>
      <c r="O9" s="81"/>
    </row>
    <row r="10" spans="1:16" ht="15" customHeight="1" x14ac:dyDescent="0.2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5" customHeight="1" x14ac:dyDescent="0.2">
      <c r="A11" s="76" t="s">
        <v>117</v>
      </c>
      <c r="B11" s="80"/>
      <c r="C11" s="76" t="s">
        <v>65</v>
      </c>
      <c r="D11" s="80"/>
      <c r="E11" s="299" t="s">
        <v>140</v>
      </c>
      <c r="F11" s="299"/>
      <c r="G11" s="115"/>
      <c r="I11" s="76" t="s">
        <v>117</v>
      </c>
      <c r="J11" s="80"/>
      <c r="K11" s="76" t="s">
        <v>65</v>
      </c>
      <c r="L11" s="80"/>
      <c r="M11" s="299" t="s">
        <v>140</v>
      </c>
      <c r="N11" s="299"/>
      <c r="O11" s="115"/>
    </row>
    <row r="12" spans="1:16" ht="8.25" customHeight="1" x14ac:dyDescent="0.2"/>
    <row r="13" spans="1:16" ht="17.5" customHeight="1" x14ac:dyDescent="0.2">
      <c r="A13" s="223" t="s">
        <v>7</v>
      </c>
      <c r="B13" s="223"/>
      <c r="C13" s="223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24" t="s">
        <v>7</v>
      </c>
      <c r="J13" s="223"/>
      <c r="K13" s="223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">
      <c r="A14" s="222" t="s">
        <v>8</v>
      </c>
      <c r="B14" s="222"/>
      <c r="C14" s="222"/>
      <c r="D14" s="3"/>
      <c r="E14" s="3"/>
      <c r="F14" s="3"/>
      <c r="G14" s="111"/>
      <c r="I14" s="222" t="s">
        <v>8</v>
      </c>
      <c r="J14" s="222"/>
      <c r="K14" s="222"/>
      <c r="L14" s="3"/>
      <c r="M14" s="3"/>
      <c r="N14" s="3"/>
      <c r="O14" s="111"/>
    </row>
    <row r="15" spans="1:16" ht="18" customHeight="1" x14ac:dyDescent="0.2">
      <c r="A15" s="222" t="s">
        <v>119</v>
      </c>
      <c r="B15" s="222"/>
      <c r="C15" s="222"/>
      <c r="D15" s="3"/>
      <c r="E15" s="3"/>
      <c r="F15" s="3"/>
      <c r="G15" s="7"/>
      <c r="I15" s="222" t="s">
        <v>119</v>
      </c>
      <c r="J15" s="222"/>
      <c r="K15" s="222"/>
      <c r="L15" s="3"/>
      <c r="M15" s="3"/>
      <c r="N15" s="3"/>
      <c r="O15" s="7"/>
    </row>
    <row r="16" spans="1:16" ht="18" customHeight="1" x14ac:dyDescent="0.2">
      <c r="A16" s="222" t="s">
        <v>9</v>
      </c>
      <c r="B16" s="222"/>
      <c r="C16" s="222"/>
      <c r="D16" s="3"/>
      <c r="E16" s="3"/>
      <c r="F16" s="3"/>
      <c r="G16" s="7"/>
      <c r="I16" s="222" t="s">
        <v>9</v>
      </c>
      <c r="J16" s="222"/>
      <c r="K16" s="222"/>
      <c r="L16" s="3"/>
      <c r="M16" s="3"/>
      <c r="N16" s="3"/>
      <c r="O16" s="7"/>
    </row>
    <row r="17" spans="1:16" ht="18" customHeight="1" x14ac:dyDescent="0.2">
      <c r="A17" s="222" t="s">
        <v>10</v>
      </c>
      <c r="B17" s="222"/>
      <c r="C17" s="222"/>
      <c r="D17" s="3"/>
      <c r="E17" s="3"/>
      <c r="F17" s="3"/>
      <c r="G17" s="7"/>
      <c r="I17" s="222" t="s">
        <v>10</v>
      </c>
      <c r="J17" s="222"/>
      <c r="K17" s="222"/>
      <c r="L17" s="3"/>
      <c r="M17" s="3"/>
      <c r="N17" s="3"/>
      <c r="O17" s="7"/>
    </row>
    <row r="18" spans="1:16" ht="18" customHeight="1" x14ac:dyDescent="0.2">
      <c r="A18" s="222" t="s">
        <v>11</v>
      </c>
      <c r="B18" s="222"/>
      <c r="C18" s="222"/>
      <c r="D18" s="3"/>
      <c r="E18" s="3"/>
      <c r="F18" s="3"/>
      <c r="G18" s="7"/>
      <c r="I18" s="222" t="s">
        <v>11</v>
      </c>
      <c r="J18" s="222"/>
      <c r="K18" s="222"/>
      <c r="L18" s="3"/>
      <c r="M18" s="3"/>
      <c r="N18" s="3"/>
      <c r="O18" s="7"/>
    </row>
    <row r="19" spans="1:16" ht="18" customHeight="1" x14ac:dyDescent="0.2">
      <c r="A19" s="222" t="s">
        <v>12</v>
      </c>
      <c r="B19" s="222"/>
      <c r="C19" s="222"/>
      <c r="D19" s="3"/>
      <c r="E19" s="3"/>
      <c r="F19" s="3"/>
      <c r="G19" s="7"/>
      <c r="I19" s="222" t="s">
        <v>12</v>
      </c>
      <c r="J19" s="222"/>
      <c r="K19" s="222"/>
      <c r="L19" s="3"/>
      <c r="M19" s="3"/>
      <c r="N19" s="3"/>
      <c r="O19" s="7"/>
    </row>
    <row r="20" spans="1:16" ht="18" customHeight="1" x14ac:dyDescent="0.2">
      <c r="A20" s="222" t="s">
        <v>13</v>
      </c>
      <c r="B20" s="222"/>
      <c r="C20" s="222"/>
      <c r="D20" s="3"/>
      <c r="E20" s="3"/>
      <c r="F20" s="3"/>
      <c r="G20" s="7"/>
      <c r="I20" s="222" t="s">
        <v>13</v>
      </c>
      <c r="J20" s="222"/>
      <c r="K20" s="222"/>
      <c r="L20" s="3"/>
      <c r="M20" s="3"/>
      <c r="N20" s="3"/>
      <c r="O20" s="7"/>
    </row>
    <row r="21" spans="1:16" ht="18" customHeight="1" x14ac:dyDescent="0.2">
      <c r="A21" s="222" t="s">
        <v>138</v>
      </c>
      <c r="B21" s="222"/>
      <c r="C21" s="222"/>
      <c r="D21" s="3"/>
      <c r="E21" s="3"/>
      <c r="F21" s="3"/>
      <c r="G21" s="7"/>
      <c r="I21" s="222" t="s">
        <v>138</v>
      </c>
      <c r="J21" s="222"/>
      <c r="K21" s="222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97" t="s">
        <v>139</v>
      </c>
      <c r="B30" s="297"/>
      <c r="C30" s="297"/>
      <c r="D30" s="297"/>
      <c r="E30" s="297"/>
      <c r="F30" s="297"/>
      <c r="G30" s="297"/>
      <c r="H30" s="110"/>
      <c r="I30" s="297" t="s">
        <v>139</v>
      </c>
      <c r="J30" s="297"/>
      <c r="K30" s="297"/>
      <c r="L30" s="297"/>
      <c r="M30" s="297"/>
      <c r="N30" s="297"/>
      <c r="O30" s="297"/>
      <c r="P30" s="110"/>
    </row>
    <row r="31" spans="1:16" ht="16" x14ac:dyDescent="0.2">
      <c r="A31" s="221" t="s">
        <v>142</v>
      </c>
      <c r="B31" s="221"/>
      <c r="C31" s="221"/>
      <c r="D31" s="221"/>
      <c r="E31" s="221"/>
      <c r="F31" s="221"/>
      <c r="G31" s="221"/>
      <c r="H31" s="221"/>
      <c r="I31" s="221" t="s">
        <v>142</v>
      </c>
      <c r="J31" s="221"/>
      <c r="K31" s="221"/>
      <c r="L31" s="221"/>
      <c r="M31" s="221"/>
      <c r="N31" s="221"/>
      <c r="O31" s="221"/>
      <c r="P31" s="221"/>
    </row>
    <row r="32" spans="1:16" ht="16" x14ac:dyDescent="0.2">
      <c r="A32" s="221" t="s">
        <v>29</v>
      </c>
      <c r="B32" s="221"/>
      <c r="C32" s="221"/>
      <c r="D32" s="221"/>
      <c r="E32" s="221"/>
      <c r="F32" s="221"/>
      <c r="G32" s="221"/>
      <c r="H32" s="221"/>
      <c r="I32" s="221" t="s">
        <v>29</v>
      </c>
      <c r="J32" s="221"/>
      <c r="K32" s="221"/>
      <c r="L32" s="221"/>
      <c r="M32" s="221"/>
      <c r="N32" s="221"/>
      <c r="O32" s="221"/>
      <c r="P32" s="221"/>
    </row>
    <row r="33" spans="1:15" ht="10.25" customHeight="1" x14ac:dyDescent="0.2">
      <c r="A33" s="110"/>
      <c r="I33" s="110"/>
    </row>
    <row r="34" spans="1:15" x14ac:dyDescent="0.2">
      <c r="A34" s="76" t="s">
        <v>6</v>
      </c>
      <c r="B34" s="2"/>
      <c r="C34" s="298"/>
      <c r="D34" s="298"/>
      <c r="E34" s="298"/>
      <c r="F34" s="1"/>
      <c r="G34" s="81"/>
      <c r="I34" s="76" t="s">
        <v>6</v>
      </c>
      <c r="J34" s="2"/>
      <c r="K34" s="298"/>
      <c r="L34" s="298"/>
      <c r="M34" s="298"/>
      <c r="N34" s="1"/>
      <c r="O34" s="81"/>
    </row>
    <row r="35" spans="1:15" ht="12" customHeight="1" x14ac:dyDescent="0.2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25" customHeight="1" x14ac:dyDescent="0.2">
      <c r="A36" s="76" t="s">
        <v>117</v>
      </c>
      <c r="B36" s="80"/>
      <c r="C36" s="76" t="s">
        <v>65</v>
      </c>
      <c r="D36" s="80"/>
      <c r="E36" s="299" t="s">
        <v>140</v>
      </c>
      <c r="F36" s="299"/>
      <c r="G36" s="115"/>
      <c r="I36" s="76" t="s">
        <v>117</v>
      </c>
      <c r="J36" s="80"/>
      <c r="K36" s="76" t="s">
        <v>65</v>
      </c>
      <c r="L36" s="80"/>
      <c r="M36" s="299" t="s">
        <v>140</v>
      </c>
      <c r="N36" s="299"/>
      <c r="O36" s="115"/>
    </row>
    <row r="37" spans="1:15" ht="7.25" customHeight="1" x14ac:dyDescent="0.2"/>
    <row r="38" spans="1:15" ht="16.25" customHeight="1" x14ac:dyDescent="0.2">
      <c r="A38" s="223" t="s">
        <v>7</v>
      </c>
      <c r="B38" s="223"/>
      <c r="C38" s="223"/>
      <c r="D38" s="82" t="s">
        <v>134</v>
      </c>
      <c r="E38" s="82" t="s">
        <v>135</v>
      </c>
      <c r="F38" s="82" t="s">
        <v>136</v>
      </c>
      <c r="G38" s="82" t="s">
        <v>137</v>
      </c>
      <c r="I38" s="223" t="s">
        <v>7</v>
      </c>
      <c r="J38" s="223"/>
      <c r="K38" s="223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9" x14ac:dyDescent="0.2">
      <c r="A39" s="222" t="s">
        <v>8</v>
      </c>
      <c r="B39" s="222"/>
      <c r="C39" s="222"/>
      <c r="D39" s="3"/>
      <c r="E39" s="3"/>
      <c r="F39" s="3"/>
      <c r="G39" s="7"/>
      <c r="I39" s="222" t="s">
        <v>8</v>
      </c>
      <c r="J39" s="222"/>
      <c r="K39" s="222"/>
      <c r="L39" s="3"/>
      <c r="M39" s="3"/>
      <c r="N39" s="3"/>
      <c r="O39" s="7"/>
    </row>
    <row r="40" spans="1:15" ht="19" x14ac:dyDescent="0.2">
      <c r="A40" s="222" t="s">
        <v>119</v>
      </c>
      <c r="B40" s="222"/>
      <c r="C40" s="222"/>
      <c r="D40" s="3"/>
      <c r="E40" s="3"/>
      <c r="F40" s="3"/>
      <c r="G40" s="7"/>
      <c r="I40" s="222" t="s">
        <v>119</v>
      </c>
      <c r="J40" s="222"/>
      <c r="K40" s="222"/>
      <c r="L40" s="3"/>
      <c r="M40" s="3"/>
      <c r="N40" s="3"/>
      <c r="O40" s="7"/>
    </row>
    <row r="41" spans="1:15" ht="19" x14ac:dyDescent="0.2">
      <c r="A41" s="222" t="s">
        <v>9</v>
      </c>
      <c r="B41" s="222"/>
      <c r="C41" s="222"/>
      <c r="D41" s="3"/>
      <c r="E41" s="3"/>
      <c r="F41" s="3"/>
      <c r="G41" s="7"/>
      <c r="I41" s="222" t="s">
        <v>9</v>
      </c>
      <c r="J41" s="222"/>
      <c r="K41" s="222"/>
      <c r="L41" s="3"/>
      <c r="M41" s="3"/>
      <c r="N41" s="3"/>
      <c r="O41" s="7"/>
    </row>
    <row r="42" spans="1:15" ht="19" x14ac:dyDescent="0.2">
      <c r="A42" s="222" t="s">
        <v>10</v>
      </c>
      <c r="B42" s="222"/>
      <c r="C42" s="222"/>
      <c r="D42" s="3"/>
      <c r="E42" s="3"/>
      <c r="F42" s="3"/>
      <c r="G42" s="7"/>
      <c r="I42" s="222" t="s">
        <v>10</v>
      </c>
      <c r="J42" s="222"/>
      <c r="K42" s="222"/>
      <c r="L42" s="3"/>
      <c r="M42" s="3"/>
      <c r="N42" s="3"/>
      <c r="O42" s="7"/>
    </row>
    <row r="43" spans="1:15" ht="19" x14ac:dyDescent="0.2">
      <c r="A43" s="222" t="s">
        <v>11</v>
      </c>
      <c r="B43" s="222"/>
      <c r="C43" s="222"/>
      <c r="D43" s="3"/>
      <c r="E43" s="3"/>
      <c r="F43" s="3"/>
      <c r="G43" s="7"/>
      <c r="I43" s="222" t="s">
        <v>11</v>
      </c>
      <c r="J43" s="222"/>
      <c r="K43" s="222"/>
      <c r="L43" s="3"/>
      <c r="M43" s="3"/>
      <c r="N43" s="3"/>
      <c r="O43" s="7"/>
    </row>
    <row r="44" spans="1:15" ht="19" x14ac:dyDescent="0.2">
      <c r="A44" s="222" t="s">
        <v>12</v>
      </c>
      <c r="B44" s="222"/>
      <c r="C44" s="222"/>
      <c r="D44" s="3"/>
      <c r="E44" s="3"/>
      <c r="F44" s="3"/>
      <c r="G44" s="7"/>
      <c r="I44" s="222" t="s">
        <v>12</v>
      </c>
      <c r="J44" s="222"/>
      <c r="K44" s="222"/>
      <c r="L44" s="3"/>
      <c r="M44" s="3"/>
      <c r="N44" s="3"/>
      <c r="O44" s="7"/>
    </row>
    <row r="45" spans="1:15" ht="18" customHeight="1" x14ac:dyDescent="0.2">
      <c r="A45" s="222" t="s">
        <v>13</v>
      </c>
      <c r="B45" s="222"/>
      <c r="C45" s="222"/>
      <c r="D45" s="3"/>
      <c r="E45" s="3"/>
      <c r="F45" s="3"/>
      <c r="G45" s="7"/>
      <c r="I45" s="222" t="s">
        <v>13</v>
      </c>
      <c r="J45" s="222"/>
      <c r="K45" s="222"/>
      <c r="L45" s="3"/>
      <c r="M45" s="3"/>
      <c r="N45" s="3"/>
      <c r="O45" s="7"/>
    </row>
    <row r="46" spans="1:15" ht="19" x14ac:dyDescent="0.2">
      <c r="A46" s="222" t="s">
        <v>138</v>
      </c>
      <c r="B46" s="222"/>
      <c r="C46" s="222"/>
      <c r="D46" s="3"/>
      <c r="E46" s="3"/>
      <c r="F46" s="3"/>
      <c r="G46" s="7"/>
      <c r="I46" s="222" t="s">
        <v>138</v>
      </c>
      <c r="J46" s="222"/>
      <c r="K46" s="222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32:H32"/>
    <mergeCell ref="I32:P32"/>
    <mergeCell ref="A21:C21"/>
    <mergeCell ref="I21:K21"/>
    <mergeCell ref="A30:G30"/>
    <mergeCell ref="I30:O30"/>
    <mergeCell ref="A31:H31"/>
    <mergeCell ref="I31:P31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2026-06-13T13:34:40Z</cp:lastPrinted>
  <dcterms:created xsi:type="dcterms:W3CDTF">2023-03-02T01:29:27Z</dcterms:created>
  <dcterms:modified xsi:type="dcterms:W3CDTF">2026-09-19T12:49:17Z</dcterms:modified>
</cp:coreProperties>
</file>