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C678CE4A-6031-C844-A58B-BFA1DF403096}" xr6:coauthVersionLast="47" xr6:coauthVersionMax="47" xr10:uidLastSave="{00000000-0000-0000-0000-000000000000}"/>
  <bookViews>
    <workbookView xWindow="8580" yWindow="3360" windowWidth="33720" windowHeight="1904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19" l="1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I39" i="19" s="1"/>
  <c r="BF39" i="19"/>
  <c r="BE39" i="19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J11" i="32"/>
  <c r="AK11" i="32"/>
  <c r="AL11" i="32"/>
  <c r="AM11" i="32"/>
  <c r="AS11" i="32"/>
  <c r="AT11" i="32"/>
  <c r="AW11" i="32"/>
  <c r="AX11" i="32"/>
  <c r="AJ12" i="32"/>
  <c r="AK12" i="32"/>
  <c r="AL12" i="32"/>
  <c r="AM12" i="32"/>
  <c r="AS12" i="32"/>
  <c r="AT12" i="32"/>
  <c r="AU12" i="32" s="1"/>
  <c r="AW12" i="32"/>
  <c r="AX12" i="32"/>
  <c r="AJ13" i="32"/>
  <c r="AK13" i="32"/>
  <c r="AL13" i="32"/>
  <c r="AM13" i="32"/>
  <c r="AS13" i="32"/>
  <c r="AT13" i="32"/>
  <c r="AU13" i="32" s="1"/>
  <c r="AW13" i="32"/>
  <c r="AX13" i="32"/>
  <c r="AJ14" i="32"/>
  <c r="AK14" i="32"/>
  <c r="AL14" i="32"/>
  <c r="AM14" i="32"/>
  <c r="AS14" i="32"/>
  <c r="AT14" i="32"/>
  <c r="AU14" i="32" s="1"/>
  <c r="AW14" i="32"/>
  <c r="AX14" i="32"/>
  <c r="AJ15" i="32"/>
  <c r="AK15" i="32"/>
  <c r="AL15" i="32"/>
  <c r="AM15" i="32"/>
  <c r="AS15" i="32"/>
  <c r="AT15" i="32"/>
  <c r="AU15" i="32" s="1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U17" i="32" s="1"/>
  <c r="AW17" i="32"/>
  <c r="AX17" i="32"/>
  <c r="AJ18" i="32"/>
  <c r="AK18" i="32"/>
  <c r="AL18" i="32"/>
  <c r="AM18" i="32"/>
  <c r="AS18" i="32"/>
  <c r="AT18" i="32"/>
  <c r="AU18" i="32" s="1"/>
  <c r="AW18" i="32"/>
  <c r="AX18" i="32"/>
  <c r="AY18" i="32" s="1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U20" i="32" s="1"/>
  <c r="AW20" i="32"/>
  <c r="AX20" i="32"/>
  <c r="AJ21" i="32"/>
  <c r="AK21" i="32"/>
  <c r="AL21" i="32"/>
  <c r="AM21" i="32"/>
  <c r="AS21" i="32"/>
  <c r="AT21" i="32"/>
  <c r="AU21" i="32" s="1"/>
  <c r="AW21" i="32"/>
  <c r="AX21" i="32"/>
  <c r="AY21" i="32" s="1"/>
  <c r="AJ22" i="32"/>
  <c r="AK22" i="32"/>
  <c r="AL22" i="32"/>
  <c r="AM22" i="32"/>
  <c r="AS22" i="32"/>
  <c r="AT22" i="32"/>
  <c r="AU22" i="32" s="1"/>
  <c r="AW22" i="32"/>
  <c r="AX22" i="32"/>
  <c r="AJ23" i="32"/>
  <c r="AK23" i="32"/>
  <c r="AL23" i="32"/>
  <c r="AM23" i="32"/>
  <c r="AS23" i="32"/>
  <c r="AT23" i="32"/>
  <c r="AU23" i="32" s="1"/>
  <c r="AW23" i="32"/>
  <c r="AX23" i="32"/>
  <c r="AJ24" i="32"/>
  <c r="AK24" i="32"/>
  <c r="AL24" i="32"/>
  <c r="AM24" i="32"/>
  <c r="AS24" i="32"/>
  <c r="AT24" i="32"/>
  <c r="AU24" i="32" s="1"/>
  <c r="AW24" i="32"/>
  <c r="AX24" i="32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U26" i="32" s="1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U28" i="32" s="1"/>
  <c r="AW28" i="32"/>
  <c r="AX28" i="32"/>
  <c r="AJ29" i="32"/>
  <c r="AK29" i="32"/>
  <c r="AL29" i="32"/>
  <c r="AM29" i="32"/>
  <c r="AS29" i="32"/>
  <c r="AT29" i="32"/>
  <c r="AU29" i="32" s="1"/>
  <c r="AW29" i="32"/>
  <c r="AX29" i="32"/>
  <c r="AJ30" i="32"/>
  <c r="AK30" i="32"/>
  <c r="AL30" i="32"/>
  <c r="AM30" i="32"/>
  <c r="AS30" i="32"/>
  <c r="AT30" i="32"/>
  <c r="AU30" i="32" s="1"/>
  <c r="AW30" i="32"/>
  <c r="AX30" i="32"/>
  <c r="AY30" i="32" s="1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U32" i="32" s="1"/>
  <c r="AW32" i="32"/>
  <c r="AX32" i="32"/>
  <c r="AJ33" i="32"/>
  <c r="AK33" i="32"/>
  <c r="AL33" i="32"/>
  <c r="AM33" i="32"/>
  <c r="AS33" i="32"/>
  <c r="AT33" i="32"/>
  <c r="AU33" i="32" s="1"/>
  <c r="AW33" i="32"/>
  <c r="AX33" i="32"/>
  <c r="AY33" i="32" s="1"/>
  <c r="AJ34" i="32"/>
  <c r="AK34" i="32"/>
  <c r="AL34" i="32"/>
  <c r="AM34" i="32"/>
  <c r="AS34" i="32"/>
  <c r="AT34" i="32"/>
  <c r="AU34" i="32" s="1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Y36" i="32" s="1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Y38" i="32" s="1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AY43" i="32" s="1"/>
  <c r="J36" i="21"/>
  <c r="J34" i="21"/>
  <c r="B36" i="21"/>
  <c r="B34" i="21"/>
  <c r="J11" i="21"/>
  <c r="J9" i="21"/>
  <c r="B11" i="21"/>
  <c r="B9" i="21"/>
  <c r="BI18" i="19" l="1"/>
  <c r="AY13" i="32"/>
  <c r="AY42" i="32"/>
  <c r="AY32" i="32"/>
  <c r="AN20" i="32"/>
  <c r="AN12" i="32"/>
  <c r="AN22" i="32"/>
  <c r="BB22" i="32" s="1"/>
  <c r="AN11" i="32"/>
  <c r="AU11" i="32"/>
  <c r="AY11" i="32"/>
  <c r="AN17" i="32"/>
  <c r="AN14" i="32"/>
  <c r="AY14" i="32"/>
  <c r="AY12" i="32"/>
  <c r="AY22" i="32"/>
  <c r="AY17" i="32"/>
  <c r="AN21" i="32"/>
  <c r="AY29" i="32"/>
  <c r="AY23" i="32"/>
  <c r="AY26" i="32"/>
  <c r="AY15" i="32"/>
  <c r="AN26" i="32"/>
  <c r="AN18" i="32"/>
  <c r="AN23" i="32"/>
  <c r="AN13" i="32"/>
  <c r="BA13" i="32" s="1"/>
  <c r="AY28" i="32"/>
  <c r="AN34" i="32"/>
  <c r="AY20" i="32"/>
  <c r="AN27" i="32"/>
  <c r="BA27" i="32" s="1"/>
  <c r="AN28" i="32"/>
  <c r="AN29" i="32"/>
  <c r="BA29" i="32" s="1"/>
  <c r="AN32" i="32"/>
  <c r="AN33" i="32"/>
  <c r="AY24" i="32"/>
  <c r="AY27" i="32"/>
  <c r="AY34" i="32"/>
  <c r="AU37" i="32"/>
  <c r="AY37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11" i="32" l="1"/>
  <c r="BB11" i="32"/>
  <c r="BA11" i="32"/>
  <c r="AQ20" i="32"/>
  <c r="BA20" i="32"/>
  <c r="BB20" i="32"/>
  <c r="AQ12" i="32"/>
  <c r="BB12" i="32"/>
  <c r="BA12" i="32"/>
  <c r="BA22" i="32"/>
  <c r="AQ22" i="32"/>
  <c r="BB17" i="32"/>
  <c r="AQ17" i="32"/>
  <c r="BA17" i="32"/>
  <c r="BB14" i="32"/>
  <c r="BA14" i="32"/>
  <c r="AQ14" i="32"/>
  <c r="BB21" i="32"/>
  <c r="AQ21" i="32"/>
  <c r="BA21" i="32"/>
  <c r="BB26" i="32"/>
  <c r="BA26" i="32"/>
  <c r="AQ26" i="32"/>
  <c r="AQ18" i="32"/>
  <c r="BB18" i="32"/>
  <c r="BA18" i="32"/>
  <c r="BB23" i="32"/>
  <c r="BA23" i="32"/>
  <c r="AQ23" i="32"/>
  <c r="AQ13" i="32"/>
  <c r="BB13" i="32"/>
  <c r="BA34" i="32"/>
  <c r="AQ34" i="32"/>
  <c r="BB34" i="32"/>
  <c r="AQ27" i="32"/>
  <c r="BB27" i="32"/>
  <c r="AQ28" i="32"/>
  <c r="BA28" i="32"/>
  <c r="BB28" i="32"/>
  <c r="AQ29" i="32"/>
  <c r="BB29" i="32"/>
  <c r="BB32" i="32"/>
  <c r="BA32" i="32"/>
  <c r="AQ32" i="32"/>
  <c r="BA33" i="32"/>
  <c r="BB33" i="32"/>
  <c r="AQ33" i="32"/>
  <c r="AY39" i="32"/>
  <c r="BB39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AY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BA35" i="32" l="1"/>
  <c r="BB35" i="32"/>
  <c r="AW21" i="30"/>
  <c r="AI28" i="24" l="1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N49" i="31" s="1"/>
  <c r="AX48" i="31"/>
  <c r="AW48" i="31"/>
  <c r="AT48" i="31"/>
  <c r="AS48" i="31"/>
  <c r="AM48" i="31"/>
  <c r="AL48" i="31"/>
  <c r="AK48" i="31"/>
  <c r="AJ48" i="31"/>
  <c r="AX47" i="31"/>
  <c r="AW47" i="31"/>
  <c r="AT47" i="3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T24" i="24" s="1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M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N46" i="29" s="1"/>
  <c r="BA46" i="29" s="1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N30" i="29" s="1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N21" i="29" s="1"/>
  <c r="T21" i="33" s="1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N54" i="28" s="1"/>
  <c r="BA54" i="28" s="1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N50" i="28" s="1"/>
  <c r="BA50" i="28" s="1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V20" i="24" s="1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N46" i="27" s="1"/>
  <c r="AX45" i="27"/>
  <c r="N49" i="33" s="1"/>
  <c r="AW45" i="27"/>
  <c r="AT45" i="27"/>
  <c r="AS45" i="27"/>
  <c r="AM45" i="27"/>
  <c r="AL45" i="27"/>
  <c r="AK45" i="27"/>
  <c r="AJ45" i="27"/>
  <c r="AN45" i="27" s="1"/>
  <c r="L49" i="33" s="1"/>
  <c r="AX44" i="27"/>
  <c r="N48" i="33" s="1"/>
  <c r="AW44" i="27"/>
  <c r="AT44" i="27"/>
  <c r="M48" i="33" s="1"/>
  <c r="AS44" i="27"/>
  <c r="AM44" i="27"/>
  <c r="AL44" i="27"/>
  <c r="AK44" i="27"/>
  <c r="AJ44" i="27"/>
  <c r="AN44" i="27" s="1"/>
  <c r="L48" i="33" s="1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N38" i="27" s="1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N34" i="27" s="1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N30" i="27" s="1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N23" i="27" s="1"/>
  <c r="L23" i="33" s="1"/>
  <c r="AX22" i="27"/>
  <c r="N22" i="33" s="1"/>
  <c r="AW22" i="27"/>
  <c r="AT22" i="27"/>
  <c r="M22" i="33" s="1"/>
  <c r="AS22" i="27"/>
  <c r="AM22" i="27"/>
  <c r="AL22" i="27"/>
  <c r="AK22" i="27"/>
  <c r="AJ22" i="27"/>
  <c r="AN22" i="27" s="1"/>
  <c r="L22" i="33" s="1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N20" i="27" s="1"/>
  <c r="L20" i="33" s="1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N52" i="26" s="1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N20" i="26" s="1"/>
  <c r="H20" i="33" s="1"/>
  <c r="AX19" i="26"/>
  <c r="J19" i="33" s="1"/>
  <c r="AW19" i="26"/>
  <c r="AT19" i="26"/>
  <c r="AS19" i="26"/>
  <c r="AM19" i="26"/>
  <c r="AL19" i="26"/>
  <c r="AK19" i="26"/>
  <c r="AJ19" i="26"/>
  <c r="AN19" i="26" s="1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N15" i="21" s="1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AN11" i="26" s="1"/>
  <c r="H11" i="33" s="1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45" i="29" l="1"/>
  <c r="AN31" i="26"/>
  <c r="AN50" i="27"/>
  <c r="AN36" i="29"/>
  <c r="AN50" i="29"/>
  <c r="AN12" i="29"/>
  <c r="AY54" i="26"/>
  <c r="BD54" i="26" s="1"/>
  <c r="AY47" i="31"/>
  <c r="BD47" i="31" s="1"/>
  <c r="AN35" i="26"/>
  <c r="W18" i="24"/>
  <c r="AN47" i="26"/>
  <c r="AN26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T30" i="33"/>
  <c r="AY23" i="29"/>
  <c r="U23" i="33"/>
  <c r="AU22" i="29"/>
  <c r="U22" i="33"/>
  <c r="AY20" i="29"/>
  <c r="U20" i="33"/>
  <c r="AU19" i="29"/>
  <c r="U19" i="33"/>
  <c r="V12" i="33"/>
  <c r="N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BA38" i="27"/>
  <c r="L38" i="33"/>
  <c r="AU36" i="27"/>
  <c r="M36" i="33"/>
  <c r="BA34" i="27"/>
  <c r="L34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BA30" i="27"/>
  <c r="L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BB19" i="26"/>
  <c r="H19" i="33"/>
  <c r="AY15" i="26"/>
  <c r="I15" i="33"/>
  <c r="N21" i="21"/>
  <c r="AH12" i="33"/>
  <c r="J12" i="33"/>
  <c r="BB50" i="31"/>
  <c r="BA50" i="31"/>
  <c r="BB46" i="27"/>
  <c r="BA46" i="27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D40" i="21" s="1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18" i="21" s="1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T21" i="29"/>
  <c r="AN49" i="29"/>
  <c r="V24" i="24"/>
  <c r="AN48" i="30"/>
  <c r="AN53" i="30"/>
  <c r="T26" i="24"/>
  <c r="AN48" i="3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BB30" i="29"/>
  <c r="BA30" i="29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BB20" i="28" s="1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Q31" i="28" s="1"/>
  <c r="AT31" i="28" s="1"/>
  <c r="AN33" i="28"/>
  <c r="AN11" i="28"/>
  <c r="AU28" i="28"/>
  <c r="AY34" i="28"/>
  <c r="AY36" i="28"/>
  <c r="AN40" i="28"/>
  <c r="BA40" i="28" s="1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BB22" i="27"/>
  <c r="BA22" i="27"/>
  <c r="AY23" i="27"/>
  <c r="AU28" i="27"/>
  <c r="AN35" i="27"/>
  <c r="AN43" i="27"/>
  <c r="L41" i="21" s="1"/>
  <c r="AU19" i="27"/>
  <c r="AN24" i="27"/>
  <c r="AN19" i="27"/>
  <c r="AQ19" i="27" s="1"/>
  <c r="AN28" i="27"/>
  <c r="AN37" i="27"/>
  <c r="AU40" i="27"/>
  <c r="AN11" i="27"/>
  <c r="AN15" i="27"/>
  <c r="AN25" i="27"/>
  <c r="AN27" i="27"/>
  <c r="AY31" i="27"/>
  <c r="AY39" i="27"/>
  <c r="AN29" i="27"/>
  <c r="AN32" i="27"/>
  <c r="AY34" i="27"/>
  <c r="AN40" i="27"/>
  <c r="AQ40" i="27" s="1"/>
  <c r="AY42" i="27"/>
  <c r="AN12" i="27"/>
  <c r="AN16" i="27"/>
  <c r="AN17" i="27"/>
  <c r="AN13" i="27"/>
  <c r="BB13" i="27" s="1"/>
  <c r="AN33" i="27"/>
  <c r="AN41" i="27"/>
  <c r="AN43" i="26"/>
  <c r="AN42" i="26"/>
  <c r="AU24" i="26"/>
  <c r="AU40" i="26"/>
  <c r="AN22" i="26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AU36" i="26"/>
  <c r="AN40" i="26"/>
  <c r="AN28" i="26"/>
  <c r="AN34" i="26"/>
  <c r="AN25" i="26"/>
  <c r="AN36" i="26"/>
  <c r="BA36" i="26" s="1"/>
  <c r="AN41" i="26"/>
  <c r="AN18" i="26"/>
  <c r="AN29" i="26"/>
  <c r="AN30" i="26"/>
  <c r="AY33" i="26"/>
  <c r="AN21" i="26"/>
  <c r="H21" i="33" s="1"/>
  <c r="AN32" i="26"/>
  <c r="AY34" i="26"/>
  <c r="AN37" i="26"/>
  <c r="BB51" i="32"/>
  <c r="AQ51" i="32"/>
  <c r="BA51" i="32"/>
  <c r="AQ50" i="32"/>
  <c r="BB50" i="32"/>
  <c r="BB49" i="31"/>
  <c r="AQ49" i="31"/>
  <c r="BA49" i="31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AQ21" i="29"/>
  <c r="BB52" i="29"/>
  <c r="AQ52" i="29"/>
  <c r="BA52" i="29"/>
  <c r="AQ30" i="29"/>
  <c r="AY33" i="29"/>
  <c r="AY37" i="29"/>
  <c r="AY41" i="29"/>
  <c r="AY45" i="29"/>
  <c r="AQ46" i="29"/>
  <c r="BB46" i="29"/>
  <c r="AY49" i="29"/>
  <c r="BD49" i="29" s="1"/>
  <c r="AY53" i="29"/>
  <c r="BD53" i="29" s="1"/>
  <c r="AY13" i="28"/>
  <c r="AY33" i="28"/>
  <c r="AY41" i="28"/>
  <c r="AY45" i="28"/>
  <c r="AY49" i="28"/>
  <c r="BD49" i="28" s="1"/>
  <c r="AQ50" i="28"/>
  <c r="BB50" i="28"/>
  <c r="AY53" i="28"/>
  <c r="BD53" i="28" s="1"/>
  <c r="AQ54" i="28"/>
  <c r="BB54" i="28"/>
  <c r="BB23" i="27"/>
  <c r="AQ23" i="27"/>
  <c r="BA23" i="27"/>
  <c r="BB20" i="27"/>
  <c r="AQ20" i="27"/>
  <c r="BA20" i="27"/>
  <c r="BB44" i="27"/>
  <c r="AQ44" i="27"/>
  <c r="BA44" i="27"/>
  <c r="BB51" i="27"/>
  <c r="AQ51" i="27"/>
  <c r="BA51" i="27"/>
  <c r="BB45" i="27"/>
  <c r="AQ45" i="27"/>
  <c r="BA45" i="27"/>
  <c r="AY13" i="27"/>
  <c r="AQ22" i="27"/>
  <c r="AQ30" i="27"/>
  <c r="BB30" i="27"/>
  <c r="AY33" i="27"/>
  <c r="AQ34" i="27"/>
  <c r="BB34" i="27"/>
  <c r="AQ38" i="27"/>
  <c r="BB38" i="27"/>
  <c r="AY41" i="27"/>
  <c r="AY45" i="27"/>
  <c r="AQ46" i="27"/>
  <c r="AY49" i="27"/>
  <c r="BD49" i="27" s="1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BB52" i="26"/>
  <c r="AQ52" i="26"/>
  <c r="BA52" i="26"/>
  <c r="BB20" i="26"/>
  <c r="AQ20" i="26"/>
  <c r="BA20" i="26"/>
  <c r="AU55" i="26"/>
  <c r="AU22" i="26"/>
  <c r="AU26" i="26"/>
  <c r="AU30" i="26"/>
  <c r="AU34" i="26"/>
  <c r="AU38" i="26"/>
  <c r="AU42" i="26"/>
  <c r="AU46" i="26"/>
  <c r="AU50" i="26"/>
  <c r="AU54" i="26"/>
  <c r="BA19" i="26"/>
  <c r="BA51" i="26"/>
  <c r="AQ11" i="26"/>
  <c r="AT11" i="26" s="1"/>
  <c r="AQ19" i="26"/>
  <c r="AQ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N46" i="19"/>
  <c r="AN47" i="19"/>
  <c r="AN48" i="19"/>
  <c r="AN49" i="19"/>
  <c r="AN50" i="19"/>
  <c r="AN51" i="19"/>
  <c r="AN52" i="19"/>
  <c r="AN53" i="19"/>
  <c r="AN54" i="19"/>
  <c r="AN55" i="19"/>
  <c r="AO45" i="19" l="1"/>
  <c r="D49" i="33" s="1"/>
  <c r="T49" i="33"/>
  <c r="BB45" i="29"/>
  <c r="AQ45" i="29"/>
  <c r="BA45" i="29"/>
  <c r="H31" i="33"/>
  <c r="AQ31" i="26"/>
  <c r="AT31" i="26" s="1"/>
  <c r="BA50" i="27"/>
  <c r="AQ50" i="27"/>
  <c r="BB50" i="27"/>
  <c r="T36" i="33"/>
  <c r="BB36" i="29"/>
  <c r="AQ36" i="29"/>
  <c r="BA36" i="29"/>
  <c r="BA50" i="29"/>
  <c r="AQ50" i="29"/>
  <c r="BB50" i="29"/>
  <c r="AQ12" i="29"/>
  <c r="AT12" i="29" s="1"/>
  <c r="T12" i="33"/>
  <c r="BB12" i="29"/>
  <c r="BA12" i="29"/>
  <c r="H35" i="33"/>
  <c r="AQ35" i="26"/>
  <c r="AT35" i="26" s="1"/>
  <c r="BA30" i="26"/>
  <c r="BB30" i="26"/>
  <c r="AQ30" i="26"/>
  <c r="H32" i="33"/>
  <c r="BB32" i="26"/>
  <c r="AQ32" i="26"/>
  <c r="BA32" i="26"/>
  <c r="H37" i="33"/>
  <c r="AQ37" i="26"/>
  <c r="AT37" i="26" s="1"/>
  <c r="AF14" i="24"/>
  <c r="N39" i="21"/>
  <c r="F39" i="21"/>
  <c r="M39" i="21"/>
  <c r="E39" i="21"/>
  <c r="AB14" i="24"/>
  <c r="BB52" i="27"/>
  <c r="AQ52" i="27"/>
  <c r="BA52" i="27"/>
  <c r="AB47" i="33"/>
  <c r="L45" i="21"/>
  <c r="T47" i="33"/>
  <c r="L43" i="21"/>
  <c r="BB12" i="26"/>
  <c r="BA12" i="26"/>
  <c r="BA46" i="26"/>
  <c r="BB46" i="26"/>
  <c r="AQ46" i="26"/>
  <c r="BA15" i="26"/>
  <c r="AQ15" i="26"/>
  <c r="H45" i="33"/>
  <c r="BB41" i="26"/>
  <c r="AQ41" i="26"/>
  <c r="BA41" i="26"/>
  <c r="BB47" i="26"/>
  <c r="AQ47" i="26"/>
  <c r="BA47" i="26"/>
  <c r="H26" i="33"/>
  <c r="AQ26" i="26"/>
  <c r="BB26" i="26"/>
  <c r="BA26" i="26"/>
  <c r="BB49" i="28"/>
  <c r="AQ49" i="28"/>
  <c r="BA49" i="28"/>
  <c r="AQ29" i="28"/>
  <c r="AT29" i="28" s="1"/>
  <c r="P29" i="33"/>
  <c r="BA26" i="30"/>
  <c r="X26" i="33"/>
  <c r="BB55" i="26"/>
  <c r="BA55" i="26"/>
  <c r="P47" i="33"/>
  <c r="BB43" i="28"/>
  <c r="AQ43" i="28"/>
  <c r="BA43" i="28"/>
  <c r="P11" i="33"/>
  <c r="AQ11" i="28"/>
  <c r="AT11" i="28" s="1"/>
  <c r="BB41" i="28"/>
  <c r="AQ41" i="28"/>
  <c r="BB42" i="27"/>
  <c r="AQ42" i="27"/>
  <c r="BA24" i="27"/>
  <c r="AQ24" i="27"/>
  <c r="L28" i="33"/>
  <c r="BA28" i="27"/>
  <c r="BB28" i="27"/>
  <c r="AQ28" i="27"/>
  <c r="BB25" i="27"/>
  <c r="BA25" i="27"/>
  <c r="L32" i="33"/>
  <c r="BA32" i="27"/>
  <c r="AQ32" i="27"/>
  <c r="BB32" i="27"/>
  <c r="BB12" i="27"/>
  <c r="BA12" i="27"/>
  <c r="L17" i="33"/>
  <c r="AQ17" i="27"/>
  <c r="AT17" i="27" s="1"/>
  <c r="L33" i="33"/>
  <c r="BA33" i="27"/>
  <c r="BB33" i="27"/>
  <c r="AQ33" i="27"/>
  <c r="H22" i="33"/>
  <c r="AQ22" i="26"/>
  <c r="BB22" i="26"/>
  <c r="BA22" i="26"/>
  <c r="H24" i="33"/>
  <c r="BB24" i="26"/>
  <c r="BA24" i="26"/>
  <c r="AQ24" i="26"/>
  <c r="H44" i="33"/>
  <c r="BB40" i="26"/>
  <c r="AQ40" i="26"/>
  <c r="BA40" i="26"/>
  <c r="H28" i="33"/>
  <c r="BB28" i="26"/>
  <c r="AQ28" i="26"/>
  <c r="BA28" i="26"/>
  <c r="AQ34" i="26"/>
  <c r="BA34" i="26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31" i="28"/>
  <c r="AV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S48" i="33"/>
  <c r="BD44" i="28"/>
  <c r="S43" i="33"/>
  <c r="BD39" i="28"/>
  <c r="O32" i="33"/>
  <c r="BD32" i="27"/>
  <c r="O30" i="33"/>
  <c r="BD30" i="27"/>
  <c r="BD28" i="27"/>
  <c r="O28" i="33"/>
  <c r="BD19" i="27"/>
  <c r="O19" i="33"/>
  <c r="BD45" i="26"/>
  <c r="K49" i="33"/>
  <c r="K46" i="33"/>
  <c r="BD42" i="26"/>
  <c r="BD36" i="26"/>
  <c r="K36" i="33"/>
  <c r="BD30" i="26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O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AY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AU31" i="29" s="1"/>
  <c r="BB33" i="29"/>
  <c r="BA51" i="29"/>
  <c r="BB53" i="29"/>
  <c r="AQ53" i="29"/>
  <c r="BA53" i="29"/>
  <c r="BB24" i="29"/>
  <c r="AQ24" i="29"/>
  <c r="BA24" i="29"/>
  <c r="AQ39" i="29"/>
  <c r="AT39" i="29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AU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U21" i="29"/>
  <c r="AX21" i="29" s="1"/>
  <c r="U21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Y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AY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BD42" i="28"/>
  <c r="S46" i="33"/>
  <c r="BA42" i="27"/>
  <c r="L46" i="33"/>
  <c r="O47" i="33"/>
  <c r="BD43" i="27"/>
  <c r="O23" i="33"/>
  <c r="BD23" i="27"/>
  <c r="AQ35" i="27"/>
  <c r="AT35" i="27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L11" i="33"/>
  <c r="BB15" i="27"/>
  <c r="L15" i="33"/>
  <c r="AQ25" i="27"/>
  <c r="AT25" i="27" s="1"/>
  <c r="L25" i="33"/>
  <c r="AQ27" i="27"/>
  <c r="AT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AU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AY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AY31" i="28"/>
  <c r="Q31" i="33"/>
  <c r="E42" i="21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U11" i="26"/>
  <c r="I1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E15" i="21"/>
  <c r="BB21" i="31"/>
  <c r="BA21" i="31"/>
  <c r="BA11" i="28"/>
  <c r="BB11" i="28"/>
  <c r="BB21" i="27"/>
  <c r="BA21" i="27"/>
  <c r="BA35" i="28"/>
  <c r="AZ49" i="19"/>
  <c r="AQ51" i="29"/>
  <c r="BB19" i="30"/>
  <c r="AO46" i="19"/>
  <c r="BB46" i="19" s="1"/>
  <c r="AQ15" i="27"/>
  <c r="BA43" i="27"/>
  <c r="BB11" i="29"/>
  <c r="BB13" i="29"/>
  <c r="AQ17" i="30"/>
  <c r="AQ13" i="30"/>
  <c r="BB44" i="30"/>
  <c r="AQ28" i="31"/>
  <c r="AQ26" i="27"/>
  <c r="AQ34" i="31"/>
  <c r="BB13" i="26"/>
  <c r="BA36" i="27"/>
  <c r="AQ30" i="28"/>
  <c r="BA33" i="28"/>
  <c r="BA40" i="29"/>
  <c r="BA31" i="29"/>
  <c r="BA37" i="30"/>
  <c r="BA11" i="31"/>
  <c r="BA53" i="31"/>
  <c r="BB37" i="26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O43" i="19"/>
  <c r="BB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BB31" i="26"/>
  <c r="AO42" i="19"/>
  <c r="BA26" i="27"/>
  <c r="AQ24" i="28"/>
  <c r="BA31" i="28"/>
  <c r="AQ55" i="28"/>
  <c r="BA23" i="28"/>
  <c r="AQ15" i="29"/>
  <c r="BA15" i="30"/>
  <c r="AQ26" i="31"/>
  <c r="AQ45" i="31"/>
  <c r="AQ52" i="32"/>
  <c r="AO47" i="19"/>
  <c r="AZ50" i="19"/>
  <c r="AZ42" i="19"/>
  <c r="BA37" i="26"/>
  <c r="BA40" i="27"/>
  <c r="BB15" i="29"/>
  <c r="AQ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AO19" i="19"/>
  <c r="AO29" i="19"/>
  <c r="AZ32" i="19"/>
  <c r="AO40" i="19"/>
  <c r="AR40" i="19" s="1"/>
  <c r="BA11" i="26"/>
  <c r="BB11" i="26"/>
  <c r="AY11" i="26"/>
  <c r="BA13" i="31"/>
  <c r="AQ13" i="31"/>
  <c r="AQ16" i="31"/>
  <c r="X26" i="24"/>
  <c r="BA25" i="31"/>
  <c r="BA33" i="31"/>
  <c r="BA27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27" i="27"/>
  <c r="BA37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O11" i="19"/>
  <c r="BC11" i="19" s="1"/>
  <c r="W14" i="24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AR14" i="19" s="1"/>
  <c r="AU14" i="19" s="1"/>
  <c r="BC38" i="19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R45" i="19" l="1"/>
  <c r="BC45" i="19"/>
  <c r="BB45" i="19"/>
  <c r="AY31" i="26"/>
  <c r="I31" i="33"/>
  <c r="AU31" i="26"/>
  <c r="O41" i="21"/>
  <c r="AY12" i="29"/>
  <c r="AU12" i="29"/>
  <c r="U12" i="33"/>
  <c r="O40" i="21"/>
  <c r="AU35" i="26"/>
  <c r="AX35" i="26" s="1"/>
  <c r="I35" i="33"/>
  <c r="AU37" i="26"/>
  <c r="I37" i="33"/>
  <c r="AY37" i="26"/>
  <c r="AY12" i="26"/>
  <c r="I12" i="33"/>
  <c r="Q29" i="33"/>
  <c r="AU29" i="28"/>
  <c r="AX29" i="28" s="1"/>
  <c r="L14" i="21"/>
  <c r="D39" i="21"/>
  <c r="BB44" i="19"/>
  <c r="BC44" i="19"/>
  <c r="AY27" i="31"/>
  <c r="AU27" i="31"/>
  <c r="O46" i="21"/>
  <c r="O44" i="21"/>
  <c r="O42" i="21"/>
  <c r="L39" i="21"/>
  <c r="Q11" i="33"/>
  <c r="AU11" i="28"/>
  <c r="AY11" i="28"/>
  <c r="AY27" i="27"/>
  <c r="AU27" i="27"/>
  <c r="AR23" i="19"/>
  <c r="BC23" i="19"/>
  <c r="AC21" i="33"/>
  <c r="AU21" i="31"/>
  <c r="AY21" i="31"/>
  <c r="U43" i="33"/>
  <c r="AU39" i="29"/>
  <c r="AX39" i="29" s="1"/>
  <c r="AU17" i="27"/>
  <c r="AX17" i="27" s="1"/>
  <c r="BA17" i="27" s="1"/>
  <c r="M17" i="33"/>
  <c r="M21" i="33"/>
  <c r="AU21" i="27"/>
  <c r="AY21" i="27"/>
  <c r="M15" i="21"/>
  <c r="AU12" i="26"/>
  <c r="Z22" i="24"/>
  <c r="AR52" i="19"/>
  <c r="BB52" i="19"/>
  <c r="BC52" i="19"/>
  <c r="I14" i="33"/>
  <c r="AU14" i="26"/>
  <c r="AX14" i="26" s="1"/>
  <c r="V21" i="33"/>
  <c r="AY21" i="29"/>
  <c r="M35" i="33"/>
  <c r="AU35" i="27"/>
  <c r="BB35" i="27"/>
  <c r="AY35" i="27"/>
  <c r="BA35" i="27"/>
  <c r="BB37" i="27"/>
  <c r="AY37" i="27"/>
  <c r="M11" i="33"/>
  <c r="AU11" i="27"/>
  <c r="AY11" i="27"/>
  <c r="BB11" i="27"/>
  <c r="BA11" i="27"/>
  <c r="M25" i="33"/>
  <c r="AU25" i="27"/>
  <c r="AY25" i="27"/>
  <c r="M29" i="33"/>
  <c r="AU29" i="27"/>
  <c r="AX29" i="27" s="1"/>
  <c r="I18" i="33"/>
  <c r="AU18" i="26"/>
  <c r="AX18" i="26" s="1"/>
  <c r="I29" i="33"/>
  <c r="AU29" i="26"/>
  <c r="AX29" i="26" s="1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C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8"/>
  <c r="G42" i="21" s="1"/>
  <c r="S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B35" i="30"/>
  <c r="AU35" i="30"/>
  <c r="BA21" i="26"/>
  <c r="AX16" i="29"/>
  <c r="AD22" i="24"/>
  <c r="BC43" i="19"/>
  <c r="BB42" i="19"/>
  <c r="BC42" i="19"/>
  <c r="AR42" i="19"/>
  <c r="BB47" i="19"/>
  <c r="AR20" i="19"/>
  <c r="BC20" i="19"/>
  <c r="BB40" i="19"/>
  <c r="AR43" i="19"/>
  <c r="BA21" i="29"/>
  <c r="BD11" i="29"/>
  <c r="W11" i="33"/>
  <c r="W17" i="33"/>
  <c r="BD17" i="29"/>
  <c r="BB17" i="27"/>
  <c r="W13" i="33"/>
  <c r="BD13" i="29"/>
  <c r="BB35" i="26"/>
  <c r="K11" i="33"/>
  <c r="BD11" i="26"/>
  <c r="AE25" i="33"/>
  <c r="BD25" i="31"/>
  <c r="W25" i="33"/>
  <c r="BD25" i="29"/>
  <c r="AG16" i="24"/>
  <c r="J16" i="33"/>
  <c r="F15" i="21"/>
  <c r="BD25" i="26"/>
  <c r="K25" i="33"/>
  <c r="BA18" i="26"/>
  <c r="AH18" i="33"/>
  <c r="AG28" i="24"/>
  <c r="F21" i="21"/>
  <c r="AH16" i="33"/>
  <c r="BD12" i="32"/>
  <c r="O21" i="21" s="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AV18" i="19" s="1"/>
  <c r="AY18" i="19" s="1"/>
  <c r="D18" i="33"/>
  <c r="AR39" i="19"/>
  <c r="AU39" i="19" s="1"/>
  <c r="AZ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Y21" i="26"/>
  <c r="AU21" i="26"/>
  <c r="BB34" i="19"/>
  <c r="AU35" i="29"/>
  <c r="AX35" i="29" s="1"/>
  <c r="V35" i="33" s="1"/>
  <c r="AR22" i="19"/>
  <c r="BB21" i="26"/>
  <c r="AR24" i="19"/>
  <c r="AU17" i="26"/>
  <c r="AX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K31" i="33" l="1"/>
  <c r="BD31" i="26"/>
  <c r="G40" i="21" s="1"/>
  <c r="W12" i="33"/>
  <c r="BD12" i="29"/>
  <c r="O18" i="21" s="1"/>
  <c r="J35" i="33"/>
  <c r="AY35" i="26"/>
  <c r="BD37" i="26"/>
  <c r="K37" i="33"/>
  <c r="BD12" i="26"/>
  <c r="O15" i="21" s="1"/>
  <c r="K12" i="33"/>
  <c r="AY29" i="28"/>
  <c r="R29" i="33"/>
  <c r="G39" i="21"/>
  <c r="AE27" i="33"/>
  <c r="BD27" i="31"/>
  <c r="BD11" i="28"/>
  <c r="S11" i="33"/>
  <c r="BD27" i="27"/>
  <c r="O27" i="33"/>
  <c r="O11" i="33"/>
  <c r="BD11" i="27"/>
  <c r="O39" i="21"/>
  <c r="O35" i="33"/>
  <c r="BD35" i="27"/>
  <c r="O21" i="33"/>
  <c r="BD21" i="27"/>
  <c r="AE21" i="33"/>
  <c r="BD21" i="31"/>
  <c r="BB21" i="29"/>
  <c r="BD21" i="29"/>
  <c r="W21" i="33"/>
  <c r="V43" i="33"/>
  <c r="BA39" i="29"/>
  <c r="AY39" i="29"/>
  <c r="BB39" i="29"/>
  <c r="AY17" i="27"/>
  <c r="N17" i="33"/>
  <c r="BA35" i="26"/>
  <c r="J14" i="33"/>
  <c r="AY14" i="26"/>
  <c r="BD37" i="27"/>
  <c r="O37" i="33"/>
  <c r="O25" i="33"/>
  <c r="BD25" i="27"/>
  <c r="N29" i="33"/>
  <c r="AY29" i="27"/>
  <c r="AY18" i="26"/>
  <c r="J18" i="33"/>
  <c r="AY29" i="26"/>
  <c r="J29" i="33"/>
  <c r="AY16" i="26"/>
  <c r="AH16" i="24" s="1"/>
  <c r="AC16" i="24"/>
  <c r="AD14" i="33"/>
  <c r="AY14" i="31"/>
  <c r="AY16" i="29"/>
  <c r="BA16" i="29"/>
  <c r="AJ22" i="24" s="1"/>
  <c r="BB16" i="29"/>
  <c r="AK22" i="24" s="1"/>
  <c r="M14" i="21"/>
  <c r="AV12" i="19"/>
  <c r="AY12" i="19" s="1"/>
  <c r="S21" i="33"/>
  <c r="BD21" i="28"/>
  <c r="S35" i="33"/>
  <c r="BD35" i="28"/>
  <c r="S37" i="33"/>
  <c r="BD37" i="28"/>
  <c r="BB17" i="28"/>
  <c r="BA17" i="28"/>
  <c r="AY17" i="28"/>
  <c r="AZ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BA27" i="26"/>
  <c r="J27" i="33"/>
  <c r="AA35" i="33"/>
  <c r="BD35" i="30"/>
  <c r="W31" i="33"/>
  <c r="AJ31" i="33" s="1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6" i="21" s="1"/>
  <c r="O12" i="33"/>
  <c r="V16" i="33"/>
  <c r="F18" i="21"/>
  <c r="AG22" i="24"/>
  <c r="AY35" i="29"/>
  <c r="BB39" i="19"/>
  <c r="AV35" i="19"/>
  <c r="AY35" i="19" s="1"/>
  <c r="AY27" i="26"/>
  <c r="AU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F18" i="33"/>
  <c r="AJ20" i="33"/>
  <c r="BC27" i="19"/>
  <c r="E27" i="33"/>
  <c r="BC39" i="19"/>
  <c r="G43" i="33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Y17" i="26"/>
  <c r="BB17" i="26" s="1"/>
  <c r="BB35" i="29"/>
  <c r="BA35" i="29"/>
  <c r="BB12" i="19"/>
  <c r="BC12" i="19"/>
  <c r="AZ18" i="19"/>
  <c r="AY15" i="19"/>
  <c r="AV25" i="19"/>
  <c r="AZ25" i="19"/>
  <c r="BC25" i="19"/>
  <c r="AC26" i="24"/>
  <c r="AU16" i="31"/>
  <c r="AC24" i="24"/>
  <c r="AU16" i="30"/>
  <c r="AC20" i="24"/>
  <c r="AU16" i="28"/>
  <c r="AC18" i="24"/>
  <c r="AU16" i="27"/>
  <c r="BB19" i="19"/>
  <c r="BC19" i="19"/>
  <c r="BD35" i="26" l="1"/>
  <c r="K35" i="33"/>
  <c r="S29" i="33"/>
  <c r="BD29" i="28"/>
  <c r="BD39" i="29"/>
  <c r="W43" i="33"/>
  <c r="O17" i="33"/>
  <c r="BD17" i="27"/>
  <c r="BD16" i="26"/>
  <c r="G15" i="21" s="1"/>
  <c r="K16" i="33"/>
  <c r="K14" i="33"/>
  <c r="BD14" i="26"/>
  <c r="O29" i="33"/>
  <c r="BD29" i="27"/>
  <c r="K18" i="33"/>
  <c r="BD18" i="26"/>
  <c r="K29" i="33"/>
  <c r="BD29" i="26"/>
  <c r="BD14" i="31"/>
  <c r="AE14" i="33"/>
  <c r="AH22" i="24"/>
  <c r="BD16" i="29"/>
  <c r="G18" i="21" s="1"/>
  <c r="W16" i="33"/>
  <c r="N14" i="21"/>
  <c r="AZ12" i="19"/>
  <c r="F12" i="33"/>
  <c r="AJ37" i="33"/>
  <c r="S17" i="33"/>
  <c r="BD17" i="28"/>
  <c r="E16" i="33"/>
  <c r="G27" i="33"/>
  <c r="AZ35" i="19"/>
  <c r="F35" i="33"/>
  <c r="E14" i="21"/>
  <c r="AC14" i="24"/>
  <c r="AV16" i="19"/>
  <c r="AE14" i="24" s="1"/>
  <c r="AJ21" i="33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G13" i="33"/>
  <c r="F15" i="33"/>
  <c r="G25" i="33"/>
  <c r="G19" i="33"/>
  <c r="AJ19" i="33" s="1"/>
  <c r="BC18" i="19"/>
  <c r="G18" i="33"/>
  <c r="AZ11" i="19"/>
  <c r="F11" i="33"/>
  <c r="F29" i="33"/>
  <c r="AZ29" i="19"/>
  <c r="BB14" i="19"/>
  <c r="G14" i="33"/>
  <c r="AZ15" i="19"/>
  <c r="BB18" i="19"/>
  <c r="AX16" i="31"/>
  <c r="AD26" i="24"/>
  <c r="AX16" i="30"/>
  <c r="AD24" i="24"/>
  <c r="AX16" i="28"/>
  <c r="AD20" i="24"/>
  <c r="AX16" i="27"/>
  <c r="AD18" i="24"/>
  <c r="O14" i="21" l="1"/>
  <c r="G12" i="33"/>
  <c r="AD14" i="24"/>
  <c r="AY16" i="19"/>
  <c r="BB35" i="19"/>
  <c r="BC35" i="19"/>
  <c r="AJ27" i="33"/>
  <c r="G35" i="33"/>
  <c r="AJ49" i="33"/>
  <c r="AJ17" i="33"/>
  <c r="AJ18" i="33"/>
  <c r="AJ14" i="33"/>
  <c r="F20" i="21"/>
  <c r="AD16" i="33"/>
  <c r="F19" i="21"/>
  <c r="Z16" i="33"/>
  <c r="F17" i="21"/>
  <c r="R16" i="33"/>
  <c r="F16" i="21"/>
  <c r="N16" i="33"/>
  <c r="AJ25" i="33"/>
  <c r="G11" i="33"/>
  <c r="AJ43" i="33" s="1"/>
  <c r="G15" i="33"/>
  <c r="AJ47" i="33" s="1"/>
  <c r="AJ45" i="33"/>
  <c r="AJ13" i="33"/>
  <c r="AJ46" i="33"/>
  <c r="BB29" i="19"/>
  <c r="G29" i="33"/>
  <c r="BC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Z16" i="19"/>
  <c r="AI14" i="24" s="1"/>
  <c r="AG14" i="24"/>
  <c r="BB16" i="19"/>
  <c r="F16" i="33"/>
  <c r="BC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B11" i="19"/>
  <c r="AJ14" i="24" l="1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<sst xmlns="http://schemas.openxmlformats.org/spreadsheetml/2006/main" count="1593" uniqueCount="277">
  <si>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</si>
  <si>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</si>
  <si>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</si>
  <si>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</si>
  <si>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</si>
  <si>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</si>
  <si>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</si>
  <si>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</si>
  <si>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</si>
  <si>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</si>
  <si>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</si>
  <si>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</si>
  <si>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</si>
  <si>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</si>
  <si>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</si>
  <si>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</si>
  <si>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</si>
  <si>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</si>
  <si>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</si>
  <si>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</si>
  <si>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</si>
  <si>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</si>
  <si>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</si>
  <si>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</si>
  <si>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</si>
  <si>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</si>
  <si>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</si>
  <si>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</si>
  <si>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</si>
  <si>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</si>
  <si>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</si>
  <si>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</si>
  <si>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</si>
  <si>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</si>
  <si>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</si>
  <si>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</si>
  <si>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</si>
  <si>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</si>
  <si>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</si>
  <si>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</si>
  <si>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</si>
  <si>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</si>
  <si>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</si>
  <si>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</si>
  <si>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</si>
  <si>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</si>
  <si>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</si>
  <si>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</si>
  <si>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</si>
  <si>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</si>
  <si>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</si>
  <si>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</si>
  <si>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</si>
  <si>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</si>
  <si>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</si>
  <si>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</si>
  <si>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</si>
  <si>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</si>
  <si>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</si>
  <si>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</si>
  <si>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</si>
  <si>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</si>
  <si>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</si>
  <si>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</si>
  <si>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</si>
  <si>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</si>
  <si>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</si>
  <si>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</si>
  <si>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</si>
  <si>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</si>
  <si>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</si>
  <si>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</si>
  <si>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</si>
  <si>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</si>
  <si>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</si>
  <si>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</si>
  <si>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</si>
  <si>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</si>
  <si>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</si>
  <si>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</si>
  <si>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</si>
  <si>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</si>
  <si>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</si>
  <si>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</si>
  <si>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</si>
  <si>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</si>
  <si>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</si>
  <si>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</si>
  <si>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</si>
  <si>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</si>
  <si>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</si>
  <si>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</si>
  <si>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</si>
  <si>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</si>
  <si>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</si>
  <si>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</si>
  <si>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</si>
  <si>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</si>
  <si>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</si>
  <si>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</si>
  <si>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</si>
  <si>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</si>
  <si>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</si>
  <si>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</si>
  <si>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</si>
  <si>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</si>
  <si>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</si>
  <si>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</si>
  <si>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</si>
  <si>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</si>
  <si>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</si>
  <si>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</si>
  <si>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</si>
  <si>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</si>
  <si>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</si>
  <si>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</si>
  <si>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</si>
  <si>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</si>
  <si>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</si>
  <si>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</si>
  <si>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</si>
  <si>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</si>
  <si>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</si>
  <si>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</si>
  <si>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</si>
  <si>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</si>
  <si>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</si>
  <si>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</si>
  <si>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</si>
  <si>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</si>
  <si>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</si>
  <si>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</si>
  <si>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</si>
  <si>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</si>
  <si>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</si>
  <si>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</si>
  <si>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</si>
  <si>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</si>
  <si>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</si>
  <si>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</si>
  <si>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</si>
  <si>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</si>
  <si>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</si>
  <si>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</si>
  <si>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</si>
  <si>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</si>
  <si>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</si>
  <si>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 xml:space="preserve">AMADOR </t>
  </si>
  <si>
    <t>ABEL JOHAN</t>
  </si>
  <si>
    <t>AMPARO RODRIGUEZ</t>
  </si>
  <si>
    <t>ANGEL LUCIANO</t>
  </si>
  <si>
    <t xml:space="preserve">BISCAINO </t>
  </si>
  <si>
    <t>STEPHANIE</t>
  </si>
  <si>
    <t>BOZIER CASSENAC</t>
  </si>
  <si>
    <t>JOEL ENRIQUE</t>
  </si>
  <si>
    <t>BRAZOBAN LORENZO</t>
  </si>
  <si>
    <t>ROSA IRIS</t>
  </si>
  <si>
    <t>DE JESUS DE LEON</t>
  </si>
  <si>
    <t>VICTOR MANUEL</t>
  </si>
  <si>
    <t>DE LA CRUZ SELMO</t>
  </si>
  <si>
    <t>ROSALBA</t>
  </si>
  <si>
    <t xml:space="preserve">DE LA CRUZ  </t>
  </si>
  <si>
    <t>JUAN MANUEL</t>
  </si>
  <si>
    <t xml:space="preserve">DE LA NIEVE </t>
  </si>
  <si>
    <t>DANIEL OMAR</t>
  </si>
  <si>
    <t>DE LA ROSA ROJAS</t>
  </si>
  <si>
    <t>EMMANUEL JESUS</t>
  </si>
  <si>
    <t xml:space="preserve">DE LEON </t>
  </si>
  <si>
    <t>LUIS KENDRY</t>
  </si>
  <si>
    <t xml:space="preserve">DELOSSANTE </t>
  </si>
  <si>
    <t>MIRDALENE</t>
  </si>
  <si>
    <t>DOMINGUEZ MONTERO</t>
  </si>
  <si>
    <t>JADE YASELY</t>
  </si>
  <si>
    <t>FERNANDEZ CUELLO</t>
  </si>
  <si>
    <t>JUAN FRANCISCO</t>
  </si>
  <si>
    <t>GOIN HIPPOLYTE</t>
  </si>
  <si>
    <t>ABIGAELLE</t>
  </si>
  <si>
    <t>HERNANDEZ SORIANO</t>
  </si>
  <si>
    <t>ELIAN</t>
  </si>
  <si>
    <t>JANVIER CORASME</t>
  </si>
  <si>
    <t>GISELENE</t>
  </si>
  <si>
    <t>JEAN BAPTISTE</t>
  </si>
  <si>
    <t>ESTEICI</t>
  </si>
  <si>
    <t>JIMENEZ PAYANO</t>
  </si>
  <si>
    <t>ANDY JUNIOR</t>
  </si>
  <si>
    <t>MONTAS LOPEZ</t>
  </si>
  <si>
    <t>EDUARDO AUGUSTO</t>
  </si>
  <si>
    <t>MORALES DE LA CRUZ</t>
  </si>
  <si>
    <t>FREDELIN NATANAEL</t>
  </si>
  <si>
    <t xml:space="preserve">ORTIZ </t>
  </si>
  <si>
    <t>GERMAYORI</t>
  </si>
  <si>
    <t>PAYANO BURGOS</t>
  </si>
  <si>
    <t>JONAS</t>
  </si>
  <si>
    <t>PEREZ ROSARIO</t>
  </si>
  <si>
    <t>HANSEL JUAN</t>
  </si>
  <si>
    <t xml:space="preserve">PIERRE </t>
  </si>
  <si>
    <t>MALAIKA</t>
  </si>
  <si>
    <t>WILMELISA</t>
  </si>
  <si>
    <t>POZO PEREZ</t>
  </si>
  <si>
    <t>YAFREISY</t>
  </si>
  <si>
    <t>RAMIREZ MATOS</t>
  </si>
  <si>
    <t>ANA DANIELA</t>
  </si>
  <si>
    <t xml:space="preserve">REGALADO </t>
  </si>
  <si>
    <t>LEONELI</t>
  </si>
  <si>
    <t>RIVERAS CASTOR</t>
  </si>
  <si>
    <t>JUAN JESUS</t>
  </si>
  <si>
    <t xml:space="preserve">SAINLOT </t>
  </si>
  <si>
    <t>MILOVE</t>
  </si>
  <si>
    <t xml:space="preserve">SELMO </t>
  </si>
  <si>
    <t>VLADIMIR</t>
  </si>
  <si>
    <t>SEPTIMO MARTINEZ</t>
  </si>
  <si>
    <t>ANDY</t>
  </si>
  <si>
    <t xml:space="preserve">SEPULVEDA </t>
  </si>
  <si>
    <t>JONATHAN JOSE</t>
  </si>
  <si>
    <t>SIME PEREZ</t>
  </si>
  <si>
    <t>REY RIOOBERHT</t>
  </si>
  <si>
    <t xml:space="preserve">THIBAUD </t>
  </si>
  <si>
    <t>DUKENS</t>
  </si>
  <si>
    <t>AMADIS  BRAZOBAN</t>
  </si>
  <si>
    <t>ALLISON ELIEZER</t>
  </si>
  <si>
    <t>MARTINEZ MARTINEZ</t>
  </si>
  <si>
    <t>TEICHER DARIEL</t>
  </si>
  <si>
    <t>MADE MATEO</t>
  </si>
  <si>
    <t>LEURY</t>
  </si>
  <si>
    <t>DE JESUS  HERNANDEZ</t>
  </si>
  <si>
    <t>MIGUEL ANGEL</t>
  </si>
  <si>
    <t>LENDOF  SANTANA</t>
  </si>
  <si>
    <t>ARLING STERLING</t>
  </si>
  <si>
    <t>DE JESUS  DE LA CRUZ</t>
  </si>
  <si>
    <t>SEBASTIAN</t>
  </si>
  <si>
    <t>D</t>
  </si>
  <si>
    <t>ID</t>
  </si>
  <si>
    <t>2A-D-01</t>
  </si>
  <si>
    <t>2A-D-02</t>
  </si>
  <si>
    <t>2A-D-03</t>
  </si>
  <si>
    <t>2A-D-04</t>
  </si>
  <si>
    <t>2A-D-05</t>
  </si>
  <si>
    <t>2A-D-06</t>
  </si>
  <si>
    <t>2A-D-07</t>
  </si>
  <si>
    <t>2A-D-08</t>
  </si>
  <si>
    <t>2A-D-09</t>
  </si>
  <si>
    <t>2A-D-10</t>
  </si>
  <si>
    <t>2A-D-11</t>
  </si>
  <si>
    <t>2A-D-12</t>
  </si>
  <si>
    <t>2A-D-13</t>
  </si>
  <si>
    <t>2A-D-14</t>
  </si>
  <si>
    <t>2A-D-15</t>
  </si>
  <si>
    <t>2A-D-16</t>
  </si>
  <si>
    <t>2A-D-17</t>
  </si>
  <si>
    <t>2A-D-18</t>
  </si>
  <si>
    <t>2A-D-19</t>
  </si>
  <si>
    <t>2A-D-20</t>
  </si>
  <si>
    <t>2A-D-21</t>
  </si>
  <si>
    <t>2A-D-22</t>
  </si>
  <si>
    <t>2A-D-23</t>
  </si>
  <si>
    <t>2A-D-24</t>
  </si>
  <si>
    <t>2A-D-25</t>
  </si>
  <si>
    <t>2A-D-26</t>
  </si>
  <si>
    <t>2A-D-27</t>
  </si>
  <si>
    <t>2A-D-28</t>
  </si>
  <si>
    <t>2A-D-29</t>
  </si>
  <si>
    <t>2A-D-30</t>
  </si>
  <si>
    <t>2A-D-31</t>
  </si>
  <si>
    <t>2A-D-32</t>
  </si>
  <si>
    <t>2A-D-33</t>
  </si>
  <si>
    <t>2A-D-34</t>
  </si>
  <si>
    <t>2A-D-35</t>
  </si>
  <si>
    <t>2A-D-36</t>
  </si>
  <si>
    <t>2A-D-37</t>
  </si>
  <si>
    <t>2A-D-38</t>
  </si>
  <si>
    <t>2A-D-39</t>
  </si>
  <si>
    <t>2A-D-40</t>
  </si>
  <si>
    <t>2A-D-41</t>
  </si>
  <si>
    <t>2A-D-42</t>
  </si>
  <si>
    <t>2A-D-43</t>
  </si>
  <si>
    <t>2A-D-44</t>
  </si>
  <si>
    <t>2A-D-45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</si>
</sst>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6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7" borderId="1" xfId="0" applyFont="1" applyFill="1" applyBorder="1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75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236219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432842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34</xdr:col>
      <xdr:colOff>315627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95250</xdr:rowOff>
    </xdr:from>
    <xdr:to>
      <xdr:col>1</xdr:col>
      <xdr:colOff>361950</xdr:colOff>
      <xdr:row>29</xdr:row>
      <xdr:rowOff>30874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BC1DB0-D740-4384-B494-5500C314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038725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25</xdr:row>
      <xdr:rowOff>104775</xdr:rowOff>
    </xdr:from>
    <xdr:to>
      <xdr:col>9</xdr:col>
      <xdr:colOff>314325</xdr:colOff>
      <xdr:row>29</xdr:row>
      <xdr:rowOff>40399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D81DB8-8416-47BA-B497-D6F8D230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504825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0</xdr:row>
      <xdr:rowOff>114300</xdr:rowOff>
    </xdr:from>
    <xdr:to>
      <xdr:col>1</xdr:col>
      <xdr:colOff>342900</xdr:colOff>
      <xdr:row>4</xdr:row>
      <xdr:rowOff>49924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2F45369-5910-4EF0-92CA-BF4CD02A2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300"/>
          <a:ext cx="857250" cy="6976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114300</xdr:rowOff>
    </xdr:from>
    <xdr:to>
      <xdr:col>9</xdr:col>
      <xdr:colOff>323850</xdr:colOff>
      <xdr:row>4</xdr:row>
      <xdr:rowOff>49924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FE78098-19F5-4DFB-B56E-8C091FD0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114300"/>
          <a:ext cx="857250" cy="6976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353391</xdr:colOff>
      <xdr:row>0</xdr:row>
      <xdr:rowOff>198782</xdr:rowOff>
    </xdr:from>
    <xdr:to>
      <xdr:col>36</xdr:col>
      <xdr:colOff>249796</xdr:colOff>
      <xdr:row>6</xdr:row>
      <xdr:rowOff>55217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D8DB1-2885-F740-8008-60C8C671B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98782" y="198782"/>
          <a:ext cx="1851101" cy="14025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D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1631408</xdr:colOff>
      <xdr:row>1</xdr:row>
      <xdr:rowOff>50665</xdr:rowOff>
    </xdr:from>
    <xdr:to>
      <xdr:col>7</xdr:col>
      <xdr:colOff>178861</xdr:colOff>
      <xdr:row>7</xdr:row>
      <xdr:rowOff>168681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A741BEF-AB40-413E-8F20-D99BD270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467" y="415452"/>
          <a:ext cx="1526548" cy="121237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S1" zoomScale="110" zoomScaleNormal="110" workbookViewId="0">
      <selection activeCell="BE7" sqref="BE7"/>
    </sheetView>
  </sheetViews>
  <sheetFormatPr baseColWidth="10" defaultColWidth="11.5" defaultRowHeight="15" x14ac:dyDescent="0.2"/>
  <cols>
    <col min="1" max="1" width="4" style="23" customWidth="1"/>
    <col min="2" max="2" width="9.83203125" style="23" customWidth="1"/>
    <col min="3" max="3" width="21.33203125" style="24" customWidth="1"/>
    <col min="4" max="4" width="19.83203125" style="24" customWidth="1"/>
    <col min="5" max="36" width="4.6640625" style="24" customWidth="1"/>
    <col min="37" max="43" width="5.83203125" style="24" customWidth="1"/>
    <col min="44" max="44" width="7.6640625" style="24" customWidth="1"/>
    <col min="45" max="46" width="5.83203125" style="24" customWidth="1"/>
    <col min="47" max="47" width="6.5" style="24" customWidth="1"/>
    <col min="48" max="51" width="5.83203125" style="24" customWidth="1"/>
    <col min="52" max="53" width="5.33203125" style="24" customWidth="1"/>
    <col min="54" max="55" width="6.1640625" style="24" customWidth="1"/>
    <col min="56" max="56" width="11.5" style="24"/>
    <col min="57" max="59" width="6.6640625" style="24" customWidth="1"/>
    <col min="60" max="60" width="6.6640625" customWidth="1"/>
    <col min="61" max="61" width="6.6640625" style="24" customWidth="1"/>
    <col min="62" max="16384" width="11.5" style="24"/>
  </cols>
  <sheetData>
    <row r="4" spans="1:61" ht="21" x14ac:dyDescent="0.2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6" thickBot="1" x14ac:dyDescent="0.25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4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4">
      <c r="E7" s="166" t="s">
        <v>146</v>
      </c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69" t="s">
        <v>99</v>
      </c>
      <c r="AP7" s="172" t="s">
        <v>104</v>
      </c>
      <c r="AR7" s="203" t="s">
        <v>20</v>
      </c>
      <c r="AS7" s="204"/>
      <c r="AT7" s="204"/>
      <c r="AU7" s="205"/>
      <c r="AV7" s="153" t="s">
        <v>21</v>
      </c>
      <c r="AW7" s="154"/>
      <c r="AX7" s="154"/>
      <c r="AY7" s="155"/>
      <c r="AZ7" s="147" t="s">
        <v>103</v>
      </c>
      <c r="BA7" s="148"/>
      <c r="BB7" s="147" t="s">
        <v>105</v>
      </c>
      <c r="BC7" s="148"/>
    </row>
    <row r="8" spans="1:61" ht="16" thickBot="1" x14ac:dyDescent="0.25">
      <c r="AO8" s="170"/>
      <c r="AP8" s="173"/>
      <c r="AR8" s="206"/>
      <c r="AS8" s="207"/>
      <c r="AT8" s="207"/>
      <c r="AU8" s="208"/>
      <c r="AV8" s="156"/>
      <c r="AW8" s="157"/>
      <c r="AX8" s="157"/>
      <c r="AY8" s="158"/>
      <c r="AZ8" s="151"/>
      <c r="BA8" s="152"/>
      <c r="BB8" s="149"/>
      <c r="BC8" s="150"/>
    </row>
    <row r="9" spans="1:61" x14ac:dyDescent="0.2">
      <c r="A9" s="192" t="s">
        <v>5</v>
      </c>
      <c r="B9" s="194" t="s">
        <v>231</v>
      </c>
      <c r="C9" s="194" t="s">
        <v>4</v>
      </c>
      <c r="D9" s="196" t="s">
        <v>19</v>
      </c>
      <c r="E9" s="198" t="s">
        <v>91</v>
      </c>
      <c r="F9" s="199"/>
      <c r="G9" s="199"/>
      <c r="H9" s="199"/>
      <c r="I9" s="199"/>
      <c r="J9" s="199"/>
      <c r="K9" s="199"/>
      <c r="L9" s="200"/>
      <c r="M9" s="175" t="s">
        <v>92</v>
      </c>
      <c r="N9" s="176"/>
      <c r="O9" s="176"/>
      <c r="P9" s="176"/>
      <c r="Q9" s="176"/>
      <c r="R9" s="176"/>
      <c r="S9" s="176"/>
      <c r="T9" s="177"/>
      <c r="U9" s="187" t="s">
        <v>93</v>
      </c>
      <c r="V9" s="188"/>
      <c r="W9" s="188"/>
      <c r="X9" s="188"/>
      <c r="Y9" s="188"/>
      <c r="Z9" s="188"/>
      <c r="AA9" s="188"/>
      <c r="AB9" s="189"/>
      <c r="AC9" s="178" t="s">
        <v>94</v>
      </c>
      <c r="AD9" s="179"/>
      <c r="AE9" s="179"/>
      <c r="AF9" s="179"/>
      <c r="AG9" s="179"/>
      <c r="AH9" s="179"/>
      <c r="AI9" s="179"/>
      <c r="AJ9" s="180"/>
      <c r="AK9" s="181" t="s">
        <v>95</v>
      </c>
      <c r="AL9" s="183" t="s">
        <v>96</v>
      </c>
      <c r="AM9" s="190" t="s">
        <v>97</v>
      </c>
      <c r="AN9" s="185" t="s">
        <v>98</v>
      </c>
      <c r="AO9" s="170"/>
      <c r="AP9" s="173"/>
      <c r="AR9" s="201" t="s">
        <v>42</v>
      </c>
      <c r="AS9" s="164" t="s">
        <v>43</v>
      </c>
      <c r="AT9" s="160" t="s">
        <v>44</v>
      </c>
      <c r="AU9" s="209" t="s">
        <v>100</v>
      </c>
      <c r="AV9" s="201" t="s">
        <v>46</v>
      </c>
      <c r="AW9" s="164" t="s">
        <v>106</v>
      </c>
      <c r="AX9" s="160" t="s">
        <v>107</v>
      </c>
      <c r="AY9" s="162" t="s">
        <v>108</v>
      </c>
      <c r="AZ9" s="143" t="s">
        <v>101</v>
      </c>
      <c r="BA9" s="145" t="s">
        <v>102</v>
      </c>
      <c r="BB9" s="144" t="s">
        <v>57</v>
      </c>
      <c r="BC9" s="159" t="s">
        <v>58</v>
      </c>
    </row>
    <row r="10" spans="1:61" ht="16" thickBot="1" x14ac:dyDescent="0.25">
      <c r="A10" s="193"/>
      <c r="B10" s="195"/>
      <c r="C10" s="195"/>
      <c r="D10" s="197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182"/>
      <c r="AL10" s="184"/>
      <c r="AM10" s="191"/>
      <c r="AN10" s="186"/>
      <c r="AO10" s="171"/>
      <c r="AP10" s="174"/>
      <c r="AR10" s="202"/>
      <c r="AS10" s="165"/>
      <c r="AT10" s="161"/>
      <c r="AU10" s="210"/>
      <c r="AV10" s="202"/>
      <c r="AW10" s="165"/>
      <c r="AX10" s="161"/>
      <c r="AY10" s="163"/>
      <c r="AZ10" s="144"/>
      <c r="BA10" s="146"/>
      <c r="BB10" s="144"/>
      <c r="BC10" s="159"/>
      <c r="BE10" s="293" t="s">
        <v>0</v>
      </c>
      <c r="BF10" s="293" t="s">
        <v>1</v>
      </c>
      <c r="BG10" s="294" t="s">
        <v>2</v>
      </c>
      <c r="BH10" s="293" t="s">
        <v>3</v>
      </c>
      <c r="BI10" s="293" t="s">
        <v>50</v>
      </c>
    </row>
    <row r="11" spans="1:61" x14ac:dyDescent="0.2">
      <c r="A11" s="41">
        <v>1</v>
      </c>
      <c r="B11" s="291" t="s">
        <v>232</v>
      </c>
      <c r="C11" s="139" t="s">
        <v>147</v>
      </c>
      <c r="D11" s="139" t="s">
        <v>148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31"/>
      <c r="V11" s="32"/>
      <c r="W11" s="32"/>
      <c r="X11" s="32"/>
      <c r="Y11" s="32"/>
      <c r="Z11" s="32"/>
      <c r="AA11" s="32"/>
      <c r="AB11" s="33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1">
        <f t="shared" ref="BC11:BC55" si="0">IF(AW11&lt;&gt;"", IF(AY11&lt;70, IF(AZ11+BA11&lt;70, AZ11+BA11, ""), ""), IF(AS11&lt;&gt;"", IF(AU11&lt;70, AU11, ""), IF(AO11&lt;70, AO11, "")))</f>
        <v>0</v>
      </c>
      <c r="BE11" s="32">
        <f t="shared" ref="BE11:BE12" si="1">SUM(E11+M11+U11+AC11)/4</f>
        <v>0</v>
      </c>
      <c r="BF11" s="32">
        <f t="shared" ref="BF11:BF12" si="2">SUM(G11+O11+W11+AE11)/4</f>
        <v>0</v>
      </c>
      <c r="BG11" s="295">
        <f t="shared" ref="BG11:BG12" si="3">SUM(I11+Q11+Y11+AG11)/4</f>
        <v>0</v>
      </c>
      <c r="BH11" s="32">
        <f t="shared" ref="BH11:BH12" si="4">SUM(K11+S11+AA11+AI11)/4</f>
        <v>0</v>
      </c>
      <c r="BI11" s="32">
        <f>AVERAGE(BE11:BH11)</f>
        <v>0</v>
      </c>
    </row>
    <row r="12" spans="1:61" x14ac:dyDescent="0.2">
      <c r="A12" s="45">
        <v>2</v>
      </c>
      <c r="B12" s="292" t="s">
        <v>233</v>
      </c>
      <c r="C12" s="140" t="s">
        <v>149</v>
      </c>
      <c r="D12" s="140" t="s">
        <v>150</v>
      </c>
      <c r="E12" s="31"/>
      <c r="F12" s="32"/>
      <c r="G12" s="32"/>
      <c r="H12" s="32"/>
      <c r="I12" s="32"/>
      <c r="J12" s="32"/>
      <c r="K12" s="32"/>
      <c r="L12" s="33"/>
      <c r="M12" s="31"/>
      <c r="N12" s="32"/>
      <c r="O12" s="32"/>
      <c r="P12" s="32"/>
      <c r="Q12" s="32"/>
      <c r="R12" s="32"/>
      <c r="S12" s="32"/>
      <c r="T12" s="13"/>
      <c r="U12" s="31"/>
      <c r="V12" s="32"/>
      <c r="W12" s="32"/>
      <c r="X12" s="32"/>
      <c r="Y12" s="32"/>
      <c r="Z12" s="32"/>
      <c r="AA12" s="32"/>
      <c r="AB12" s="33"/>
      <c r="AC12" s="11"/>
      <c r="AD12" s="32"/>
      <c r="AE12" s="32"/>
      <c r="AF12" s="32"/>
      <c r="AG12" s="32"/>
      <c r="AH12" s="32"/>
      <c r="AI12" s="32"/>
      <c r="AJ12" s="13"/>
      <c r="AK12" s="61">
        <f t="shared" ref="AK12:AK55" si="5">SUMIF(E12:E12, "&gt;=70") / 4 +SUMIF(G12:G12, "&gt;=70") / 4 +SUMIF(I12:I12, "&gt;=70") / 4 +SUMIF(K12:K12, "&gt;=70") / 4 + SUMIF(F12:F12, "&gt;1") / 4 + SUMIF(H12:H12, "&gt;1") / 4 + SUMIF(J12:J12, "&gt;1") / 4 + SUMIF(L12:L12, "&gt;1") / 4</f>
        <v>0</v>
      </c>
      <c r="AL12" s="62">
        <f t="shared" ref="AL12:AL55" si="6">SUMIF(M12:M12, "&gt;=70") / 4 +SUMIF(O12:O12, "&gt;=70") / 4 +SUMIF(Q12:Q12, "&gt;=70") / 4 +SUMIF(S12:S12, "&gt;=70") / 4 + SUMIF(N12:N12, "&gt;1") / 4 + SUMIF(P12:P12, "&gt;1") / 4 + SUMIF(R12:R12, "&gt;1") / 4 + SUMIF(T12:T12, "&gt;1") / 4</f>
        <v>0</v>
      </c>
      <c r="AM12" s="63">
        <f t="shared" ref="AM12:AM55" si="7">SUMIF(U12:U12, "&gt;=70") / 4 +SUMIF(W12:W12, "&gt;=70") / 4 +SUMIF(Y12:Y12, "&gt;=70") / 4 +SUMIF(AA12:AA12, "&gt;=70") / 4 + SUMIF(V12:V12, "&gt;1") / 4 + SUMIF(X12:X12, "&gt;1") / 4 + SUMIF(Z12:Z12, "&gt;1") / 4 + SUMIF(AB12:AB12, "&gt;1") / 4</f>
        <v>0</v>
      </c>
      <c r="AN12" s="64">
        <f t="shared" ref="AN12:AN55" si="8">SUMIF(AC12:AC12, "&gt;=65") / 4 +SUMIF(AE12:AE12, "&gt;=65") / 4 +SUMIF(AG12:AG12, "&gt;=65") / 4 +SUMIF(AI12:AI12, "&gt;=65") / 4 + SUMIF(AD12:AD12, "&gt;1") / 4 + SUMIF(AF12:AF12, "&gt;1") / 4 + SUMIF(AH12:AH12, "&gt;1") / 4 + SUMIF(AJ12:AJ12, "&gt;1") / 4</f>
        <v>0</v>
      </c>
      <c r="AO12" s="65">
        <f t="shared" ref="AO12:AO55" si="9">AVERAGE(AK12:AN12)</f>
        <v>0</v>
      </c>
      <c r="AP12" s="54"/>
      <c r="AR12" s="71">
        <f t="shared" ref="AR12:AR55" si="10">IF(AO12&lt;70, AO12*0.5, "")</f>
        <v>0</v>
      </c>
      <c r="AS12" s="52"/>
      <c r="AT12" s="73">
        <f t="shared" ref="AT12:AT55" si="11">AS12*50%</f>
        <v>0</v>
      </c>
      <c r="AU12" s="74" t="str">
        <f t="shared" ref="AU12:AU55" si="12">IF(AS12&lt;&gt;"", IF(AR12="","",AR12+AT12), "")</f>
        <v/>
      </c>
      <c r="AV12" s="71" t="str">
        <f t="shared" ref="AV12:AV55" si="13">IF(AU12 &lt; 70, AR12*30%, "")</f>
        <v/>
      </c>
      <c r="AW12" s="53"/>
      <c r="AX12" s="73">
        <f t="shared" ref="AX12:AX55" si="14">AW12*70%</f>
        <v>0</v>
      </c>
      <c r="AY12" s="77" t="str">
        <f t="shared" ref="AY12:AY55" si="15">IF(AW12&lt;&gt;"", IF(AV12="", "", AV12+AX12), "")</f>
        <v/>
      </c>
      <c r="AZ12" s="71" t="str">
        <f t="shared" ref="AZ12:AZ55" si="16">IF(AND(AU12&lt;70, AY12&lt;70), AO12, "")</f>
        <v/>
      </c>
      <c r="BA12" s="33"/>
      <c r="BB12" s="79" t="str">
        <f t="shared" ref="BB12:BB55" si="17">IF(AW12&lt;&gt;"", IF(AY12&gt;=70, AY12, IF(AZ12+BA12&gt;=70, AZ12+BA12, "")),
   IF(AS12&lt;&gt;"", IF(AU12&gt;=70, AU12, ""),
   IF(AO12&gt;=70, AO12, "")))</f>
        <v/>
      </c>
      <c r="BC12" s="81">
        <f t="shared" si="0"/>
        <v>0</v>
      </c>
      <c r="BE12" s="32">
        <f t="shared" si="1"/>
        <v>0</v>
      </c>
      <c r="BF12" s="32">
        <f t="shared" si="2"/>
        <v>0</v>
      </c>
      <c r="BG12" s="295">
        <f t="shared" si="3"/>
        <v>0</v>
      </c>
      <c r="BH12" s="32">
        <f t="shared" si="4"/>
        <v>0</v>
      </c>
      <c r="BI12" s="32">
        <f>AVERAGE(BE12:BH12)</f>
        <v>0</v>
      </c>
    </row>
    <row r="13" spans="1:61" x14ac:dyDescent="0.2">
      <c r="A13" s="45">
        <v>3</v>
      </c>
      <c r="B13" s="291" t="s">
        <v>234</v>
      </c>
      <c r="C13" s="139" t="s">
        <v>151</v>
      </c>
      <c r="D13" s="139" t="s">
        <v>152</v>
      </c>
      <c r="E13" s="31"/>
      <c r="F13" s="32"/>
      <c r="G13" s="32"/>
      <c r="H13" s="32"/>
      <c r="I13" s="32"/>
      <c r="J13" s="32"/>
      <c r="K13" s="32"/>
      <c r="L13" s="33"/>
      <c r="M13" s="31"/>
      <c r="N13" s="32"/>
      <c r="O13" s="32"/>
      <c r="P13" s="32"/>
      <c r="Q13" s="32"/>
      <c r="R13" s="32"/>
      <c r="S13" s="32"/>
      <c r="T13" s="13"/>
      <c r="U13" s="31"/>
      <c r="V13" s="32"/>
      <c r="W13" s="32"/>
      <c r="X13" s="32"/>
      <c r="Y13" s="32"/>
      <c r="Z13" s="32"/>
      <c r="AA13" s="32"/>
      <c r="AB13" s="33"/>
      <c r="AC13" s="11"/>
      <c r="AD13" s="32"/>
      <c r="AE13" s="32"/>
      <c r="AF13" s="32"/>
      <c r="AG13" s="32"/>
      <c r="AH13" s="32"/>
      <c r="AI13" s="32"/>
      <c r="AJ13" s="13"/>
      <c r="AK13" s="61">
        <f t="shared" si="5"/>
        <v>0</v>
      </c>
      <c r="AL13" s="62">
        <f t="shared" si="6"/>
        <v>0</v>
      </c>
      <c r="AM13" s="63">
        <f t="shared" si="7"/>
        <v>0</v>
      </c>
      <c r="AN13" s="64">
        <f t="shared" si="8"/>
        <v>0</v>
      </c>
      <c r="AO13" s="65">
        <f t="shared" si="9"/>
        <v>0</v>
      </c>
      <c r="AP13" s="54"/>
      <c r="AR13" s="71">
        <f t="shared" si="10"/>
        <v>0</v>
      </c>
      <c r="AS13" s="52"/>
      <c r="AT13" s="73">
        <f t="shared" si="11"/>
        <v>0</v>
      </c>
      <c r="AU13" s="74" t="str">
        <f t="shared" si="12"/>
        <v/>
      </c>
      <c r="AV13" s="71" t="str">
        <f t="shared" si="13"/>
        <v/>
      </c>
      <c r="AW13" s="53"/>
      <c r="AX13" s="73">
        <f t="shared" si="14"/>
        <v>0</v>
      </c>
      <c r="AY13" s="77" t="str">
        <f t="shared" si="15"/>
        <v/>
      </c>
      <c r="AZ13" s="71" t="str">
        <f t="shared" si="16"/>
        <v/>
      </c>
      <c r="BA13" s="33"/>
      <c r="BB13" s="79" t="str">
        <f t="shared" si="17"/>
        <v/>
      </c>
      <c r="BC13" s="81">
        <f t="shared" si="0"/>
        <v>0</v>
      </c>
      <c r="BE13" s="32">
        <f>SUM(E13+M13+U13+AC13)/4</f>
        <v>0</v>
      </c>
      <c r="BF13" s="32">
        <f>SUM(G13+O13+W13+AE13)/4</f>
        <v>0</v>
      </c>
      <c r="BG13" s="295">
        <f>SUM(I13+Q13+Y13+AG13)/4</f>
        <v>0</v>
      </c>
      <c r="BH13" s="32">
        <f>SUM(K13+S13+AA13+AI13)/4</f>
        <v>0</v>
      </c>
      <c r="BI13" s="32">
        <f>AVERAGE(BE13:BH13)</f>
        <v>0</v>
      </c>
    </row>
    <row r="14" spans="1:61" x14ac:dyDescent="0.2">
      <c r="A14" s="45">
        <v>4</v>
      </c>
      <c r="B14" s="291" t="s">
        <v>235</v>
      </c>
      <c r="C14" s="140" t="s">
        <v>153</v>
      </c>
      <c r="D14" s="140" t="s">
        <v>154</v>
      </c>
      <c r="E14" s="31"/>
      <c r="F14" s="32"/>
      <c r="G14" s="32"/>
      <c r="H14" s="32"/>
      <c r="I14" s="32"/>
      <c r="J14" s="32"/>
      <c r="K14" s="32"/>
      <c r="L14" s="33"/>
      <c r="M14" s="31"/>
      <c r="N14" s="32"/>
      <c r="O14" s="32"/>
      <c r="P14" s="32"/>
      <c r="Q14" s="32"/>
      <c r="R14" s="32"/>
      <c r="S14" s="32"/>
      <c r="T14" s="13"/>
      <c r="U14" s="31"/>
      <c r="V14" s="32"/>
      <c r="W14" s="32"/>
      <c r="X14" s="32"/>
      <c r="Y14" s="32"/>
      <c r="Z14" s="32"/>
      <c r="AA14" s="32"/>
      <c r="AB14" s="33"/>
      <c r="AC14" s="11"/>
      <c r="AD14" s="32"/>
      <c r="AE14" s="32"/>
      <c r="AF14" s="32"/>
      <c r="AG14" s="32"/>
      <c r="AH14" s="32"/>
      <c r="AI14" s="32"/>
      <c r="AJ14" s="13"/>
      <c r="AK14" s="61">
        <f t="shared" si="5"/>
        <v>0</v>
      </c>
      <c r="AL14" s="62">
        <f t="shared" si="6"/>
        <v>0</v>
      </c>
      <c r="AM14" s="63">
        <f t="shared" si="7"/>
        <v>0</v>
      </c>
      <c r="AN14" s="64">
        <f t="shared" si="8"/>
        <v>0</v>
      </c>
      <c r="AO14" s="65">
        <f t="shared" si="9"/>
        <v>0</v>
      </c>
      <c r="AP14" s="54"/>
      <c r="AR14" s="71">
        <f t="shared" si="10"/>
        <v>0</v>
      </c>
      <c r="AS14" s="52"/>
      <c r="AT14" s="73">
        <f t="shared" si="11"/>
        <v>0</v>
      </c>
      <c r="AU14" s="74" t="str">
        <f t="shared" si="12"/>
        <v/>
      </c>
      <c r="AV14" s="71" t="str">
        <f t="shared" si="13"/>
        <v/>
      </c>
      <c r="AW14" s="52"/>
      <c r="AX14" s="73">
        <f t="shared" si="14"/>
        <v>0</v>
      </c>
      <c r="AY14" s="77" t="str">
        <f t="shared" si="15"/>
        <v/>
      </c>
      <c r="AZ14" s="71" t="str">
        <f t="shared" si="16"/>
        <v/>
      </c>
      <c r="BA14" s="33"/>
      <c r="BB14" s="79" t="str">
        <f t="shared" si="17"/>
        <v/>
      </c>
      <c r="BC14" s="81">
        <f t="shared" si="0"/>
        <v>0</v>
      </c>
      <c r="BE14" s="32">
        <f t="shared" ref="BE14:BE55" si="18">SUM(E14+M14+U14+AC14)/4</f>
        <v>0</v>
      </c>
      <c r="BF14" s="32">
        <f t="shared" ref="BF14:BF55" si="19">SUM(G14+O14+W14+AE14)/4</f>
        <v>0</v>
      </c>
      <c r="BG14" s="295">
        <f t="shared" ref="BG14:BG55" si="20">SUM(I14+Q14+Y14+AG14)/4</f>
        <v>0</v>
      </c>
      <c r="BH14" s="32">
        <f t="shared" ref="BH14:BH55" si="21">SUM(K14+S14+AA14+AI14)/4</f>
        <v>0</v>
      </c>
      <c r="BI14" s="32">
        <f t="shared" ref="BI14:BI55" si="22">AVERAGE(BE14:BH14)</f>
        <v>0</v>
      </c>
    </row>
    <row r="15" spans="1:61" x14ac:dyDescent="0.2">
      <c r="A15" s="45">
        <v>5</v>
      </c>
      <c r="B15" s="292" t="s">
        <v>236</v>
      </c>
      <c r="C15" s="139" t="s">
        <v>155</v>
      </c>
      <c r="D15" s="139" t="s">
        <v>156</v>
      </c>
      <c r="E15" s="31">
        <v>80</v>
      </c>
      <c r="F15" s="32"/>
      <c r="G15" s="32">
        <v>85</v>
      </c>
      <c r="H15" s="32"/>
      <c r="I15" s="32">
        <v>87</v>
      </c>
      <c r="J15" s="32"/>
      <c r="K15" s="32">
        <v>89</v>
      </c>
      <c r="L15" s="33"/>
      <c r="M15" s="31">
        <v>88</v>
      </c>
      <c r="N15" s="32"/>
      <c r="O15" s="32">
        <v>86</v>
      </c>
      <c r="P15" s="32"/>
      <c r="Q15" s="32">
        <v>85</v>
      </c>
      <c r="R15" s="32"/>
      <c r="S15" s="32">
        <v>87</v>
      </c>
      <c r="T15" s="33"/>
      <c r="U15" s="31">
        <v>86</v>
      </c>
      <c r="V15" s="32"/>
      <c r="W15" s="32">
        <v>88</v>
      </c>
      <c r="X15" s="32"/>
      <c r="Y15" s="32">
        <v>90</v>
      </c>
      <c r="Z15" s="32"/>
      <c r="AA15" s="32">
        <v>84</v>
      </c>
      <c r="AB15" s="33"/>
      <c r="AC15" s="31">
        <v>88</v>
      </c>
      <c r="AD15" s="32"/>
      <c r="AE15" s="32">
        <v>90</v>
      </c>
      <c r="AF15" s="32"/>
      <c r="AG15" s="32">
        <v>91</v>
      </c>
      <c r="AH15" s="32"/>
      <c r="AI15" s="32">
        <v>92</v>
      </c>
      <c r="AJ15" s="13"/>
      <c r="AK15" s="61">
        <f t="shared" si="5"/>
        <v>85.25</v>
      </c>
      <c r="AL15" s="62">
        <f t="shared" si="6"/>
        <v>86.5</v>
      </c>
      <c r="AM15" s="63">
        <f t="shared" si="7"/>
        <v>87</v>
      </c>
      <c r="AN15" s="64">
        <f t="shared" si="8"/>
        <v>90.25</v>
      </c>
      <c r="AO15" s="65">
        <f t="shared" si="9"/>
        <v>87.25</v>
      </c>
      <c r="AP15" s="54"/>
      <c r="AR15" s="71" t="str">
        <f t="shared" si="10"/>
        <v/>
      </c>
      <c r="AS15" s="52"/>
      <c r="AT15" s="73">
        <f t="shared" si="11"/>
        <v>0</v>
      </c>
      <c r="AU15" s="74" t="str">
        <f t="shared" si="12"/>
        <v/>
      </c>
      <c r="AV15" s="71" t="str">
        <f t="shared" si="13"/>
        <v/>
      </c>
      <c r="AW15" s="52"/>
      <c r="AX15" s="73">
        <f t="shared" si="14"/>
        <v>0</v>
      </c>
      <c r="AY15" s="77" t="str">
        <f t="shared" si="15"/>
        <v/>
      </c>
      <c r="AZ15" s="71" t="str">
        <f t="shared" si="16"/>
        <v/>
      </c>
      <c r="BA15" s="33"/>
      <c r="BB15" s="79">
        <f t="shared" si="17"/>
        <v>87.25</v>
      </c>
      <c r="BC15" s="81" t="str">
        <f t="shared" si="0"/>
        <v/>
      </c>
      <c r="BE15" s="32">
        <f t="shared" si="18"/>
        <v>85.5</v>
      </c>
      <c r="BF15" s="32">
        <f t="shared" si="19"/>
        <v>87.25</v>
      </c>
      <c r="BG15" s="295">
        <f t="shared" si="20"/>
        <v>88.25</v>
      </c>
      <c r="BH15" s="32">
        <f t="shared" si="21"/>
        <v>88</v>
      </c>
      <c r="BI15" s="32">
        <f t="shared" si="22"/>
        <v>87.25</v>
      </c>
    </row>
    <row r="16" spans="1:61" x14ac:dyDescent="0.2">
      <c r="A16" s="45">
        <v>6</v>
      </c>
      <c r="B16" s="291" t="s">
        <v>237</v>
      </c>
      <c r="C16" s="140" t="s">
        <v>157</v>
      </c>
      <c r="D16" s="140" t="s">
        <v>158</v>
      </c>
      <c r="E16" s="31"/>
      <c r="F16" s="32"/>
      <c r="G16" s="32"/>
      <c r="H16" s="32"/>
      <c r="I16" s="32"/>
      <c r="J16" s="32"/>
      <c r="K16" s="32"/>
      <c r="L16" s="33"/>
      <c r="M16" s="31"/>
      <c r="N16" s="32"/>
      <c r="O16" s="32"/>
      <c r="P16" s="32"/>
      <c r="Q16" s="32"/>
      <c r="R16" s="32"/>
      <c r="S16" s="32"/>
      <c r="T16" s="33"/>
      <c r="U16" s="31"/>
      <c r="V16" s="32"/>
      <c r="W16" s="32"/>
      <c r="X16" s="32"/>
      <c r="Y16" s="32"/>
      <c r="Z16" s="32"/>
      <c r="AA16" s="32"/>
      <c r="AB16" s="33"/>
      <c r="AC16" s="31"/>
      <c r="AD16" s="32"/>
      <c r="AE16" s="32"/>
      <c r="AF16" s="32"/>
      <c r="AG16" s="32"/>
      <c r="AH16" s="32"/>
      <c r="AI16" s="32"/>
      <c r="AJ16" s="13"/>
      <c r="AK16" s="61">
        <f t="shared" si="5"/>
        <v>0</v>
      </c>
      <c r="AL16" s="62">
        <f t="shared" si="6"/>
        <v>0</v>
      </c>
      <c r="AM16" s="63">
        <f t="shared" si="7"/>
        <v>0</v>
      </c>
      <c r="AN16" s="64">
        <f t="shared" si="8"/>
        <v>0</v>
      </c>
      <c r="AO16" s="65">
        <f t="shared" si="9"/>
        <v>0</v>
      </c>
      <c r="AP16" s="54"/>
      <c r="AR16" s="71">
        <f t="shared" si="10"/>
        <v>0</v>
      </c>
      <c r="AS16" s="52"/>
      <c r="AT16" s="73">
        <f t="shared" si="11"/>
        <v>0</v>
      </c>
      <c r="AU16" s="74" t="str">
        <f t="shared" si="12"/>
        <v/>
      </c>
      <c r="AV16" s="71" t="str">
        <f t="shared" si="13"/>
        <v/>
      </c>
      <c r="AW16" s="52"/>
      <c r="AX16" s="73">
        <f t="shared" si="14"/>
        <v>0</v>
      </c>
      <c r="AY16" s="77" t="str">
        <f t="shared" si="15"/>
        <v/>
      </c>
      <c r="AZ16" s="71" t="str">
        <f t="shared" si="16"/>
        <v/>
      </c>
      <c r="BA16" s="33"/>
      <c r="BB16" s="79" t="str">
        <f t="shared" si="17"/>
        <v/>
      </c>
      <c r="BC16" s="81">
        <f t="shared" si="0"/>
        <v>0</v>
      </c>
      <c r="BE16" s="32">
        <f t="shared" si="18"/>
        <v>0</v>
      </c>
      <c r="BF16" s="32">
        <f t="shared" si="19"/>
        <v>0</v>
      </c>
      <c r="BG16" s="295">
        <f t="shared" si="20"/>
        <v>0</v>
      </c>
      <c r="BH16" s="32">
        <f t="shared" si="21"/>
        <v>0</v>
      </c>
      <c r="BI16" s="32">
        <f t="shared" si="22"/>
        <v>0</v>
      </c>
    </row>
    <row r="17" spans="1:61" x14ac:dyDescent="0.2">
      <c r="A17" s="45">
        <v>7</v>
      </c>
      <c r="B17" s="291" t="s">
        <v>238</v>
      </c>
      <c r="C17" s="139" t="s">
        <v>159</v>
      </c>
      <c r="D17" s="139" t="s">
        <v>160</v>
      </c>
      <c r="E17" s="31"/>
      <c r="F17" s="32"/>
      <c r="G17" s="32"/>
      <c r="H17" s="32"/>
      <c r="I17" s="32"/>
      <c r="J17" s="32"/>
      <c r="K17" s="32"/>
      <c r="L17" s="33"/>
      <c r="M17" s="31"/>
      <c r="N17" s="32"/>
      <c r="O17" s="32"/>
      <c r="P17" s="32"/>
      <c r="Q17" s="32"/>
      <c r="R17" s="32"/>
      <c r="S17" s="32"/>
      <c r="T17" s="33"/>
      <c r="U17" s="31"/>
      <c r="V17" s="32"/>
      <c r="W17" s="32"/>
      <c r="X17" s="32"/>
      <c r="Y17" s="32"/>
      <c r="Z17" s="32"/>
      <c r="AA17" s="32"/>
      <c r="AB17" s="33"/>
      <c r="AC17" s="31"/>
      <c r="AD17" s="32"/>
      <c r="AE17" s="32"/>
      <c r="AF17" s="32"/>
      <c r="AG17" s="32"/>
      <c r="AH17" s="32"/>
      <c r="AI17" s="32"/>
      <c r="AJ17" s="13"/>
      <c r="AK17" s="61">
        <f t="shared" si="5"/>
        <v>0</v>
      </c>
      <c r="AL17" s="62">
        <f t="shared" si="6"/>
        <v>0</v>
      </c>
      <c r="AM17" s="63">
        <f t="shared" si="7"/>
        <v>0</v>
      </c>
      <c r="AN17" s="64">
        <f t="shared" si="8"/>
        <v>0</v>
      </c>
      <c r="AO17" s="65">
        <f t="shared" si="9"/>
        <v>0</v>
      </c>
      <c r="AP17" s="54"/>
      <c r="AR17" s="71">
        <f t="shared" si="10"/>
        <v>0</v>
      </c>
      <c r="AS17" s="52"/>
      <c r="AT17" s="73">
        <f t="shared" si="11"/>
        <v>0</v>
      </c>
      <c r="AU17" s="74" t="str">
        <f t="shared" si="12"/>
        <v/>
      </c>
      <c r="AV17" s="71" t="str">
        <f t="shared" si="13"/>
        <v/>
      </c>
      <c r="AW17" s="52"/>
      <c r="AX17" s="73">
        <f t="shared" si="14"/>
        <v>0</v>
      </c>
      <c r="AY17" s="77" t="str">
        <f t="shared" si="15"/>
        <v/>
      </c>
      <c r="AZ17" s="71" t="str">
        <f t="shared" si="16"/>
        <v/>
      </c>
      <c r="BA17" s="33"/>
      <c r="BB17" s="79" t="str">
        <f t="shared" si="17"/>
        <v/>
      </c>
      <c r="BC17" s="81">
        <f t="shared" si="0"/>
        <v>0</v>
      </c>
      <c r="BE17" s="32">
        <f t="shared" si="18"/>
        <v>0</v>
      </c>
      <c r="BF17" s="32">
        <f t="shared" si="19"/>
        <v>0</v>
      </c>
      <c r="BG17" s="295">
        <f t="shared" si="20"/>
        <v>0</v>
      </c>
      <c r="BH17" s="32">
        <f t="shared" si="21"/>
        <v>0</v>
      </c>
      <c r="BI17" s="32">
        <f t="shared" si="22"/>
        <v>0</v>
      </c>
    </row>
    <row r="18" spans="1:61" x14ac:dyDescent="0.2">
      <c r="A18" s="45">
        <v>8</v>
      </c>
      <c r="B18" s="292" t="s">
        <v>239</v>
      </c>
      <c r="C18" s="140" t="s">
        <v>161</v>
      </c>
      <c r="D18" s="140" t="s">
        <v>162</v>
      </c>
      <c r="E18" s="31"/>
      <c r="F18" s="32"/>
      <c r="G18" s="32"/>
      <c r="H18" s="32"/>
      <c r="I18" s="32"/>
      <c r="J18" s="32"/>
      <c r="K18" s="32"/>
      <c r="L18" s="33"/>
      <c r="M18" s="31"/>
      <c r="N18" s="32"/>
      <c r="O18" s="32"/>
      <c r="P18" s="32"/>
      <c r="Q18" s="32"/>
      <c r="R18" s="32"/>
      <c r="S18" s="32"/>
      <c r="T18" s="33"/>
      <c r="U18" s="31"/>
      <c r="V18" s="32"/>
      <c r="W18" s="32"/>
      <c r="X18" s="32"/>
      <c r="Y18" s="32"/>
      <c r="Z18" s="32"/>
      <c r="AA18" s="32"/>
      <c r="AB18" s="33"/>
      <c r="AC18" s="31"/>
      <c r="AD18" s="32"/>
      <c r="AE18" s="32"/>
      <c r="AF18" s="32"/>
      <c r="AG18" s="32"/>
      <c r="AH18" s="32"/>
      <c r="AI18" s="32"/>
      <c r="AJ18" s="13"/>
      <c r="AK18" s="61">
        <f t="shared" si="5"/>
        <v>0</v>
      </c>
      <c r="AL18" s="62">
        <f t="shared" si="6"/>
        <v>0</v>
      </c>
      <c r="AM18" s="63">
        <f t="shared" si="7"/>
        <v>0</v>
      </c>
      <c r="AN18" s="64">
        <f t="shared" si="8"/>
        <v>0</v>
      </c>
      <c r="AO18" s="65">
        <f t="shared" si="9"/>
        <v>0</v>
      </c>
      <c r="AP18" s="54"/>
      <c r="AR18" s="71">
        <f t="shared" si="10"/>
        <v>0</v>
      </c>
      <c r="AS18" s="52"/>
      <c r="AT18" s="73">
        <f t="shared" si="11"/>
        <v>0</v>
      </c>
      <c r="AU18" s="74" t="str">
        <f t="shared" si="12"/>
        <v/>
      </c>
      <c r="AV18" s="71" t="str">
        <f t="shared" si="13"/>
        <v/>
      </c>
      <c r="AW18" s="52"/>
      <c r="AX18" s="73">
        <f t="shared" si="14"/>
        <v>0</v>
      </c>
      <c r="AY18" s="77" t="str">
        <f t="shared" si="15"/>
        <v/>
      </c>
      <c r="AZ18" s="71" t="str">
        <f t="shared" si="16"/>
        <v/>
      </c>
      <c r="BA18" s="33"/>
      <c r="BB18" s="79" t="str">
        <f t="shared" si="17"/>
        <v/>
      </c>
      <c r="BC18" s="81">
        <f t="shared" si="0"/>
        <v>0</v>
      </c>
      <c r="BE18" s="32">
        <f t="shared" si="18"/>
        <v>0</v>
      </c>
      <c r="BF18" s="32">
        <f t="shared" si="19"/>
        <v>0</v>
      </c>
      <c r="BG18" s="295">
        <f t="shared" si="20"/>
        <v>0</v>
      </c>
      <c r="BH18" s="32">
        <f t="shared" si="21"/>
        <v>0</v>
      </c>
      <c r="BI18" s="32">
        <f t="shared" si="22"/>
        <v>0</v>
      </c>
    </row>
    <row r="19" spans="1:61" x14ac:dyDescent="0.2">
      <c r="A19" s="45">
        <v>9</v>
      </c>
      <c r="B19" s="291" t="s">
        <v>240</v>
      </c>
      <c r="C19" s="141" t="s">
        <v>163</v>
      </c>
      <c r="D19" s="141" t="s">
        <v>164</v>
      </c>
      <c r="E19" s="31"/>
      <c r="F19" s="32"/>
      <c r="G19" s="32"/>
      <c r="H19" s="32"/>
      <c r="I19" s="32"/>
      <c r="J19" s="32"/>
      <c r="K19" s="32"/>
      <c r="L19" s="33"/>
      <c r="M19" s="31"/>
      <c r="N19" s="32"/>
      <c r="O19" s="32"/>
      <c r="P19" s="32"/>
      <c r="Q19" s="32"/>
      <c r="R19" s="32"/>
      <c r="S19" s="32"/>
      <c r="T19" s="33"/>
      <c r="U19" s="31"/>
      <c r="V19" s="32"/>
      <c r="W19" s="32"/>
      <c r="X19" s="32"/>
      <c r="Y19" s="32"/>
      <c r="Z19" s="32"/>
      <c r="AA19" s="32"/>
      <c r="AB19" s="33"/>
      <c r="AC19" s="31"/>
      <c r="AD19" s="32"/>
      <c r="AE19" s="32"/>
      <c r="AF19" s="32"/>
      <c r="AG19" s="32"/>
      <c r="AH19" s="32"/>
      <c r="AI19" s="32"/>
      <c r="AJ19" s="13"/>
      <c r="AK19" s="61">
        <f t="shared" si="5"/>
        <v>0</v>
      </c>
      <c r="AL19" s="62">
        <f t="shared" si="6"/>
        <v>0</v>
      </c>
      <c r="AM19" s="63">
        <f t="shared" si="7"/>
        <v>0</v>
      </c>
      <c r="AN19" s="64">
        <f t="shared" si="8"/>
        <v>0</v>
      </c>
      <c r="AO19" s="65">
        <f t="shared" si="9"/>
        <v>0</v>
      </c>
      <c r="AP19" s="54"/>
      <c r="AR19" s="71">
        <f t="shared" si="10"/>
        <v>0</v>
      </c>
      <c r="AS19" s="52"/>
      <c r="AT19" s="73">
        <f t="shared" si="11"/>
        <v>0</v>
      </c>
      <c r="AU19" s="74" t="str">
        <f t="shared" si="12"/>
        <v/>
      </c>
      <c r="AV19" s="71" t="str">
        <f t="shared" si="13"/>
        <v/>
      </c>
      <c r="AW19" s="52"/>
      <c r="AX19" s="73">
        <f t="shared" si="14"/>
        <v>0</v>
      </c>
      <c r="AY19" s="77" t="str">
        <f t="shared" si="15"/>
        <v/>
      </c>
      <c r="AZ19" s="71" t="str">
        <f t="shared" si="16"/>
        <v/>
      </c>
      <c r="BA19" s="33"/>
      <c r="BB19" s="79" t="str">
        <f t="shared" si="17"/>
        <v/>
      </c>
      <c r="BC19" s="81">
        <f t="shared" si="0"/>
        <v>0</v>
      </c>
      <c r="BE19" s="32">
        <f t="shared" si="18"/>
        <v>0</v>
      </c>
      <c r="BF19" s="32">
        <f t="shared" si="19"/>
        <v>0</v>
      </c>
      <c r="BG19" s="295">
        <f t="shared" si="20"/>
        <v>0</v>
      </c>
      <c r="BH19" s="32">
        <f t="shared" si="21"/>
        <v>0</v>
      </c>
      <c r="BI19" s="32">
        <f t="shared" si="22"/>
        <v>0</v>
      </c>
    </row>
    <row r="20" spans="1:61" x14ac:dyDescent="0.2">
      <c r="A20" s="45">
        <v>10</v>
      </c>
      <c r="B20" s="291" t="s">
        <v>241</v>
      </c>
      <c r="C20" s="140" t="s">
        <v>165</v>
      </c>
      <c r="D20" s="140" t="s">
        <v>166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5"/>
        <v>0</v>
      </c>
      <c r="AL20" s="62">
        <f t="shared" si="6"/>
        <v>0</v>
      </c>
      <c r="AM20" s="63">
        <f t="shared" si="7"/>
        <v>0</v>
      </c>
      <c r="AN20" s="64">
        <f t="shared" si="8"/>
        <v>0</v>
      </c>
      <c r="AO20" s="65">
        <f t="shared" si="9"/>
        <v>0</v>
      </c>
      <c r="AP20" s="54"/>
      <c r="AR20" s="71">
        <f t="shared" si="10"/>
        <v>0</v>
      </c>
      <c r="AS20" s="32"/>
      <c r="AT20" s="73">
        <f t="shared" si="11"/>
        <v>0</v>
      </c>
      <c r="AU20" s="74" t="str">
        <f t="shared" si="12"/>
        <v/>
      </c>
      <c r="AV20" s="71" t="str">
        <f t="shared" si="13"/>
        <v/>
      </c>
      <c r="AW20" s="32"/>
      <c r="AX20" s="73">
        <f t="shared" si="14"/>
        <v>0</v>
      </c>
      <c r="AY20" s="77" t="str">
        <f t="shared" si="15"/>
        <v/>
      </c>
      <c r="AZ20" s="71" t="str">
        <f t="shared" si="16"/>
        <v/>
      </c>
      <c r="BA20" s="33"/>
      <c r="BB20" s="79" t="str">
        <f t="shared" si="17"/>
        <v/>
      </c>
      <c r="BC20" s="81">
        <f t="shared" si="0"/>
        <v>0</v>
      </c>
      <c r="BE20" s="32">
        <f t="shared" si="18"/>
        <v>0</v>
      </c>
      <c r="BF20" s="32">
        <f t="shared" si="19"/>
        <v>0</v>
      </c>
      <c r="BG20" s="295">
        <f t="shared" si="20"/>
        <v>0</v>
      </c>
      <c r="BH20" s="32">
        <f t="shared" si="21"/>
        <v>0</v>
      </c>
      <c r="BI20" s="32">
        <f t="shared" si="22"/>
        <v>0</v>
      </c>
    </row>
    <row r="21" spans="1:61" x14ac:dyDescent="0.2">
      <c r="A21" s="45">
        <v>11</v>
      </c>
      <c r="B21" s="292" t="s">
        <v>242</v>
      </c>
      <c r="C21" s="139" t="s">
        <v>167</v>
      </c>
      <c r="D21" s="139" t="s">
        <v>168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5"/>
        <v>0</v>
      </c>
      <c r="AL21" s="62">
        <f t="shared" si="6"/>
        <v>0</v>
      </c>
      <c r="AM21" s="63">
        <f t="shared" si="7"/>
        <v>0</v>
      </c>
      <c r="AN21" s="64">
        <f t="shared" si="8"/>
        <v>0</v>
      </c>
      <c r="AO21" s="65">
        <f t="shared" si="9"/>
        <v>0</v>
      </c>
      <c r="AP21" s="54"/>
      <c r="AR21" s="71">
        <f t="shared" si="10"/>
        <v>0</v>
      </c>
      <c r="AS21" s="32"/>
      <c r="AT21" s="73">
        <f t="shared" si="11"/>
        <v>0</v>
      </c>
      <c r="AU21" s="74" t="str">
        <f t="shared" si="12"/>
        <v/>
      </c>
      <c r="AV21" s="71" t="str">
        <f t="shared" si="13"/>
        <v/>
      </c>
      <c r="AW21" s="32"/>
      <c r="AX21" s="73">
        <f t="shared" si="14"/>
        <v>0</v>
      </c>
      <c r="AY21" s="77" t="str">
        <f t="shared" si="15"/>
        <v/>
      </c>
      <c r="AZ21" s="71" t="str">
        <f t="shared" si="16"/>
        <v/>
      </c>
      <c r="BA21" s="33"/>
      <c r="BB21" s="79" t="str">
        <f t="shared" si="17"/>
        <v/>
      </c>
      <c r="BC21" s="81">
        <f t="shared" si="0"/>
        <v>0</v>
      </c>
      <c r="BE21" s="32">
        <f t="shared" si="18"/>
        <v>0</v>
      </c>
      <c r="BF21" s="32">
        <f t="shared" si="19"/>
        <v>0</v>
      </c>
      <c r="BG21" s="295">
        <f t="shared" si="20"/>
        <v>0</v>
      </c>
      <c r="BH21" s="32">
        <f t="shared" si="21"/>
        <v>0</v>
      </c>
      <c r="BI21" s="32">
        <f t="shared" si="22"/>
        <v>0</v>
      </c>
    </row>
    <row r="22" spans="1:61" x14ac:dyDescent="0.2">
      <c r="A22" s="45">
        <v>12</v>
      </c>
      <c r="B22" s="291" t="s">
        <v>243</v>
      </c>
      <c r="C22" s="140" t="s">
        <v>169</v>
      </c>
      <c r="D22" s="140" t="s">
        <v>170</v>
      </c>
      <c r="E22" s="31"/>
      <c r="F22" s="32"/>
      <c r="G22" s="32"/>
      <c r="H22" s="32"/>
      <c r="I22" s="32"/>
      <c r="J22" s="32"/>
      <c r="K22" s="32"/>
      <c r="L22" s="33"/>
      <c r="M22" s="31"/>
      <c r="N22" s="32"/>
      <c r="O22" s="32"/>
      <c r="P22" s="32"/>
      <c r="Q22" s="32"/>
      <c r="R22" s="32"/>
      <c r="S22" s="32"/>
      <c r="T22" s="33"/>
      <c r="U22" s="31"/>
      <c r="V22" s="32"/>
      <c r="W22" s="32"/>
      <c r="X22" s="32"/>
      <c r="Y22" s="32"/>
      <c r="Z22" s="32"/>
      <c r="AA22" s="32"/>
      <c r="AB22" s="33"/>
      <c r="AC22" s="31"/>
      <c r="AD22" s="32"/>
      <c r="AE22" s="32"/>
      <c r="AF22" s="32"/>
      <c r="AG22" s="32"/>
      <c r="AH22" s="32"/>
      <c r="AI22" s="32"/>
      <c r="AJ22" s="13"/>
      <c r="AK22" s="61">
        <f t="shared" si="5"/>
        <v>0</v>
      </c>
      <c r="AL22" s="62">
        <f t="shared" si="6"/>
        <v>0</v>
      </c>
      <c r="AM22" s="63">
        <f t="shared" si="7"/>
        <v>0</v>
      </c>
      <c r="AN22" s="64">
        <f t="shared" si="8"/>
        <v>0</v>
      </c>
      <c r="AO22" s="65">
        <f t="shared" si="9"/>
        <v>0</v>
      </c>
      <c r="AP22" s="54"/>
      <c r="AR22" s="71">
        <f t="shared" si="10"/>
        <v>0</v>
      </c>
      <c r="AS22" s="32"/>
      <c r="AT22" s="73">
        <f t="shared" si="11"/>
        <v>0</v>
      </c>
      <c r="AU22" s="74" t="str">
        <f t="shared" si="12"/>
        <v/>
      </c>
      <c r="AV22" s="71" t="str">
        <f t="shared" si="13"/>
        <v/>
      </c>
      <c r="AW22" s="32"/>
      <c r="AX22" s="73">
        <f t="shared" si="14"/>
        <v>0</v>
      </c>
      <c r="AY22" s="77" t="str">
        <f t="shared" si="15"/>
        <v/>
      </c>
      <c r="AZ22" s="71" t="str">
        <f t="shared" si="16"/>
        <v/>
      </c>
      <c r="BA22" s="33"/>
      <c r="BB22" s="79" t="str">
        <f t="shared" si="17"/>
        <v/>
      </c>
      <c r="BC22" s="81">
        <f t="shared" si="0"/>
        <v>0</v>
      </c>
      <c r="BE22" s="32">
        <f t="shared" si="18"/>
        <v>0</v>
      </c>
      <c r="BF22" s="32">
        <f t="shared" si="19"/>
        <v>0</v>
      </c>
      <c r="BG22" s="295">
        <f t="shared" si="20"/>
        <v>0</v>
      </c>
      <c r="BH22" s="32">
        <f t="shared" si="21"/>
        <v>0</v>
      </c>
      <c r="BI22" s="32">
        <f t="shared" si="22"/>
        <v>0</v>
      </c>
    </row>
    <row r="23" spans="1:61" x14ac:dyDescent="0.2">
      <c r="A23" s="45">
        <v>13</v>
      </c>
      <c r="B23" s="291" t="s">
        <v>244</v>
      </c>
      <c r="C23" s="139" t="s">
        <v>171</v>
      </c>
      <c r="D23" s="139" t="s">
        <v>172</v>
      </c>
      <c r="E23" s="31"/>
      <c r="F23" s="32"/>
      <c r="G23" s="32"/>
      <c r="H23" s="32"/>
      <c r="I23" s="32"/>
      <c r="J23" s="32"/>
      <c r="K23" s="32"/>
      <c r="L23" s="33"/>
      <c r="M23" s="31"/>
      <c r="N23" s="32"/>
      <c r="O23" s="32"/>
      <c r="P23" s="32"/>
      <c r="Q23" s="32"/>
      <c r="R23" s="32"/>
      <c r="S23" s="32"/>
      <c r="T23" s="33"/>
      <c r="U23" s="31"/>
      <c r="V23" s="32"/>
      <c r="W23" s="32"/>
      <c r="X23" s="32"/>
      <c r="Y23" s="32"/>
      <c r="Z23" s="32"/>
      <c r="AA23" s="32"/>
      <c r="AB23" s="33"/>
      <c r="AC23" s="31"/>
      <c r="AD23" s="32"/>
      <c r="AE23" s="32"/>
      <c r="AF23" s="32"/>
      <c r="AG23" s="32"/>
      <c r="AH23" s="32"/>
      <c r="AI23" s="32"/>
      <c r="AJ23" s="13"/>
      <c r="AK23" s="61">
        <f t="shared" si="5"/>
        <v>0</v>
      </c>
      <c r="AL23" s="62">
        <f t="shared" si="6"/>
        <v>0</v>
      </c>
      <c r="AM23" s="63">
        <f t="shared" si="7"/>
        <v>0</v>
      </c>
      <c r="AN23" s="64">
        <f t="shared" si="8"/>
        <v>0</v>
      </c>
      <c r="AO23" s="65">
        <f t="shared" si="9"/>
        <v>0</v>
      </c>
      <c r="AP23" s="54"/>
      <c r="AR23" s="71">
        <f t="shared" si="10"/>
        <v>0</v>
      </c>
      <c r="AS23" s="32"/>
      <c r="AT23" s="73">
        <f t="shared" si="11"/>
        <v>0</v>
      </c>
      <c r="AU23" s="74" t="str">
        <f t="shared" si="12"/>
        <v/>
      </c>
      <c r="AV23" s="71" t="str">
        <f t="shared" si="13"/>
        <v/>
      </c>
      <c r="AW23" s="32"/>
      <c r="AX23" s="73">
        <f t="shared" si="14"/>
        <v>0</v>
      </c>
      <c r="AY23" s="77" t="str">
        <f t="shared" si="15"/>
        <v/>
      </c>
      <c r="AZ23" s="71" t="str">
        <f t="shared" si="16"/>
        <v/>
      </c>
      <c r="BA23" s="33"/>
      <c r="BB23" s="79" t="str">
        <f t="shared" si="17"/>
        <v/>
      </c>
      <c r="BC23" s="81">
        <f t="shared" si="0"/>
        <v>0</v>
      </c>
      <c r="BE23" s="32">
        <f t="shared" si="18"/>
        <v>0</v>
      </c>
      <c r="BF23" s="32">
        <f t="shared" si="19"/>
        <v>0</v>
      </c>
      <c r="BG23" s="295">
        <f t="shared" si="20"/>
        <v>0</v>
      </c>
      <c r="BH23" s="32">
        <f t="shared" si="21"/>
        <v>0</v>
      </c>
      <c r="BI23" s="32">
        <f t="shared" si="22"/>
        <v>0</v>
      </c>
    </row>
    <row r="24" spans="1:61" x14ac:dyDescent="0.2">
      <c r="A24" s="45">
        <v>14</v>
      </c>
      <c r="B24" s="292" t="s">
        <v>245</v>
      </c>
      <c r="C24" s="140" t="s">
        <v>173</v>
      </c>
      <c r="D24" s="140" t="s">
        <v>174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5"/>
        <v>0</v>
      </c>
      <c r="AL24" s="62">
        <f t="shared" si="6"/>
        <v>0</v>
      </c>
      <c r="AM24" s="63">
        <f t="shared" si="7"/>
        <v>0</v>
      </c>
      <c r="AN24" s="64">
        <f t="shared" si="8"/>
        <v>0</v>
      </c>
      <c r="AO24" s="65">
        <f t="shared" si="9"/>
        <v>0</v>
      </c>
      <c r="AP24" s="54"/>
      <c r="AR24" s="71">
        <f t="shared" si="10"/>
        <v>0</v>
      </c>
      <c r="AS24" s="32"/>
      <c r="AT24" s="73">
        <f t="shared" si="11"/>
        <v>0</v>
      </c>
      <c r="AU24" s="74" t="str">
        <f t="shared" si="12"/>
        <v/>
      </c>
      <c r="AV24" s="71" t="str">
        <f t="shared" si="13"/>
        <v/>
      </c>
      <c r="AW24" s="32"/>
      <c r="AX24" s="73">
        <f t="shared" si="14"/>
        <v>0</v>
      </c>
      <c r="AY24" s="77" t="str">
        <f t="shared" si="15"/>
        <v/>
      </c>
      <c r="AZ24" s="71" t="str">
        <f t="shared" si="16"/>
        <v/>
      </c>
      <c r="BA24" s="33"/>
      <c r="BB24" s="79" t="str">
        <f t="shared" si="17"/>
        <v/>
      </c>
      <c r="BC24" s="81">
        <f t="shared" si="0"/>
        <v>0</v>
      </c>
      <c r="BE24" s="32">
        <f t="shared" si="18"/>
        <v>0</v>
      </c>
      <c r="BF24" s="32">
        <f t="shared" si="19"/>
        <v>0</v>
      </c>
      <c r="BG24" s="295">
        <f t="shared" si="20"/>
        <v>0</v>
      </c>
      <c r="BH24" s="32">
        <f t="shared" si="21"/>
        <v>0</v>
      </c>
      <c r="BI24" s="32">
        <f t="shared" si="22"/>
        <v>0</v>
      </c>
    </row>
    <row r="25" spans="1:61" x14ac:dyDescent="0.2">
      <c r="A25" s="45">
        <v>15</v>
      </c>
      <c r="B25" s="291" t="s">
        <v>246</v>
      </c>
      <c r="C25" s="139" t="s">
        <v>175</v>
      </c>
      <c r="D25" s="139" t="s">
        <v>176</v>
      </c>
      <c r="E25" s="31"/>
      <c r="F25" s="32"/>
      <c r="G25" s="32"/>
      <c r="H25" s="32"/>
      <c r="I25" s="32"/>
      <c r="J25" s="32"/>
      <c r="K25" s="32"/>
      <c r="L25" s="33"/>
      <c r="M25" s="31"/>
      <c r="N25" s="32"/>
      <c r="O25" s="32"/>
      <c r="P25" s="32"/>
      <c r="Q25" s="32"/>
      <c r="R25" s="32"/>
      <c r="S25" s="32"/>
      <c r="T25" s="33"/>
      <c r="U25" s="31"/>
      <c r="V25" s="32"/>
      <c r="W25" s="32"/>
      <c r="X25" s="32"/>
      <c r="Y25" s="32"/>
      <c r="Z25" s="32"/>
      <c r="AA25" s="32"/>
      <c r="AB25" s="33"/>
      <c r="AC25" s="31"/>
      <c r="AD25" s="32"/>
      <c r="AE25" s="32"/>
      <c r="AF25" s="32"/>
      <c r="AG25" s="32"/>
      <c r="AH25" s="32"/>
      <c r="AI25" s="32"/>
      <c r="AJ25" s="13"/>
      <c r="AK25" s="61">
        <f t="shared" si="5"/>
        <v>0</v>
      </c>
      <c r="AL25" s="62">
        <f t="shared" si="6"/>
        <v>0</v>
      </c>
      <c r="AM25" s="63">
        <f t="shared" si="7"/>
        <v>0</v>
      </c>
      <c r="AN25" s="64">
        <f t="shared" si="8"/>
        <v>0</v>
      </c>
      <c r="AO25" s="65">
        <f t="shared" si="9"/>
        <v>0</v>
      </c>
      <c r="AP25" s="54"/>
      <c r="AR25" s="71">
        <f t="shared" si="10"/>
        <v>0</v>
      </c>
      <c r="AS25" s="32"/>
      <c r="AT25" s="73">
        <f t="shared" si="11"/>
        <v>0</v>
      </c>
      <c r="AU25" s="74" t="str">
        <f t="shared" si="12"/>
        <v/>
      </c>
      <c r="AV25" s="71" t="str">
        <f t="shared" si="13"/>
        <v/>
      </c>
      <c r="AW25" s="32"/>
      <c r="AX25" s="73">
        <f t="shared" si="14"/>
        <v>0</v>
      </c>
      <c r="AY25" s="77" t="str">
        <f t="shared" si="15"/>
        <v/>
      </c>
      <c r="AZ25" s="71" t="str">
        <f t="shared" si="16"/>
        <v/>
      </c>
      <c r="BA25" s="33"/>
      <c r="BB25" s="79" t="str">
        <f t="shared" si="17"/>
        <v/>
      </c>
      <c r="BC25" s="81">
        <f t="shared" si="0"/>
        <v>0</v>
      </c>
      <c r="BE25" s="32">
        <f t="shared" si="18"/>
        <v>0</v>
      </c>
      <c r="BF25" s="32">
        <f t="shared" si="19"/>
        <v>0</v>
      </c>
      <c r="BG25" s="295">
        <f t="shared" si="20"/>
        <v>0</v>
      </c>
      <c r="BH25" s="32">
        <f t="shared" si="21"/>
        <v>0</v>
      </c>
      <c r="BI25" s="32">
        <f t="shared" si="22"/>
        <v>0</v>
      </c>
    </row>
    <row r="26" spans="1:61" x14ac:dyDescent="0.2">
      <c r="A26" s="45">
        <v>16</v>
      </c>
      <c r="B26" s="291" t="s">
        <v>247</v>
      </c>
      <c r="C26" s="140" t="s">
        <v>177</v>
      </c>
      <c r="D26" s="140" t="s">
        <v>178</v>
      </c>
      <c r="E26" s="31"/>
      <c r="F26" s="32"/>
      <c r="G26" s="32"/>
      <c r="H26" s="32"/>
      <c r="I26" s="32"/>
      <c r="J26" s="32"/>
      <c r="K26" s="32"/>
      <c r="L26" s="33"/>
      <c r="M26" s="31"/>
      <c r="N26" s="32"/>
      <c r="O26" s="32"/>
      <c r="P26" s="32"/>
      <c r="Q26" s="32"/>
      <c r="R26" s="32"/>
      <c r="S26" s="32"/>
      <c r="T26" s="33"/>
      <c r="U26" s="31"/>
      <c r="V26" s="32"/>
      <c r="W26" s="32"/>
      <c r="X26" s="32"/>
      <c r="Y26" s="32"/>
      <c r="Z26" s="32"/>
      <c r="AA26" s="32"/>
      <c r="AB26" s="33"/>
      <c r="AC26" s="31"/>
      <c r="AD26" s="32"/>
      <c r="AE26" s="32"/>
      <c r="AF26" s="32"/>
      <c r="AG26" s="32"/>
      <c r="AH26" s="32"/>
      <c r="AI26" s="32"/>
      <c r="AJ26" s="13"/>
      <c r="AK26" s="61">
        <f t="shared" si="5"/>
        <v>0</v>
      </c>
      <c r="AL26" s="62">
        <f t="shared" si="6"/>
        <v>0</v>
      </c>
      <c r="AM26" s="63">
        <f t="shared" si="7"/>
        <v>0</v>
      </c>
      <c r="AN26" s="64">
        <f t="shared" si="8"/>
        <v>0</v>
      </c>
      <c r="AO26" s="65">
        <f t="shared" si="9"/>
        <v>0</v>
      </c>
      <c r="AP26" s="54"/>
      <c r="AR26" s="71">
        <f t="shared" si="10"/>
        <v>0</v>
      </c>
      <c r="AS26" s="32"/>
      <c r="AT26" s="73">
        <f t="shared" si="11"/>
        <v>0</v>
      </c>
      <c r="AU26" s="74" t="str">
        <f t="shared" si="12"/>
        <v/>
      </c>
      <c r="AV26" s="71" t="str">
        <f t="shared" si="13"/>
        <v/>
      </c>
      <c r="AW26" s="32"/>
      <c r="AX26" s="73">
        <f t="shared" si="14"/>
        <v>0</v>
      </c>
      <c r="AY26" s="77" t="str">
        <f t="shared" si="15"/>
        <v/>
      </c>
      <c r="AZ26" s="71" t="str">
        <f t="shared" si="16"/>
        <v/>
      </c>
      <c r="BA26" s="33"/>
      <c r="BB26" s="79" t="str">
        <f t="shared" si="17"/>
        <v/>
      </c>
      <c r="BC26" s="81">
        <f t="shared" si="0"/>
        <v>0</v>
      </c>
      <c r="BE26" s="32">
        <f t="shared" si="18"/>
        <v>0</v>
      </c>
      <c r="BF26" s="32">
        <f t="shared" si="19"/>
        <v>0</v>
      </c>
      <c r="BG26" s="295">
        <f t="shared" si="20"/>
        <v>0</v>
      </c>
      <c r="BH26" s="32">
        <f t="shared" si="21"/>
        <v>0</v>
      </c>
      <c r="BI26" s="32">
        <f t="shared" si="22"/>
        <v>0</v>
      </c>
    </row>
    <row r="27" spans="1:61" x14ac:dyDescent="0.2">
      <c r="A27" s="45">
        <v>17</v>
      </c>
      <c r="B27" s="292" t="s">
        <v>248</v>
      </c>
      <c r="C27" s="139" t="s">
        <v>179</v>
      </c>
      <c r="D27" s="139" t="s">
        <v>180</v>
      </c>
      <c r="E27" s="31"/>
      <c r="F27" s="32"/>
      <c r="G27" s="32"/>
      <c r="H27" s="32"/>
      <c r="I27" s="32"/>
      <c r="J27" s="32"/>
      <c r="K27" s="32"/>
      <c r="L27" s="33"/>
      <c r="M27" s="31"/>
      <c r="N27" s="32"/>
      <c r="O27" s="32"/>
      <c r="P27" s="32"/>
      <c r="Q27" s="32"/>
      <c r="R27" s="32"/>
      <c r="S27" s="32"/>
      <c r="T27" s="33"/>
      <c r="U27" s="31"/>
      <c r="V27" s="32"/>
      <c r="W27" s="32"/>
      <c r="X27" s="32"/>
      <c r="Y27" s="32"/>
      <c r="Z27" s="32"/>
      <c r="AA27" s="32"/>
      <c r="AB27" s="33"/>
      <c r="AC27" s="31"/>
      <c r="AD27" s="32"/>
      <c r="AE27" s="32"/>
      <c r="AF27" s="32"/>
      <c r="AG27" s="32"/>
      <c r="AH27" s="32"/>
      <c r="AI27" s="32"/>
      <c r="AJ27" s="13"/>
      <c r="AK27" s="61">
        <f t="shared" si="5"/>
        <v>0</v>
      </c>
      <c r="AL27" s="62">
        <f t="shared" si="6"/>
        <v>0</v>
      </c>
      <c r="AM27" s="63">
        <f t="shared" si="7"/>
        <v>0</v>
      </c>
      <c r="AN27" s="64">
        <f t="shared" si="8"/>
        <v>0</v>
      </c>
      <c r="AO27" s="65">
        <f t="shared" si="9"/>
        <v>0</v>
      </c>
      <c r="AP27" s="54"/>
      <c r="AR27" s="71">
        <f t="shared" si="10"/>
        <v>0</v>
      </c>
      <c r="AS27" s="32"/>
      <c r="AT27" s="73">
        <f t="shared" si="11"/>
        <v>0</v>
      </c>
      <c r="AU27" s="74" t="str">
        <f t="shared" si="12"/>
        <v/>
      </c>
      <c r="AV27" s="71" t="str">
        <f t="shared" si="13"/>
        <v/>
      </c>
      <c r="AW27" s="32"/>
      <c r="AX27" s="73">
        <f t="shared" si="14"/>
        <v>0</v>
      </c>
      <c r="AY27" s="77" t="str">
        <f t="shared" si="15"/>
        <v/>
      </c>
      <c r="AZ27" s="71" t="str">
        <f t="shared" si="16"/>
        <v/>
      </c>
      <c r="BA27" s="33"/>
      <c r="BB27" s="79" t="str">
        <f t="shared" si="17"/>
        <v/>
      </c>
      <c r="BC27" s="81">
        <f t="shared" si="0"/>
        <v>0</v>
      </c>
      <c r="BE27" s="32">
        <f t="shared" si="18"/>
        <v>0</v>
      </c>
      <c r="BF27" s="32">
        <f t="shared" si="19"/>
        <v>0</v>
      </c>
      <c r="BG27" s="295">
        <f t="shared" si="20"/>
        <v>0</v>
      </c>
      <c r="BH27" s="32">
        <f t="shared" si="21"/>
        <v>0</v>
      </c>
      <c r="BI27" s="32">
        <f t="shared" si="22"/>
        <v>0</v>
      </c>
    </row>
    <row r="28" spans="1:61" x14ac:dyDescent="0.2">
      <c r="A28" s="45">
        <v>18</v>
      </c>
      <c r="B28" s="291" t="s">
        <v>249</v>
      </c>
      <c r="C28" s="140" t="s">
        <v>181</v>
      </c>
      <c r="D28" s="140" t="s">
        <v>182</v>
      </c>
      <c r="E28" s="31">
        <v>80</v>
      </c>
      <c r="F28" s="32"/>
      <c r="G28" s="32">
        <v>83</v>
      </c>
      <c r="H28" s="32"/>
      <c r="I28" s="32">
        <v>85</v>
      </c>
      <c r="J28" s="32"/>
      <c r="K28" s="32">
        <v>84</v>
      </c>
      <c r="L28" s="33"/>
      <c r="M28" s="31">
        <v>81</v>
      </c>
      <c r="N28" s="32"/>
      <c r="O28" s="32">
        <v>84</v>
      </c>
      <c r="P28" s="32"/>
      <c r="Q28" s="32">
        <v>83</v>
      </c>
      <c r="R28" s="32"/>
      <c r="S28" s="32">
        <v>82</v>
      </c>
      <c r="T28" s="33"/>
      <c r="U28" s="31">
        <v>80</v>
      </c>
      <c r="V28" s="32"/>
      <c r="W28" s="32">
        <v>84</v>
      </c>
      <c r="X28" s="32"/>
      <c r="Y28" s="32">
        <v>85</v>
      </c>
      <c r="Z28" s="32"/>
      <c r="AA28" s="32">
        <v>83</v>
      </c>
      <c r="AB28" s="33"/>
      <c r="AC28" s="31">
        <v>80</v>
      </c>
      <c r="AD28" s="32"/>
      <c r="AE28" s="32">
        <v>84</v>
      </c>
      <c r="AF28" s="32"/>
      <c r="AG28" s="32">
        <v>82</v>
      </c>
      <c r="AH28" s="32"/>
      <c r="AI28" s="32">
        <v>81</v>
      </c>
      <c r="AJ28" s="13"/>
      <c r="AK28" s="61">
        <f t="shared" si="5"/>
        <v>83</v>
      </c>
      <c r="AL28" s="62">
        <f t="shared" si="6"/>
        <v>82.5</v>
      </c>
      <c r="AM28" s="63">
        <f t="shared" si="7"/>
        <v>83</v>
      </c>
      <c r="AN28" s="64">
        <f t="shared" si="8"/>
        <v>81.75</v>
      </c>
      <c r="AO28" s="65">
        <f t="shared" si="9"/>
        <v>82.5625</v>
      </c>
      <c r="AP28" s="54"/>
      <c r="AR28" s="71" t="str">
        <f t="shared" si="10"/>
        <v/>
      </c>
      <c r="AS28" s="32"/>
      <c r="AT28" s="73">
        <f t="shared" si="11"/>
        <v>0</v>
      </c>
      <c r="AU28" s="74" t="str">
        <f t="shared" si="12"/>
        <v/>
      </c>
      <c r="AV28" s="71" t="str">
        <f t="shared" si="13"/>
        <v/>
      </c>
      <c r="AW28" s="32"/>
      <c r="AX28" s="73">
        <f t="shared" si="14"/>
        <v>0</v>
      </c>
      <c r="AY28" s="77" t="str">
        <f t="shared" si="15"/>
        <v/>
      </c>
      <c r="AZ28" s="71" t="str">
        <f t="shared" si="16"/>
        <v/>
      </c>
      <c r="BA28" s="33"/>
      <c r="BB28" s="79">
        <f t="shared" si="17"/>
        <v>82.5625</v>
      </c>
      <c r="BC28" s="81" t="str">
        <f t="shared" si="0"/>
        <v/>
      </c>
      <c r="BE28" s="32">
        <f t="shared" si="18"/>
        <v>80.25</v>
      </c>
      <c r="BF28" s="32">
        <f t="shared" si="19"/>
        <v>83.75</v>
      </c>
      <c r="BG28" s="295">
        <f t="shared" si="20"/>
        <v>83.75</v>
      </c>
      <c r="BH28" s="32">
        <f t="shared" si="21"/>
        <v>82.5</v>
      </c>
      <c r="BI28" s="32">
        <f t="shared" si="22"/>
        <v>82.5625</v>
      </c>
    </row>
    <row r="29" spans="1:61" x14ac:dyDescent="0.2">
      <c r="A29" s="45">
        <v>19</v>
      </c>
      <c r="B29" s="291" t="s">
        <v>250</v>
      </c>
      <c r="C29" s="139" t="s">
        <v>183</v>
      </c>
      <c r="D29" s="139" t="s">
        <v>184</v>
      </c>
      <c r="E29" s="31"/>
      <c r="F29" s="32"/>
      <c r="G29" s="32"/>
      <c r="H29" s="32"/>
      <c r="I29" s="32"/>
      <c r="J29" s="32"/>
      <c r="K29" s="32"/>
      <c r="L29" s="33"/>
      <c r="M29" s="31"/>
      <c r="N29" s="32"/>
      <c r="O29" s="32"/>
      <c r="P29" s="32"/>
      <c r="Q29" s="32"/>
      <c r="R29" s="32"/>
      <c r="S29" s="32"/>
      <c r="T29" s="33"/>
      <c r="U29" s="31"/>
      <c r="V29" s="32"/>
      <c r="W29" s="32"/>
      <c r="X29" s="32"/>
      <c r="Y29" s="32"/>
      <c r="Z29" s="32"/>
      <c r="AA29" s="32"/>
      <c r="AB29" s="33"/>
      <c r="AC29" s="31"/>
      <c r="AD29" s="32"/>
      <c r="AE29" s="32"/>
      <c r="AF29" s="32"/>
      <c r="AG29" s="32"/>
      <c r="AH29" s="32"/>
      <c r="AI29" s="32"/>
      <c r="AJ29" s="13"/>
      <c r="AK29" s="61">
        <f t="shared" si="5"/>
        <v>0</v>
      </c>
      <c r="AL29" s="62">
        <f t="shared" si="6"/>
        <v>0</v>
      </c>
      <c r="AM29" s="63">
        <f t="shared" si="7"/>
        <v>0</v>
      </c>
      <c r="AN29" s="64">
        <f t="shared" si="8"/>
        <v>0</v>
      </c>
      <c r="AO29" s="65">
        <f t="shared" si="9"/>
        <v>0</v>
      </c>
      <c r="AP29" s="54"/>
      <c r="AR29" s="71">
        <f t="shared" si="10"/>
        <v>0</v>
      </c>
      <c r="AS29" s="32"/>
      <c r="AT29" s="73">
        <f t="shared" si="11"/>
        <v>0</v>
      </c>
      <c r="AU29" s="74" t="str">
        <f t="shared" si="12"/>
        <v/>
      </c>
      <c r="AV29" s="71" t="str">
        <f t="shared" si="13"/>
        <v/>
      </c>
      <c r="AW29" s="32"/>
      <c r="AX29" s="73">
        <f t="shared" si="14"/>
        <v>0</v>
      </c>
      <c r="AY29" s="77" t="str">
        <f t="shared" si="15"/>
        <v/>
      </c>
      <c r="AZ29" s="71" t="str">
        <f t="shared" si="16"/>
        <v/>
      </c>
      <c r="BA29" s="33"/>
      <c r="BB29" s="79" t="str">
        <f t="shared" si="17"/>
        <v/>
      </c>
      <c r="BC29" s="81">
        <f t="shared" si="0"/>
        <v>0</v>
      </c>
      <c r="BE29" s="32">
        <f t="shared" si="18"/>
        <v>0</v>
      </c>
      <c r="BF29" s="32">
        <f t="shared" si="19"/>
        <v>0</v>
      </c>
      <c r="BG29" s="295">
        <f t="shared" si="20"/>
        <v>0</v>
      </c>
      <c r="BH29" s="32">
        <f t="shared" si="21"/>
        <v>0</v>
      </c>
      <c r="BI29" s="32">
        <f t="shared" si="22"/>
        <v>0</v>
      </c>
    </row>
    <row r="30" spans="1:61" x14ac:dyDescent="0.2">
      <c r="A30" s="45">
        <v>20</v>
      </c>
      <c r="B30" s="292" t="s">
        <v>251</v>
      </c>
      <c r="C30" s="140" t="s">
        <v>185</v>
      </c>
      <c r="D30" s="140" t="s">
        <v>186</v>
      </c>
      <c r="E30" s="31"/>
      <c r="F30" s="32"/>
      <c r="G30" s="32"/>
      <c r="H30" s="32"/>
      <c r="I30" s="32"/>
      <c r="J30" s="32"/>
      <c r="K30" s="32"/>
      <c r="L30" s="33"/>
      <c r="M30" s="31"/>
      <c r="N30" s="32"/>
      <c r="O30" s="32"/>
      <c r="P30" s="32"/>
      <c r="Q30" s="32"/>
      <c r="R30" s="32"/>
      <c r="S30" s="32"/>
      <c r="T30" s="33"/>
      <c r="U30" s="31"/>
      <c r="V30" s="32"/>
      <c r="W30" s="32"/>
      <c r="X30" s="32"/>
      <c r="Y30" s="32"/>
      <c r="Z30" s="32"/>
      <c r="AA30" s="32"/>
      <c r="AB30" s="33"/>
      <c r="AC30" s="31"/>
      <c r="AD30" s="32"/>
      <c r="AE30" s="32"/>
      <c r="AF30" s="32"/>
      <c r="AG30" s="32"/>
      <c r="AH30" s="32"/>
      <c r="AI30" s="32"/>
      <c r="AJ30" s="13"/>
      <c r="AK30" s="61">
        <f t="shared" si="5"/>
        <v>0</v>
      </c>
      <c r="AL30" s="62">
        <f t="shared" si="6"/>
        <v>0</v>
      </c>
      <c r="AM30" s="63">
        <f t="shared" si="7"/>
        <v>0</v>
      </c>
      <c r="AN30" s="64">
        <f t="shared" si="8"/>
        <v>0</v>
      </c>
      <c r="AO30" s="65">
        <f t="shared" si="9"/>
        <v>0</v>
      </c>
      <c r="AP30" s="54"/>
      <c r="AR30" s="71">
        <f t="shared" si="10"/>
        <v>0</v>
      </c>
      <c r="AS30" s="32"/>
      <c r="AT30" s="73">
        <f t="shared" si="11"/>
        <v>0</v>
      </c>
      <c r="AU30" s="74" t="str">
        <f t="shared" si="12"/>
        <v/>
      </c>
      <c r="AV30" s="71" t="str">
        <f t="shared" si="13"/>
        <v/>
      </c>
      <c r="AW30" s="32"/>
      <c r="AX30" s="73">
        <f t="shared" si="14"/>
        <v>0</v>
      </c>
      <c r="AY30" s="77" t="str">
        <f t="shared" si="15"/>
        <v/>
      </c>
      <c r="AZ30" s="71" t="str">
        <f t="shared" si="16"/>
        <v/>
      </c>
      <c r="BA30" s="33"/>
      <c r="BB30" s="79" t="str">
        <f t="shared" si="17"/>
        <v/>
      </c>
      <c r="BC30" s="81">
        <f t="shared" si="0"/>
        <v>0</v>
      </c>
      <c r="BE30" s="32">
        <f t="shared" si="18"/>
        <v>0</v>
      </c>
      <c r="BF30" s="32">
        <f t="shared" si="19"/>
        <v>0</v>
      </c>
      <c r="BG30" s="295">
        <f t="shared" si="20"/>
        <v>0</v>
      </c>
      <c r="BH30" s="32">
        <f t="shared" si="21"/>
        <v>0</v>
      </c>
      <c r="BI30" s="32">
        <f t="shared" si="22"/>
        <v>0</v>
      </c>
    </row>
    <row r="31" spans="1:61" x14ac:dyDescent="0.2">
      <c r="A31" s="45">
        <v>21</v>
      </c>
      <c r="B31" s="291" t="s">
        <v>252</v>
      </c>
      <c r="C31" s="139" t="s">
        <v>187</v>
      </c>
      <c r="D31" s="139" t="s">
        <v>188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5"/>
        <v>0</v>
      </c>
      <c r="AL31" s="62">
        <f t="shared" si="6"/>
        <v>0</v>
      </c>
      <c r="AM31" s="63">
        <f t="shared" si="7"/>
        <v>0</v>
      </c>
      <c r="AN31" s="64">
        <f t="shared" si="8"/>
        <v>0</v>
      </c>
      <c r="AO31" s="65">
        <f t="shared" si="9"/>
        <v>0</v>
      </c>
      <c r="AP31" s="54"/>
      <c r="AR31" s="71">
        <f t="shared" si="10"/>
        <v>0</v>
      </c>
      <c r="AS31" s="32"/>
      <c r="AT31" s="73">
        <f t="shared" si="11"/>
        <v>0</v>
      </c>
      <c r="AU31" s="74" t="str">
        <f t="shared" si="12"/>
        <v/>
      </c>
      <c r="AV31" s="71" t="str">
        <f t="shared" si="13"/>
        <v/>
      </c>
      <c r="AW31" s="32"/>
      <c r="AX31" s="73">
        <f t="shared" si="14"/>
        <v>0</v>
      </c>
      <c r="AY31" s="77" t="str">
        <f t="shared" si="15"/>
        <v/>
      </c>
      <c r="AZ31" s="71" t="str">
        <f t="shared" si="16"/>
        <v/>
      </c>
      <c r="BA31" s="33"/>
      <c r="BB31" s="79" t="str">
        <f t="shared" si="17"/>
        <v/>
      </c>
      <c r="BC31" s="81">
        <f t="shared" si="0"/>
        <v>0</v>
      </c>
      <c r="BE31" s="32">
        <f t="shared" si="18"/>
        <v>0</v>
      </c>
      <c r="BF31" s="32">
        <f t="shared" si="19"/>
        <v>0</v>
      </c>
      <c r="BG31" s="295">
        <f t="shared" si="20"/>
        <v>0</v>
      </c>
      <c r="BH31" s="32">
        <f t="shared" si="21"/>
        <v>0</v>
      </c>
      <c r="BI31" s="32">
        <f t="shared" si="22"/>
        <v>0</v>
      </c>
    </row>
    <row r="32" spans="1:61" x14ac:dyDescent="0.2">
      <c r="A32" s="45">
        <v>22</v>
      </c>
      <c r="B32" s="291" t="s">
        <v>253</v>
      </c>
      <c r="C32" s="140" t="s">
        <v>189</v>
      </c>
      <c r="D32" s="140" t="s">
        <v>190</v>
      </c>
      <c r="E32" s="31">
        <v>81</v>
      </c>
      <c r="F32" s="32"/>
      <c r="G32" s="32">
        <v>83</v>
      </c>
      <c r="H32" s="32"/>
      <c r="I32" s="32">
        <v>84</v>
      </c>
      <c r="J32" s="32"/>
      <c r="K32" s="32">
        <v>86</v>
      </c>
      <c r="L32" s="33"/>
      <c r="M32" s="31">
        <v>87</v>
      </c>
      <c r="N32" s="32"/>
      <c r="O32" s="32">
        <v>83</v>
      </c>
      <c r="P32" s="32"/>
      <c r="Q32" s="32">
        <v>84</v>
      </c>
      <c r="R32" s="32"/>
      <c r="S32" s="32">
        <v>86</v>
      </c>
      <c r="T32" s="33"/>
      <c r="U32" s="31">
        <v>85</v>
      </c>
      <c r="V32" s="32"/>
      <c r="W32" s="32">
        <v>86</v>
      </c>
      <c r="X32" s="32"/>
      <c r="Y32" s="32">
        <v>84</v>
      </c>
      <c r="Z32" s="32"/>
      <c r="AA32" s="32">
        <v>86</v>
      </c>
      <c r="AB32" s="33"/>
      <c r="AC32" s="31">
        <v>88</v>
      </c>
      <c r="AD32" s="32"/>
      <c r="AE32" s="32">
        <v>86</v>
      </c>
      <c r="AF32" s="32"/>
      <c r="AG32" s="32">
        <v>87</v>
      </c>
      <c r="AH32" s="32"/>
      <c r="AI32" s="32">
        <v>88</v>
      </c>
      <c r="AJ32" s="13"/>
      <c r="AK32" s="61">
        <f t="shared" si="5"/>
        <v>83.5</v>
      </c>
      <c r="AL32" s="62">
        <f t="shared" si="6"/>
        <v>85</v>
      </c>
      <c r="AM32" s="63">
        <f t="shared" si="7"/>
        <v>85.25</v>
      </c>
      <c r="AN32" s="64">
        <f t="shared" si="8"/>
        <v>87.25</v>
      </c>
      <c r="AO32" s="65">
        <f t="shared" si="9"/>
        <v>85.25</v>
      </c>
      <c r="AP32" s="54"/>
      <c r="AR32" s="71" t="str">
        <f t="shared" si="10"/>
        <v/>
      </c>
      <c r="AS32" s="32"/>
      <c r="AT32" s="73">
        <f t="shared" si="11"/>
        <v>0</v>
      </c>
      <c r="AU32" s="74" t="str">
        <f t="shared" si="12"/>
        <v/>
      </c>
      <c r="AV32" s="71" t="str">
        <f t="shared" si="13"/>
        <v/>
      </c>
      <c r="AW32" s="32"/>
      <c r="AX32" s="73">
        <f t="shared" si="14"/>
        <v>0</v>
      </c>
      <c r="AY32" s="77" t="str">
        <f t="shared" si="15"/>
        <v/>
      </c>
      <c r="AZ32" s="71" t="str">
        <f t="shared" si="16"/>
        <v/>
      </c>
      <c r="BA32" s="33"/>
      <c r="BB32" s="79">
        <f t="shared" si="17"/>
        <v>85.25</v>
      </c>
      <c r="BC32" s="81" t="str">
        <f t="shared" si="0"/>
        <v/>
      </c>
      <c r="BE32" s="32">
        <f t="shared" si="18"/>
        <v>85.25</v>
      </c>
      <c r="BF32" s="32">
        <f t="shared" si="19"/>
        <v>84.5</v>
      </c>
      <c r="BG32" s="295">
        <f t="shared" si="20"/>
        <v>84.75</v>
      </c>
      <c r="BH32" s="32">
        <f t="shared" si="21"/>
        <v>86.5</v>
      </c>
      <c r="BI32" s="32">
        <f t="shared" si="22"/>
        <v>85.25</v>
      </c>
    </row>
    <row r="33" spans="1:61" x14ac:dyDescent="0.2">
      <c r="A33" s="45">
        <v>23</v>
      </c>
      <c r="B33" s="292" t="s">
        <v>254</v>
      </c>
      <c r="C33" s="139" t="s">
        <v>191</v>
      </c>
      <c r="D33" s="139" t="s">
        <v>192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13"/>
      <c r="AK33" s="61">
        <f t="shared" si="5"/>
        <v>0</v>
      </c>
      <c r="AL33" s="62">
        <f t="shared" si="6"/>
        <v>0</v>
      </c>
      <c r="AM33" s="63">
        <f t="shared" si="7"/>
        <v>0</v>
      </c>
      <c r="AN33" s="64">
        <f t="shared" si="8"/>
        <v>0</v>
      </c>
      <c r="AO33" s="65">
        <f t="shared" si="9"/>
        <v>0</v>
      </c>
      <c r="AP33" s="54"/>
      <c r="AR33" s="71">
        <f t="shared" si="10"/>
        <v>0</v>
      </c>
      <c r="AS33" s="32"/>
      <c r="AT33" s="73">
        <f t="shared" si="11"/>
        <v>0</v>
      </c>
      <c r="AU33" s="74" t="str">
        <f t="shared" si="12"/>
        <v/>
      </c>
      <c r="AV33" s="71" t="str">
        <f t="shared" si="13"/>
        <v/>
      </c>
      <c r="AW33" s="32"/>
      <c r="AX33" s="73">
        <f t="shared" si="14"/>
        <v>0</v>
      </c>
      <c r="AY33" s="77" t="str">
        <f t="shared" si="15"/>
        <v/>
      </c>
      <c r="AZ33" s="71" t="str">
        <f t="shared" si="16"/>
        <v/>
      </c>
      <c r="BA33" s="33"/>
      <c r="BB33" s="79" t="str">
        <f t="shared" si="17"/>
        <v/>
      </c>
      <c r="BC33" s="81">
        <f t="shared" si="0"/>
        <v>0</v>
      </c>
      <c r="BE33" s="32">
        <f t="shared" si="18"/>
        <v>0</v>
      </c>
      <c r="BF33" s="32">
        <f t="shared" si="19"/>
        <v>0</v>
      </c>
      <c r="BG33" s="295">
        <f t="shared" si="20"/>
        <v>0</v>
      </c>
      <c r="BH33" s="32">
        <f t="shared" si="21"/>
        <v>0</v>
      </c>
      <c r="BI33" s="32">
        <f t="shared" si="22"/>
        <v>0</v>
      </c>
    </row>
    <row r="34" spans="1:61" x14ac:dyDescent="0.2">
      <c r="A34" s="45">
        <v>24</v>
      </c>
      <c r="B34" s="291" t="s">
        <v>255</v>
      </c>
      <c r="C34" s="140" t="s">
        <v>193</v>
      </c>
      <c r="D34" s="140" t="s">
        <v>194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13"/>
      <c r="AK34" s="61">
        <f t="shared" si="5"/>
        <v>0</v>
      </c>
      <c r="AL34" s="62">
        <f t="shared" si="6"/>
        <v>0</v>
      </c>
      <c r="AM34" s="63">
        <f t="shared" si="7"/>
        <v>0</v>
      </c>
      <c r="AN34" s="64">
        <f t="shared" si="8"/>
        <v>0</v>
      </c>
      <c r="AO34" s="65">
        <f t="shared" si="9"/>
        <v>0</v>
      </c>
      <c r="AP34" s="54"/>
      <c r="AR34" s="71">
        <f t="shared" si="10"/>
        <v>0</v>
      </c>
      <c r="AS34" s="32"/>
      <c r="AT34" s="73">
        <f t="shared" si="11"/>
        <v>0</v>
      </c>
      <c r="AU34" s="74" t="str">
        <f t="shared" si="12"/>
        <v/>
      </c>
      <c r="AV34" s="71" t="str">
        <f t="shared" si="13"/>
        <v/>
      </c>
      <c r="AW34" s="32"/>
      <c r="AX34" s="73">
        <f t="shared" si="14"/>
        <v>0</v>
      </c>
      <c r="AY34" s="77" t="str">
        <f t="shared" si="15"/>
        <v/>
      </c>
      <c r="AZ34" s="71" t="str">
        <f t="shared" si="16"/>
        <v/>
      </c>
      <c r="BA34" s="33"/>
      <c r="BB34" s="79" t="str">
        <f t="shared" si="17"/>
        <v/>
      </c>
      <c r="BC34" s="81">
        <f t="shared" si="0"/>
        <v>0</v>
      </c>
      <c r="BE34" s="32">
        <f t="shared" si="18"/>
        <v>0</v>
      </c>
      <c r="BF34" s="32">
        <f t="shared" si="19"/>
        <v>0</v>
      </c>
      <c r="BG34" s="295">
        <f t="shared" si="20"/>
        <v>0</v>
      </c>
      <c r="BH34" s="32">
        <f t="shared" si="21"/>
        <v>0</v>
      </c>
      <c r="BI34" s="32">
        <f t="shared" si="22"/>
        <v>0</v>
      </c>
    </row>
    <row r="35" spans="1:61" x14ac:dyDescent="0.2">
      <c r="A35" s="45">
        <v>25</v>
      </c>
      <c r="B35" s="291" t="s">
        <v>256</v>
      </c>
      <c r="C35" s="139" t="s">
        <v>195</v>
      </c>
      <c r="D35" s="139" t="s">
        <v>196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13"/>
      <c r="AK35" s="61">
        <f t="shared" si="5"/>
        <v>0</v>
      </c>
      <c r="AL35" s="62">
        <f t="shared" si="6"/>
        <v>0</v>
      </c>
      <c r="AM35" s="63">
        <f t="shared" si="7"/>
        <v>0</v>
      </c>
      <c r="AN35" s="64">
        <f t="shared" si="8"/>
        <v>0</v>
      </c>
      <c r="AO35" s="65">
        <f t="shared" si="9"/>
        <v>0</v>
      </c>
      <c r="AP35" s="54"/>
      <c r="AR35" s="71">
        <f t="shared" si="10"/>
        <v>0</v>
      </c>
      <c r="AS35" s="32"/>
      <c r="AT35" s="73">
        <f t="shared" si="11"/>
        <v>0</v>
      </c>
      <c r="AU35" s="74" t="str">
        <f t="shared" si="12"/>
        <v/>
      </c>
      <c r="AV35" s="71" t="str">
        <f t="shared" si="13"/>
        <v/>
      </c>
      <c r="AW35" s="32"/>
      <c r="AX35" s="73">
        <f t="shared" si="14"/>
        <v>0</v>
      </c>
      <c r="AY35" s="77" t="str">
        <f t="shared" si="15"/>
        <v/>
      </c>
      <c r="AZ35" s="71" t="str">
        <f t="shared" si="16"/>
        <v/>
      </c>
      <c r="BA35" s="33"/>
      <c r="BB35" s="79" t="str">
        <f t="shared" si="17"/>
        <v/>
      </c>
      <c r="BC35" s="81">
        <f t="shared" si="0"/>
        <v>0</v>
      </c>
      <c r="BE35" s="32">
        <f t="shared" si="18"/>
        <v>0</v>
      </c>
      <c r="BF35" s="32">
        <f t="shared" si="19"/>
        <v>0</v>
      </c>
      <c r="BG35" s="295">
        <f t="shared" si="20"/>
        <v>0</v>
      </c>
      <c r="BH35" s="32">
        <f t="shared" si="21"/>
        <v>0</v>
      </c>
      <c r="BI35" s="32">
        <f t="shared" si="22"/>
        <v>0</v>
      </c>
    </row>
    <row r="36" spans="1:61" x14ac:dyDescent="0.2">
      <c r="A36" s="45">
        <v>26</v>
      </c>
      <c r="B36" s="292" t="s">
        <v>257</v>
      </c>
      <c r="C36" s="140" t="s">
        <v>195</v>
      </c>
      <c r="D36" s="140" t="s">
        <v>197</v>
      </c>
      <c r="E36" s="31"/>
      <c r="F36" s="32"/>
      <c r="G36" s="32"/>
      <c r="H36" s="32"/>
      <c r="I36" s="32"/>
      <c r="J36" s="32"/>
      <c r="K36" s="32"/>
      <c r="L36" s="33"/>
      <c r="M36" s="31"/>
      <c r="N36" s="32"/>
      <c r="O36" s="32"/>
      <c r="P36" s="32"/>
      <c r="Q36" s="32"/>
      <c r="R36" s="32"/>
      <c r="S36" s="32"/>
      <c r="T36" s="33"/>
      <c r="U36" s="31"/>
      <c r="V36" s="32"/>
      <c r="W36" s="32"/>
      <c r="X36" s="32"/>
      <c r="Y36" s="32"/>
      <c r="Z36" s="32"/>
      <c r="AA36" s="32"/>
      <c r="AB36" s="33"/>
      <c r="AC36" s="31"/>
      <c r="AD36" s="32"/>
      <c r="AE36" s="32"/>
      <c r="AF36" s="32"/>
      <c r="AG36" s="32"/>
      <c r="AH36" s="32"/>
      <c r="AI36" s="32"/>
      <c r="AJ36" s="13"/>
      <c r="AK36" s="61">
        <f t="shared" si="5"/>
        <v>0</v>
      </c>
      <c r="AL36" s="62">
        <f t="shared" si="6"/>
        <v>0</v>
      </c>
      <c r="AM36" s="63">
        <f t="shared" si="7"/>
        <v>0</v>
      </c>
      <c r="AN36" s="64">
        <f t="shared" si="8"/>
        <v>0</v>
      </c>
      <c r="AO36" s="65">
        <f t="shared" si="9"/>
        <v>0</v>
      </c>
      <c r="AP36" s="54"/>
      <c r="AR36" s="71">
        <f t="shared" si="10"/>
        <v>0</v>
      </c>
      <c r="AS36" s="32"/>
      <c r="AT36" s="73">
        <f t="shared" si="11"/>
        <v>0</v>
      </c>
      <c r="AU36" s="74" t="str">
        <f t="shared" si="12"/>
        <v/>
      </c>
      <c r="AV36" s="71" t="str">
        <f t="shared" si="13"/>
        <v/>
      </c>
      <c r="AW36" s="32"/>
      <c r="AX36" s="73">
        <f t="shared" si="14"/>
        <v>0</v>
      </c>
      <c r="AY36" s="77" t="str">
        <f t="shared" si="15"/>
        <v/>
      </c>
      <c r="AZ36" s="71" t="str">
        <f t="shared" si="16"/>
        <v/>
      </c>
      <c r="BA36" s="33"/>
      <c r="BB36" s="79" t="str">
        <f t="shared" si="17"/>
        <v/>
      </c>
      <c r="BC36" s="81">
        <f t="shared" si="0"/>
        <v>0</v>
      </c>
      <c r="BE36" s="32">
        <f t="shared" si="18"/>
        <v>0</v>
      </c>
      <c r="BF36" s="32">
        <f t="shared" si="19"/>
        <v>0</v>
      </c>
      <c r="BG36" s="295">
        <f t="shared" si="20"/>
        <v>0</v>
      </c>
      <c r="BH36" s="32">
        <f t="shared" si="21"/>
        <v>0</v>
      </c>
      <c r="BI36" s="32">
        <f t="shared" si="22"/>
        <v>0</v>
      </c>
    </row>
    <row r="37" spans="1:61" x14ac:dyDescent="0.2">
      <c r="A37" s="45">
        <v>27</v>
      </c>
      <c r="B37" s="291" t="s">
        <v>258</v>
      </c>
      <c r="C37" s="139" t="s">
        <v>198</v>
      </c>
      <c r="D37" s="139" t="s">
        <v>199</v>
      </c>
      <c r="E37" s="31">
        <v>88</v>
      </c>
      <c r="F37" s="32"/>
      <c r="G37" s="32">
        <v>90</v>
      </c>
      <c r="H37" s="32"/>
      <c r="I37" s="32">
        <v>92</v>
      </c>
      <c r="J37" s="32"/>
      <c r="K37" s="32">
        <v>91</v>
      </c>
      <c r="L37" s="33"/>
      <c r="M37" s="31">
        <v>93</v>
      </c>
      <c r="N37" s="32"/>
      <c r="O37" s="32">
        <v>91</v>
      </c>
      <c r="P37" s="32"/>
      <c r="Q37" s="32">
        <v>90</v>
      </c>
      <c r="R37" s="32"/>
      <c r="S37" s="32">
        <v>92</v>
      </c>
      <c r="T37" s="33"/>
      <c r="U37" s="31">
        <v>93</v>
      </c>
      <c r="V37" s="32"/>
      <c r="W37" s="32">
        <v>92</v>
      </c>
      <c r="X37" s="32"/>
      <c r="Y37" s="32">
        <v>94</v>
      </c>
      <c r="Z37" s="32"/>
      <c r="AA37" s="32">
        <v>91</v>
      </c>
      <c r="AB37" s="33"/>
      <c r="AC37" s="31">
        <v>93</v>
      </c>
      <c r="AD37" s="32"/>
      <c r="AE37" s="32">
        <v>90</v>
      </c>
      <c r="AF37" s="32"/>
      <c r="AG37" s="32">
        <v>92</v>
      </c>
      <c r="AH37" s="32"/>
      <c r="AI37" s="32">
        <v>95</v>
      </c>
      <c r="AJ37" s="13"/>
      <c r="AK37" s="61">
        <f t="shared" si="5"/>
        <v>90.25</v>
      </c>
      <c r="AL37" s="62">
        <f t="shared" si="6"/>
        <v>91.5</v>
      </c>
      <c r="AM37" s="63">
        <f t="shared" si="7"/>
        <v>92.5</v>
      </c>
      <c r="AN37" s="64">
        <f t="shared" si="8"/>
        <v>92.5</v>
      </c>
      <c r="AO37" s="65">
        <f t="shared" si="9"/>
        <v>91.6875</v>
      </c>
      <c r="AP37" s="54"/>
      <c r="AR37" s="71" t="str">
        <f t="shared" si="10"/>
        <v/>
      </c>
      <c r="AS37" s="32"/>
      <c r="AT37" s="73">
        <f t="shared" si="11"/>
        <v>0</v>
      </c>
      <c r="AU37" s="74" t="str">
        <f t="shared" si="12"/>
        <v/>
      </c>
      <c r="AV37" s="71" t="str">
        <f t="shared" si="13"/>
        <v/>
      </c>
      <c r="AW37" s="32"/>
      <c r="AX37" s="73">
        <f t="shared" si="14"/>
        <v>0</v>
      </c>
      <c r="AY37" s="77" t="str">
        <f t="shared" si="15"/>
        <v/>
      </c>
      <c r="AZ37" s="71" t="str">
        <f t="shared" si="16"/>
        <v/>
      </c>
      <c r="BA37" s="33"/>
      <c r="BB37" s="79">
        <f t="shared" si="17"/>
        <v>91.6875</v>
      </c>
      <c r="BC37" s="81" t="str">
        <f t="shared" si="0"/>
        <v/>
      </c>
      <c r="BE37" s="32">
        <f t="shared" si="18"/>
        <v>91.75</v>
      </c>
      <c r="BF37" s="32">
        <f t="shared" si="19"/>
        <v>90.75</v>
      </c>
      <c r="BG37" s="295">
        <f t="shared" si="20"/>
        <v>92</v>
      </c>
      <c r="BH37" s="32">
        <f t="shared" si="21"/>
        <v>92.25</v>
      </c>
      <c r="BI37" s="32">
        <f t="shared" si="22"/>
        <v>91.6875</v>
      </c>
    </row>
    <row r="38" spans="1:61" x14ac:dyDescent="0.2">
      <c r="A38" s="45">
        <v>28</v>
      </c>
      <c r="B38" s="291" t="s">
        <v>259</v>
      </c>
      <c r="C38" s="140" t="s">
        <v>200</v>
      </c>
      <c r="D38" s="140" t="s">
        <v>201</v>
      </c>
      <c r="E38" s="31">
        <v>96</v>
      </c>
      <c r="F38" s="32"/>
      <c r="G38" s="32">
        <v>95</v>
      </c>
      <c r="H38" s="32"/>
      <c r="I38" s="32">
        <v>97</v>
      </c>
      <c r="J38" s="32"/>
      <c r="K38" s="32">
        <v>96</v>
      </c>
      <c r="L38" s="33"/>
      <c r="M38" s="31">
        <v>98</v>
      </c>
      <c r="N38" s="32"/>
      <c r="O38" s="32">
        <v>99</v>
      </c>
      <c r="P38" s="32"/>
      <c r="Q38" s="32">
        <v>95</v>
      </c>
      <c r="R38" s="32"/>
      <c r="S38" s="32">
        <v>98</v>
      </c>
      <c r="T38" s="33"/>
      <c r="U38" s="31">
        <v>96</v>
      </c>
      <c r="V38" s="32"/>
      <c r="W38" s="32">
        <v>97</v>
      </c>
      <c r="X38" s="32"/>
      <c r="Y38" s="32">
        <v>99</v>
      </c>
      <c r="Z38" s="32"/>
      <c r="AA38" s="32">
        <v>98</v>
      </c>
      <c r="AB38" s="33"/>
      <c r="AC38" s="31">
        <v>96</v>
      </c>
      <c r="AD38" s="32"/>
      <c r="AE38" s="32">
        <v>95</v>
      </c>
      <c r="AF38" s="32"/>
      <c r="AG38" s="32">
        <v>97</v>
      </c>
      <c r="AH38" s="32"/>
      <c r="AI38" s="32">
        <v>96</v>
      </c>
      <c r="AJ38" s="13"/>
      <c r="AK38" s="61">
        <f t="shared" si="5"/>
        <v>96</v>
      </c>
      <c r="AL38" s="62">
        <f t="shared" si="6"/>
        <v>97.5</v>
      </c>
      <c r="AM38" s="63">
        <f t="shared" si="7"/>
        <v>97.5</v>
      </c>
      <c r="AN38" s="64">
        <f t="shared" si="8"/>
        <v>96</v>
      </c>
      <c r="AO38" s="65">
        <f t="shared" si="9"/>
        <v>96.75</v>
      </c>
      <c r="AP38" s="54"/>
      <c r="AR38" s="71" t="str">
        <f t="shared" si="10"/>
        <v/>
      </c>
      <c r="AS38" s="32"/>
      <c r="AT38" s="73">
        <f t="shared" si="11"/>
        <v>0</v>
      </c>
      <c r="AU38" s="74" t="str">
        <f t="shared" si="12"/>
        <v/>
      </c>
      <c r="AV38" s="71" t="str">
        <f t="shared" si="13"/>
        <v/>
      </c>
      <c r="AW38" s="32"/>
      <c r="AX38" s="73">
        <f t="shared" si="14"/>
        <v>0</v>
      </c>
      <c r="AY38" s="77" t="str">
        <f t="shared" si="15"/>
        <v/>
      </c>
      <c r="AZ38" s="71" t="str">
        <f t="shared" si="16"/>
        <v/>
      </c>
      <c r="BA38" s="33"/>
      <c r="BB38" s="79">
        <f t="shared" si="17"/>
        <v>96.75</v>
      </c>
      <c r="BC38" s="81" t="str">
        <f t="shared" si="0"/>
        <v/>
      </c>
      <c r="BE38" s="32">
        <f t="shared" si="18"/>
        <v>96.5</v>
      </c>
      <c r="BF38" s="32">
        <f t="shared" si="19"/>
        <v>96.5</v>
      </c>
      <c r="BG38" s="295">
        <f t="shared" si="20"/>
        <v>97</v>
      </c>
      <c r="BH38" s="32">
        <f t="shared" si="21"/>
        <v>97</v>
      </c>
      <c r="BI38" s="32">
        <f t="shared" si="22"/>
        <v>96.75</v>
      </c>
    </row>
    <row r="39" spans="1:61" x14ac:dyDescent="0.2">
      <c r="A39" s="45">
        <v>29</v>
      </c>
      <c r="B39" s="292" t="s">
        <v>260</v>
      </c>
      <c r="C39" s="139" t="s">
        <v>202</v>
      </c>
      <c r="D39" s="139" t="s">
        <v>203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5"/>
        <v>0</v>
      </c>
      <c r="AL39" s="62">
        <f t="shared" si="6"/>
        <v>0</v>
      </c>
      <c r="AM39" s="63">
        <f t="shared" si="7"/>
        <v>0</v>
      </c>
      <c r="AN39" s="64">
        <f t="shared" si="8"/>
        <v>0</v>
      </c>
      <c r="AO39" s="65">
        <f t="shared" si="9"/>
        <v>0</v>
      </c>
      <c r="AP39" s="54"/>
      <c r="AR39" s="71">
        <f t="shared" si="10"/>
        <v>0</v>
      </c>
      <c r="AS39" s="32"/>
      <c r="AT39" s="73">
        <f t="shared" si="11"/>
        <v>0</v>
      </c>
      <c r="AU39" s="74" t="str">
        <f t="shared" si="12"/>
        <v/>
      </c>
      <c r="AV39" s="71" t="str">
        <f t="shared" si="13"/>
        <v/>
      </c>
      <c r="AW39" s="32"/>
      <c r="AX39" s="73">
        <f t="shared" si="14"/>
        <v>0</v>
      </c>
      <c r="AY39" s="77" t="str">
        <f t="shared" si="15"/>
        <v/>
      </c>
      <c r="AZ39" s="71" t="str">
        <f t="shared" si="16"/>
        <v/>
      </c>
      <c r="BA39" s="33"/>
      <c r="BB39" s="79" t="str">
        <f t="shared" si="17"/>
        <v/>
      </c>
      <c r="BC39" s="81">
        <f t="shared" si="0"/>
        <v>0</v>
      </c>
      <c r="BE39" s="32">
        <f t="shared" si="18"/>
        <v>0</v>
      </c>
      <c r="BF39" s="32">
        <f t="shared" si="19"/>
        <v>0</v>
      </c>
      <c r="BG39" s="295">
        <f t="shared" si="20"/>
        <v>0</v>
      </c>
      <c r="BH39" s="32">
        <f t="shared" si="21"/>
        <v>0</v>
      </c>
      <c r="BI39" s="32">
        <f t="shared" si="22"/>
        <v>0</v>
      </c>
    </row>
    <row r="40" spans="1:61" x14ac:dyDescent="0.2">
      <c r="A40" s="45">
        <v>30</v>
      </c>
      <c r="B40" s="291" t="s">
        <v>261</v>
      </c>
      <c r="C40" s="140" t="s">
        <v>204</v>
      </c>
      <c r="D40" s="140" t="s">
        <v>205</v>
      </c>
      <c r="E40" s="31"/>
      <c r="F40" s="32"/>
      <c r="G40" s="32"/>
      <c r="H40" s="32"/>
      <c r="I40" s="32"/>
      <c r="J40" s="32"/>
      <c r="K40" s="32"/>
      <c r="L40" s="33"/>
      <c r="M40" s="31"/>
      <c r="N40" s="32"/>
      <c r="O40" s="32"/>
      <c r="P40" s="32"/>
      <c r="Q40" s="32"/>
      <c r="R40" s="32"/>
      <c r="S40" s="32"/>
      <c r="T40" s="33"/>
      <c r="U40" s="31"/>
      <c r="V40" s="32"/>
      <c r="W40" s="32"/>
      <c r="X40" s="32"/>
      <c r="Y40" s="32"/>
      <c r="Z40" s="32"/>
      <c r="AA40" s="32"/>
      <c r="AB40" s="33"/>
      <c r="AC40" s="31"/>
      <c r="AD40" s="32"/>
      <c r="AE40" s="32"/>
      <c r="AF40" s="32"/>
      <c r="AG40" s="32"/>
      <c r="AH40" s="32"/>
      <c r="AI40" s="32"/>
      <c r="AJ40" s="13"/>
      <c r="AK40" s="61">
        <f t="shared" si="5"/>
        <v>0</v>
      </c>
      <c r="AL40" s="62">
        <f t="shared" si="6"/>
        <v>0</v>
      </c>
      <c r="AM40" s="63">
        <f t="shared" si="7"/>
        <v>0</v>
      </c>
      <c r="AN40" s="64">
        <f t="shared" si="8"/>
        <v>0</v>
      </c>
      <c r="AO40" s="65">
        <f t="shared" si="9"/>
        <v>0</v>
      </c>
      <c r="AP40" s="54"/>
      <c r="AR40" s="71">
        <f t="shared" si="10"/>
        <v>0</v>
      </c>
      <c r="AS40" s="32"/>
      <c r="AT40" s="73">
        <f t="shared" si="11"/>
        <v>0</v>
      </c>
      <c r="AU40" s="74" t="str">
        <f t="shared" si="12"/>
        <v/>
      </c>
      <c r="AV40" s="71" t="str">
        <f t="shared" si="13"/>
        <v/>
      </c>
      <c r="AW40" s="32"/>
      <c r="AX40" s="73">
        <f t="shared" si="14"/>
        <v>0</v>
      </c>
      <c r="AY40" s="77" t="str">
        <f t="shared" si="15"/>
        <v/>
      </c>
      <c r="AZ40" s="71" t="str">
        <f t="shared" si="16"/>
        <v/>
      </c>
      <c r="BA40" s="33"/>
      <c r="BB40" s="79" t="str">
        <f t="shared" si="17"/>
        <v/>
      </c>
      <c r="BC40" s="81">
        <f t="shared" si="0"/>
        <v>0</v>
      </c>
      <c r="BE40" s="32">
        <f t="shared" si="18"/>
        <v>0</v>
      </c>
      <c r="BF40" s="32">
        <f t="shared" si="19"/>
        <v>0</v>
      </c>
      <c r="BG40" s="295">
        <f t="shared" si="20"/>
        <v>0</v>
      </c>
      <c r="BH40" s="32">
        <f t="shared" si="21"/>
        <v>0</v>
      </c>
      <c r="BI40" s="32">
        <f t="shared" si="22"/>
        <v>0</v>
      </c>
    </row>
    <row r="41" spans="1:61" x14ac:dyDescent="0.2">
      <c r="A41" s="45">
        <v>31</v>
      </c>
      <c r="B41" s="291" t="s">
        <v>262</v>
      </c>
      <c r="C41" s="139" t="s">
        <v>206</v>
      </c>
      <c r="D41" s="139" t="s">
        <v>207</v>
      </c>
      <c r="E41" s="31">
        <v>81</v>
      </c>
      <c r="F41" s="32"/>
      <c r="G41" s="32">
        <v>83</v>
      </c>
      <c r="H41" s="32"/>
      <c r="I41" s="32">
        <v>80</v>
      </c>
      <c r="J41" s="32"/>
      <c r="K41" s="32">
        <v>82</v>
      </c>
      <c r="L41" s="33"/>
      <c r="M41" s="31">
        <v>83</v>
      </c>
      <c r="N41" s="32"/>
      <c r="O41" s="32">
        <v>79</v>
      </c>
      <c r="P41" s="32"/>
      <c r="Q41" s="32">
        <v>84</v>
      </c>
      <c r="R41" s="32"/>
      <c r="S41" s="32">
        <v>83</v>
      </c>
      <c r="T41" s="33"/>
      <c r="U41" s="31">
        <v>84</v>
      </c>
      <c r="V41" s="32"/>
      <c r="W41" s="32">
        <v>83</v>
      </c>
      <c r="X41" s="32"/>
      <c r="Y41" s="32">
        <v>86</v>
      </c>
      <c r="Z41" s="32"/>
      <c r="AA41" s="32">
        <v>84</v>
      </c>
      <c r="AB41" s="33"/>
      <c r="AC41" s="31">
        <v>83</v>
      </c>
      <c r="AD41" s="32"/>
      <c r="AE41" s="32">
        <v>82</v>
      </c>
      <c r="AF41" s="32"/>
      <c r="AG41" s="32">
        <v>86</v>
      </c>
      <c r="AH41" s="32"/>
      <c r="AI41" s="32">
        <v>84</v>
      </c>
      <c r="AJ41" s="13"/>
      <c r="AK41" s="61">
        <f t="shared" si="5"/>
        <v>81.5</v>
      </c>
      <c r="AL41" s="62">
        <f t="shared" si="6"/>
        <v>82.25</v>
      </c>
      <c r="AM41" s="63">
        <f t="shared" si="7"/>
        <v>84.25</v>
      </c>
      <c r="AN41" s="64">
        <f t="shared" si="8"/>
        <v>83.75</v>
      </c>
      <c r="AO41" s="65">
        <f t="shared" si="9"/>
        <v>82.9375</v>
      </c>
      <c r="AP41" s="54"/>
      <c r="AR41" s="71" t="str">
        <f t="shared" si="10"/>
        <v/>
      </c>
      <c r="AS41" s="32"/>
      <c r="AT41" s="73">
        <f t="shared" si="11"/>
        <v>0</v>
      </c>
      <c r="AU41" s="74" t="str">
        <f t="shared" si="12"/>
        <v/>
      </c>
      <c r="AV41" s="71" t="str">
        <f t="shared" si="13"/>
        <v/>
      </c>
      <c r="AW41" s="32"/>
      <c r="AX41" s="73">
        <f t="shared" si="14"/>
        <v>0</v>
      </c>
      <c r="AY41" s="77" t="str">
        <f t="shared" si="15"/>
        <v/>
      </c>
      <c r="AZ41" s="71" t="str">
        <f t="shared" si="16"/>
        <v/>
      </c>
      <c r="BA41" s="33"/>
      <c r="BB41" s="79">
        <f t="shared" si="17"/>
        <v>82.9375</v>
      </c>
      <c r="BC41" s="81" t="str">
        <f t="shared" si="0"/>
        <v/>
      </c>
      <c r="BE41" s="32">
        <f t="shared" si="18"/>
        <v>82.75</v>
      </c>
      <c r="BF41" s="32">
        <f t="shared" si="19"/>
        <v>81.75</v>
      </c>
      <c r="BG41" s="295">
        <f t="shared" si="20"/>
        <v>84</v>
      </c>
      <c r="BH41" s="32">
        <f t="shared" si="21"/>
        <v>83.25</v>
      </c>
      <c r="BI41" s="32">
        <f t="shared" si="22"/>
        <v>82.9375</v>
      </c>
    </row>
    <row r="42" spans="1:61" x14ac:dyDescent="0.2">
      <c r="A42" s="45">
        <v>32</v>
      </c>
      <c r="B42" s="292" t="s">
        <v>263</v>
      </c>
      <c r="C42" s="140" t="s">
        <v>208</v>
      </c>
      <c r="D42" s="140" t="s">
        <v>209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13"/>
      <c r="AK42" s="61">
        <f t="shared" si="5"/>
        <v>0</v>
      </c>
      <c r="AL42" s="62">
        <f t="shared" si="6"/>
        <v>0</v>
      </c>
      <c r="AM42" s="63">
        <f t="shared" si="7"/>
        <v>0</v>
      </c>
      <c r="AN42" s="64">
        <f t="shared" si="8"/>
        <v>0</v>
      </c>
      <c r="AO42" s="65">
        <f t="shared" si="9"/>
        <v>0</v>
      </c>
      <c r="AP42" s="54"/>
      <c r="AR42" s="71">
        <f t="shared" si="10"/>
        <v>0</v>
      </c>
      <c r="AS42" s="32"/>
      <c r="AT42" s="73">
        <f t="shared" si="11"/>
        <v>0</v>
      </c>
      <c r="AU42" s="74" t="str">
        <f t="shared" si="12"/>
        <v/>
      </c>
      <c r="AV42" s="71" t="str">
        <f t="shared" si="13"/>
        <v/>
      </c>
      <c r="AW42" s="32"/>
      <c r="AX42" s="73">
        <f t="shared" si="14"/>
        <v>0</v>
      </c>
      <c r="AY42" s="77" t="str">
        <f t="shared" si="15"/>
        <v/>
      </c>
      <c r="AZ42" s="71" t="str">
        <f t="shared" si="16"/>
        <v/>
      </c>
      <c r="BA42" s="33"/>
      <c r="BB42" s="79" t="str">
        <f t="shared" si="17"/>
        <v/>
      </c>
      <c r="BC42" s="81">
        <f t="shared" si="0"/>
        <v>0</v>
      </c>
      <c r="BE42" s="32">
        <f t="shared" si="18"/>
        <v>0</v>
      </c>
      <c r="BF42" s="32">
        <f t="shared" si="19"/>
        <v>0</v>
      </c>
      <c r="BG42" s="295">
        <f t="shared" si="20"/>
        <v>0</v>
      </c>
      <c r="BH42" s="32">
        <f t="shared" si="21"/>
        <v>0</v>
      </c>
      <c r="BI42" s="32">
        <f t="shared" si="22"/>
        <v>0</v>
      </c>
    </row>
    <row r="43" spans="1:61" x14ac:dyDescent="0.2">
      <c r="A43" s="45">
        <v>33</v>
      </c>
      <c r="B43" s="291" t="s">
        <v>264</v>
      </c>
      <c r="C43" s="139" t="s">
        <v>210</v>
      </c>
      <c r="D43" s="139" t="s">
        <v>211</v>
      </c>
      <c r="E43" s="31"/>
      <c r="F43" s="32"/>
      <c r="G43" s="32"/>
      <c r="H43" s="32"/>
      <c r="I43" s="32"/>
      <c r="J43" s="32"/>
      <c r="K43" s="32"/>
      <c r="L43" s="33"/>
      <c r="M43" s="31"/>
      <c r="N43" s="32"/>
      <c r="O43" s="32"/>
      <c r="P43" s="32"/>
      <c r="Q43" s="32"/>
      <c r="R43" s="32"/>
      <c r="S43" s="32"/>
      <c r="T43" s="33"/>
      <c r="U43" s="31"/>
      <c r="V43" s="32"/>
      <c r="W43" s="32"/>
      <c r="X43" s="32"/>
      <c r="Y43" s="32"/>
      <c r="Z43" s="32"/>
      <c r="AA43" s="32"/>
      <c r="AB43" s="33"/>
      <c r="AC43" s="31"/>
      <c r="AD43" s="32"/>
      <c r="AE43" s="32"/>
      <c r="AF43" s="32"/>
      <c r="AG43" s="32"/>
      <c r="AH43" s="32"/>
      <c r="AI43" s="32"/>
      <c r="AJ43" s="13"/>
      <c r="AK43" s="61">
        <f t="shared" si="5"/>
        <v>0</v>
      </c>
      <c r="AL43" s="62">
        <f t="shared" si="6"/>
        <v>0</v>
      </c>
      <c r="AM43" s="63">
        <f t="shared" si="7"/>
        <v>0</v>
      </c>
      <c r="AN43" s="64">
        <f t="shared" si="8"/>
        <v>0</v>
      </c>
      <c r="AO43" s="65">
        <f t="shared" si="9"/>
        <v>0</v>
      </c>
      <c r="AP43" s="54"/>
      <c r="AR43" s="71">
        <f t="shared" si="10"/>
        <v>0</v>
      </c>
      <c r="AS43" s="32"/>
      <c r="AT43" s="73">
        <f t="shared" si="11"/>
        <v>0</v>
      </c>
      <c r="AU43" s="74" t="str">
        <f t="shared" si="12"/>
        <v/>
      </c>
      <c r="AV43" s="71" t="str">
        <f t="shared" si="13"/>
        <v/>
      </c>
      <c r="AW43" s="32"/>
      <c r="AX43" s="73">
        <f t="shared" si="14"/>
        <v>0</v>
      </c>
      <c r="AY43" s="77" t="str">
        <f t="shared" si="15"/>
        <v/>
      </c>
      <c r="AZ43" s="71" t="str">
        <f t="shared" si="16"/>
        <v/>
      </c>
      <c r="BA43" s="33"/>
      <c r="BB43" s="79" t="str">
        <f t="shared" si="17"/>
        <v/>
      </c>
      <c r="BC43" s="81">
        <f t="shared" si="0"/>
        <v>0</v>
      </c>
      <c r="BE43" s="32">
        <f t="shared" si="18"/>
        <v>0</v>
      </c>
      <c r="BF43" s="32">
        <f t="shared" si="19"/>
        <v>0</v>
      </c>
      <c r="BG43" s="295">
        <f t="shared" si="20"/>
        <v>0</v>
      </c>
      <c r="BH43" s="32">
        <f t="shared" si="21"/>
        <v>0</v>
      </c>
      <c r="BI43" s="32">
        <f t="shared" si="22"/>
        <v>0</v>
      </c>
    </row>
    <row r="44" spans="1:61" x14ac:dyDescent="0.2">
      <c r="A44" s="45">
        <v>34</v>
      </c>
      <c r="B44" s="291" t="s">
        <v>265</v>
      </c>
      <c r="C44" s="140" t="s">
        <v>212</v>
      </c>
      <c r="D44" s="140" t="s">
        <v>213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5"/>
        <v>0</v>
      </c>
      <c r="AL44" s="62">
        <f t="shared" si="6"/>
        <v>0</v>
      </c>
      <c r="AM44" s="63">
        <f t="shared" si="7"/>
        <v>0</v>
      </c>
      <c r="AN44" s="64">
        <f t="shared" si="8"/>
        <v>0</v>
      </c>
      <c r="AO44" s="65">
        <f t="shared" si="9"/>
        <v>0</v>
      </c>
      <c r="AP44" s="54"/>
      <c r="AR44" s="71">
        <f t="shared" si="10"/>
        <v>0</v>
      </c>
      <c r="AS44" s="32"/>
      <c r="AT44" s="73">
        <f t="shared" si="11"/>
        <v>0</v>
      </c>
      <c r="AU44" s="74" t="str">
        <f t="shared" si="12"/>
        <v/>
      </c>
      <c r="AV44" s="71" t="str">
        <f t="shared" si="13"/>
        <v/>
      </c>
      <c r="AW44" s="32"/>
      <c r="AX44" s="73">
        <f t="shared" si="14"/>
        <v>0</v>
      </c>
      <c r="AY44" s="77" t="str">
        <f t="shared" si="15"/>
        <v/>
      </c>
      <c r="AZ44" s="71" t="str">
        <f t="shared" si="16"/>
        <v/>
      </c>
      <c r="BA44" s="33"/>
      <c r="BB44" s="79" t="str">
        <f t="shared" si="17"/>
        <v/>
      </c>
      <c r="BC44" s="81">
        <f t="shared" si="0"/>
        <v>0</v>
      </c>
      <c r="BE44" s="32">
        <f t="shared" si="18"/>
        <v>0</v>
      </c>
      <c r="BF44" s="32">
        <f t="shared" si="19"/>
        <v>0</v>
      </c>
      <c r="BG44" s="295">
        <f t="shared" si="20"/>
        <v>0</v>
      </c>
      <c r="BH44" s="32">
        <f t="shared" si="21"/>
        <v>0</v>
      </c>
      <c r="BI44" s="32">
        <f t="shared" si="22"/>
        <v>0</v>
      </c>
    </row>
    <row r="45" spans="1:61" x14ac:dyDescent="0.2">
      <c r="A45" s="45">
        <v>35</v>
      </c>
      <c r="B45" s="292" t="s">
        <v>266</v>
      </c>
      <c r="C45" s="139" t="s">
        <v>214</v>
      </c>
      <c r="D45" s="139" t="s">
        <v>215</v>
      </c>
      <c r="E45" s="31">
        <v>78</v>
      </c>
      <c r="F45" s="32"/>
      <c r="G45" s="32">
        <v>79</v>
      </c>
      <c r="H45" s="32"/>
      <c r="I45" s="32">
        <v>81</v>
      </c>
      <c r="J45" s="32"/>
      <c r="K45" s="32">
        <v>80</v>
      </c>
      <c r="L45" s="33"/>
      <c r="M45" s="31">
        <v>82</v>
      </c>
      <c r="N45" s="32"/>
      <c r="O45" s="32">
        <v>79</v>
      </c>
      <c r="P45" s="32"/>
      <c r="Q45" s="32">
        <v>83</v>
      </c>
      <c r="R45" s="32"/>
      <c r="S45" s="32">
        <v>81</v>
      </c>
      <c r="T45" s="33"/>
      <c r="U45" s="31">
        <v>80</v>
      </c>
      <c r="V45" s="32"/>
      <c r="W45" s="32">
        <v>78</v>
      </c>
      <c r="X45" s="32"/>
      <c r="Y45" s="32">
        <v>82</v>
      </c>
      <c r="Z45" s="32"/>
      <c r="AA45" s="32">
        <v>77</v>
      </c>
      <c r="AB45" s="33"/>
      <c r="AC45" s="31">
        <v>81</v>
      </c>
      <c r="AD45" s="32"/>
      <c r="AE45" s="32">
        <v>83</v>
      </c>
      <c r="AF45" s="32"/>
      <c r="AG45" s="32">
        <v>82</v>
      </c>
      <c r="AH45" s="32"/>
      <c r="AI45" s="32">
        <v>80</v>
      </c>
      <c r="AJ45" s="13"/>
      <c r="AK45" s="61">
        <f t="shared" si="5"/>
        <v>79.5</v>
      </c>
      <c r="AL45" s="62">
        <f t="shared" si="6"/>
        <v>81.25</v>
      </c>
      <c r="AM45" s="63">
        <f t="shared" si="7"/>
        <v>79.25</v>
      </c>
      <c r="AN45" s="64">
        <f t="shared" si="8"/>
        <v>81.5</v>
      </c>
      <c r="AO45" s="65">
        <f t="shared" si="9"/>
        <v>80.375</v>
      </c>
      <c r="AP45" s="54"/>
      <c r="AR45" s="71" t="str">
        <f t="shared" si="10"/>
        <v/>
      </c>
      <c r="AS45" s="32"/>
      <c r="AT45" s="73">
        <f t="shared" si="11"/>
        <v>0</v>
      </c>
      <c r="AU45" s="74" t="str">
        <f t="shared" si="12"/>
        <v/>
      </c>
      <c r="AV45" s="71" t="str">
        <f t="shared" si="13"/>
        <v/>
      </c>
      <c r="AW45" s="32"/>
      <c r="AX45" s="73">
        <f t="shared" si="14"/>
        <v>0</v>
      </c>
      <c r="AY45" s="77" t="str">
        <f t="shared" si="15"/>
        <v/>
      </c>
      <c r="AZ45" s="71" t="str">
        <f t="shared" si="16"/>
        <v/>
      </c>
      <c r="BA45" s="33"/>
      <c r="BB45" s="79">
        <f t="shared" si="17"/>
        <v>80.375</v>
      </c>
      <c r="BC45" s="81" t="str">
        <f t="shared" si="0"/>
        <v/>
      </c>
      <c r="BE45" s="32">
        <f t="shared" si="18"/>
        <v>80.25</v>
      </c>
      <c r="BF45" s="32">
        <f t="shared" si="19"/>
        <v>79.75</v>
      </c>
      <c r="BG45" s="295">
        <f t="shared" si="20"/>
        <v>82</v>
      </c>
      <c r="BH45" s="32">
        <f t="shared" si="21"/>
        <v>79.5</v>
      </c>
      <c r="BI45" s="32">
        <f t="shared" si="22"/>
        <v>80.375</v>
      </c>
    </row>
    <row r="46" spans="1:61" x14ac:dyDescent="0.2">
      <c r="A46" s="45">
        <v>36</v>
      </c>
      <c r="B46" s="291" t="s">
        <v>267</v>
      </c>
      <c r="C46" s="140" t="s">
        <v>216</v>
      </c>
      <c r="D46" s="140" t="s">
        <v>217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5"/>
        <v>0</v>
      </c>
      <c r="AL46" s="62">
        <f t="shared" si="6"/>
        <v>0</v>
      </c>
      <c r="AM46" s="63">
        <f t="shared" si="7"/>
        <v>0</v>
      </c>
      <c r="AN46" s="64">
        <f t="shared" si="8"/>
        <v>0</v>
      </c>
      <c r="AO46" s="65">
        <f t="shared" si="9"/>
        <v>0</v>
      </c>
      <c r="AP46" s="54"/>
      <c r="AR46" s="71">
        <f t="shared" si="10"/>
        <v>0</v>
      </c>
      <c r="AS46" s="32"/>
      <c r="AT46" s="73">
        <f t="shared" si="11"/>
        <v>0</v>
      </c>
      <c r="AU46" s="74" t="str">
        <f t="shared" si="12"/>
        <v/>
      </c>
      <c r="AV46" s="71" t="str">
        <f t="shared" si="13"/>
        <v/>
      </c>
      <c r="AW46" s="32"/>
      <c r="AX46" s="73">
        <f t="shared" si="14"/>
        <v>0</v>
      </c>
      <c r="AY46" s="77" t="str">
        <f t="shared" si="15"/>
        <v/>
      </c>
      <c r="AZ46" s="71" t="str">
        <f t="shared" si="16"/>
        <v/>
      </c>
      <c r="BA46" s="33"/>
      <c r="BB46" s="79" t="str">
        <f t="shared" si="17"/>
        <v/>
      </c>
      <c r="BC46" s="81">
        <f t="shared" si="0"/>
        <v>0</v>
      </c>
      <c r="BE46" s="32">
        <f t="shared" si="18"/>
        <v>0</v>
      </c>
      <c r="BF46" s="32">
        <f t="shared" si="19"/>
        <v>0</v>
      </c>
      <c r="BG46" s="295">
        <f t="shared" si="20"/>
        <v>0</v>
      </c>
      <c r="BH46" s="32">
        <f t="shared" si="21"/>
        <v>0</v>
      </c>
      <c r="BI46" s="32">
        <f t="shared" si="22"/>
        <v>0</v>
      </c>
    </row>
    <row r="47" spans="1:61" x14ac:dyDescent="0.2">
      <c r="A47" s="45">
        <v>37</v>
      </c>
      <c r="B47" s="291" t="s">
        <v>268</v>
      </c>
      <c r="C47" s="139" t="s">
        <v>218</v>
      </c>
      <c r="D47" s="139" t="s">
        <v>219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5"/>
        <v>0</v>
      </c>
      <c r="AL47" s="62">
        <f t="shared" si="6"/>
        <v>0</v>
      </c>
      <c r="AM47" s="63">
        <f t="shared" si="7"/>
        <v>0</v>
      </c>
      <c r="AN47" s="64">
        <f t="shared" si="8"/>
        <v>0</v>
      </c>
      <c r="AO47" s="65">
        <f t="shared" si="9"/>
        <v>0</v>
      </c>
      <c r="AP47" s="54"/>
      <c r="AR47" s="71">
        <f t="shared" si="10"/>
        <v>0</v>
      </c>
      <c r="AS47" s="32"/>
      <c r="AT47" s="73">
        <f t="shared" si="11"/>
        <v>0</v>
      </c>
      <c r="AU47" s="74" t="str">
        <f t="shared" si="12"/>
        <v/>
      </c>
      <c r="AV47" s="71" t="str">
        <f t="shared" si="13"/>
        <v/>
      </c>
      <c r="AW47" s="32"/>
      <c r="AX47" s="73">
        <f t="shared" si="14"/>
        <v>0</v>
      </c>
      <c r="AY47" s="77" t="str">
        <f t="shared" si="15"/>
        <v/>
      </c>
      <c r="AZ47" s="71" t="str">
        <f t="shared" si="16"/>
        <v/>
      </c>
      <c r="BA47" s="33"/>
      <c r="BB47" s="79" t="str">
        <f t="shared" si="17"/>
        <v/>
      </c>
      <c r="BC47" s="81">
        <f t="shared" si="0"/>
        <v>0</v>
      </c>
      <c r="BE47" s="32">
        <f t="shared" si="18"/>
        <v>0</v>
      </c>
      <c r="BF47" s="32">
        <f t="shared" si="19"/>
        <v>0</v>
      </c>
      <c r="BG47" s="295">
        <f t="shared" si="20"/>
        <v>0</v>
      </c>
      <c r="BH47" s="32">
        <f t="shared" si="21"/>
        <v>0</v>
      </c>
      <c r="BI47" s="32">
        <f t="shared" si="22"/>
        <v>0</v>
      </c>
    </row>
    <row r="48" spans="1:61" x14ac:dyDescent="0.2">
      <c r="A48" s="45">
        <v>38</v>
      </c>
      <c r="B48" s="292" t="s">
        <v>269</v>
      </c>
      <c r="C48" s="140" t="s">
        <v>220</v>
      </c>
      <c r="D48" s="140" t="s">
        <v>221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5"/>
        <v>0</v>
      </c>
      <c r="AL48" s="62">
        <f t="shared" si="6"/>
        <v>0</v>
      </c>
      <c r="AM48" s="63">
        <f t="shared" si="7"/>
        <v>0</v>
      </c>
      <c r="AN48" s="64">
        <f t="shared" si="8"/>
        <v>0</v>
      </c>
      <c r="AO48" s="65">
        <f t="shared" si="9"/>
        <v>0</v>
      </c>
      <c r="AP48" s="54"/>
      <c r="AR48" s="71">
        <f t="shared" si="10"/>
        <v>0</v>
      </c>
      <c r="AS48" s="32"/>
      <c r="AT48" s="73">
        <f t="shared" si="11"/>
        <v>0</v>
      </c>
      <c r="AU48" s="74" t="str">
        <f t="shared" si="12"/>
        <v/>
      </c>
      <c r="AV48" s="71" t="str">
        <f t="shared" si="13"/>
        <v/>
      </c>
      <c r="AW48" s="32"/>
      <c r="AX48" s="73">
        <f t="shared" si="14"/>
        <v>0</v>
      </c>
      <c r="AY48" s="77" t="str">
        <f t="shared" si="15"/>
        <v/>
      </c>
      <c r="AZ48" s="71" t="str">
        <f t="shared" si="16"/>
        <v/>
      </c>
      <c r="BA48" s="33"/>
      <c r="BB48" s="79" t="str">
        <f t="shared" si="17"/>
        <v/>
      </c>
      <c r="BC48" s="81">
        <f t="shared" si="0"/>
        <v>0</v>
      </c>
      <c r="BE48" s="32">
        <f t="shared" si="18"/>
        <v>0</v>
      </c>
      <c r="BF48" s="32">
        <f t="shared" si="19"/>
        <v>0</v>
      </c>
      <c r="BG48" s="295">
        <f t="shared" si="20"/>
        <v>0</v>
      </c>
      <c r="BH48" s="32">
        <f t="shared" si="21"/>
        <v>0</v>
      </c>
      <c r="BI48" s="32">
        <f t="shared" si="22"/>
        <v>0</v>
      </c>
    </row>
    <row r="49" spans="1:61" x14ac:dyDescent="0.2">
      <c r="A49" s="45">
        <v>39</v>
      </c>
      <c r="B49" s="291" t="s">
        <v>270</v>
      </c>
      <c r="C49" s="139" t="s">
        <v>222</v>
      </c>
      <c r="D49" s="139" t="s">
        <v>223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5"/>
        <v>0</v>
      </c>
      <c r="AL49" s="62">
        <f t="shared" si="6"/>
        <v>0</v>
      </c>
      <c r="AM49" s="63">
        <f t="shared" si="7"/>
        <v>0</v>
      </c>
      <c r="AN49" s="64">
        <f t="shared" si="8"/>
        <v>0</v>
      </c>
      <c r="AO49" s="65">
        <f t="shared" si="9"/>
        <v>0</v>
      </c>
      <c r="AP49" s="54"/>
      <c r="AR49" s="71">
        <f t="shared" si="10"/>
        <v>0</v>
      </c>
      <c r="AS49" s="32"/>
      <c r="AT49" s="73">
        <f t="shared" si="11"/>
        <v>0</v>
      </c>
      <c r="AU49" s="74" t="str">
        <f t="shared" si="12"/>
        <v/>
      </c>
      <c r="AV49" s="71" t="str">
        <f t="shared" si="13"/>
        <v/>
      </c>
      <c r="AW49" s="32"/>
      <c r="AX49" s="73">
        <f t="shared" si="14"/>
        <v>0</v>
      </c>
      <c r="AY49" s="77" t="str">
        <f t="shared" si="15"/>
        <v/>
      </c>
      <c r="AZ49" s="71" t="str">
        <f t="shared" si="16"/>
        <v/>
      </c>
      <c r="BA49" s="33"/>
      <c r="BB49" s="79" t="str">
        <f t="shared" si="17"/>
        <v/>
      </c>
      <c r="BC49" s="81">
        <f t="shared" si="0"/>
        <v>0</v>
      </c>
      <c r="BE49" s="32">
        <f t="shared" si="18"/>
        <v>0</v>
      </c>
      <c r="BF49" s="32">
        <f t="shared" si="19"/>
        <v>0</v>
      </c>
      <c r="BG49" s="295">
        <f t="shared" si="20"/>
        <v>0</v>
      </c>
      <c r="BH49" s="32">
        <f t="shared" si="21"/>
        <v>0</v>
      </c>
      <c r="BI49" s="32">
        <f t="shared" si="22"/>
        <v>0</v>
      </c>
    </row>
    <row r="50" spans="1:61" x14ac:dyDescent="0.2">
      <c r="A50" s="45">
        <v>40</v>
      </c>
      <c r="B50" s="291" t="s">
        <v>271</v>
      </c>
      <c r="C50" s="140" t="s">
        <v>224</v>
      </c>
      <c r="D50" s="140" t="s">
        <v>225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5"/>
        <v>0</v>
      </c>
      <c r="AL50" s="62">
        <f t="shared" si="6"/>
        <v>0</v>
      </c>
      <c r="AM50" s="63">
        <f t="shared" si="7"/>
        <v>0</v>
      </c>
      <c r="AN50" s="64">
        <f t="shared" si="8"/>
        <v>0</v>
      </c>
      <c r="AO50" s="65">
        <f t="shared" si="9"/>
        <v>0</v>
      </c>
      <c r="AP50" s="54"/>
      <c r="AR50" s="71">
        <f t="shared" si="10"/>
        <v>0</v>
      </c>
      <c r="AS50" s="32"/>
      <c r="AT50" s="73">
        <f t="shared" si="11"/>
        <v>0</v>
      </c>
      <c r="AU50" s="74" t="str">
        <f t="shared" si="12"/>
        <v/>
      </c>
      <c r="AV50" s="71" t="str">
        <f t="shared" si="13"/>
        <v/>
      </c>
      <c r="AW50" s="32"/>
      <c r="AX50" s="73">
        <f t="shared" si="14"/>
        <v>0</v>
      </c>
      <c r="AY50" s="77" t="str">
        <f t="shared" si="15"/>
        <v/>
      </c>
      <c r="AZ50" s="71" t="str">
        <f t="shared" si="16"/>
        <v/>
      </c>
      <c r="BA50" s="33"/>
      <c r="BB50" s="79" t="str">
        <f t="shared" si="17"/>
        <v/>
      </c>
      <c r="BC50" s="81">
        <f t="shared" si="0"/>
        <v>0</v>
      </c>
      <c r="BE50" s="32">
        <f t="shared" si="18"/>
        <v>0</v>
      </c>
      <c r="BF50" s="32">
        <f t="shared" si="19"/>
        <v>0</v>
      </c>
      <c r="BG50" s="295">
        <f t="shared" si="20"/>
        <v>0</v>
      </c>
      <c r="BH50" s="32">
        <f t="shared" si="21"/>
        <v>0</v>
      </c>
      <c r="BI50" s="32">
        <f t="shared" si="22"/>
        <v>0</v>
      </c>
    </row>
    <row r="51" spans="1:61" x14ac:dyDescent="0.2">
      <c r="A51" s="45">
        <v>41</v>
      </c>
      <c r="B51" s="292" t="s">
        <v>272</v>
      </c>
      <c r="C51" s="139" t="s">
        <v>226</v>
      </c>
      <c r="D51" s="139" t="s">
        <v>227</v>
      </c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5"/>
        <v>0</v>
      </c>
      <c r="AL51" s="62">
        <f t="shared" si="6"/>
        <v>0</v>
      </c>
      <c r="AM51" s="63">
        <f t="shared" si="7"/>
        <v>0</v>
      </c>
      <c r="AN51" s="64">
        <f t="shared" si="8"/>
        <v>0</v>
      </c>
      <c r="AO51" s="65">
        <f t="shared" si="9"/>
        <v>0</v>
      </c>
      <c r="AP51" s="54"/>
      <c r="AR51" s="71">
        <f t="shared" si="10"/>
        <v>0</v>
      </c>
      <c r="AS51" s="32"/>
      <c r="AT51" s="73">
        <f t="shared" si="11"/>
        <v>0</v>
      </c>
      <c r="AU51" s="74" t="str">
        <f t="shared" si="12"/>
        <v/>
      </c>
      <c r="AV51" s="71" t="str">
        <f t="shared" si="13"/>
        <v/>
      </c>
      <c r="AW51" s="32"/>
      <c r="AX51" s="73">
        <f t="shared" si="14"/>
        <v>0</v>
      </c>
      <c r="AY51" s="77" t="str">
        <f t="shared" si="15"/>
        <v/>
      </c>
      <c r="AZ51" s="71" t="str">
        <f t="shared" si="16"/>
        <v/>
      </c>
      <c r="BA51" s="33"/>
      <c r="BB51" s="79" t="str">
        <f t="shared" si="17"/>
        <v/>
      </c>
      <c r="BC51" s="81">
        <f t="shared" si="0"/>
        <v>0</v>
      </c>
      <c r="BE51" s="32">
        <f t="shared" si="18"/>
        <v>0</v>
      </c>
      <c r="BF51" s="32">
        <f t="shared" si="19"/>
        <v>0</v>
      </c>
      <c r="BG51" s="295">
        <f t="shared" si="20"/>
        <v>0</v>
      </c>
      <c r="BH51" s="32">
        <f t="shared" si="21"/>
        <v>0</v>
      </c>
      <c r="BI51" s="32">
        <f t="shared" si="22"/>
        <v>0</v>
      </c>
    </row>
    <row r="52" spans="1:61" x14ac:dyDescent="0.2">
      <c r="A52" s="45">
        <v>42</v>
      </c>
      <c r="B52" s="291" t="s">
        <v>273</v>
      </c>
      <c r="C52" s="140" t="s">
        <v>228</v>
      </c>
      <c r="D52" s="140" t="s">
        <v>229</v>
      </c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5"/>
        <v>0</v>
      </c>
      <c r="AL52" s="62">
        <f t="shared" si="6"/>
        <v>0</v>
      </c>
      <c r="AM52" s="63">
        <f t="shared" si="7"/>
        <v>0</v>
      </c>
      <c r="AN52" s="64">
        <f t="shared" si="8"/>
        <v>0</v>
      </c>
      <c r="AO52" s="65">
        <f t="shared" si="9"/>
        <v>0</v>
      </c>
      <c r="AP52" s="54"/>
      <c r="AR52" s="71">
        <f t="shared" si="10"/>
        <v>0</v>
      </c>
      <c r="AS52" s="32"/>
      <c r="AT52" s="73">
        <f t="shared" si="11"/>
        <v>0</v>
      </c>
      <c r="AU52" s="74" t="str">
        <f t="shared" si="12"/>
        <v/>
      </c>
      <c r="AV52" s="71" t="str">
        <f t="shared" si="13"/>
        <v/>
      </c>
      <c r="AW52" s="32"/>
      <c r="AX52" s="73">
        <f t="shared" si="14"/>
        <v>0</v>
      </c>
      <c r="AY52" s="77" t="str">
        <f t="shared" si="15"/>
        <v/>
      </c>
      <c r="AZ52" s="71" t="str">
        <f t="shared" si="16"/>
        <v/>
      </c>
      <c r="BA52" s="33"/>
      <c r="BB52" s="79" t="str">
        <f t="shared" si="17"/>
        <v/>
      </c>
      <c r="BC52" s="81">
        <f t="shared" si="0"/>
        <v>0</v>
      </c>
      <c r="BE52" s="32">
        <f t="shared" si="18"/>
        <v>0</v>
      </c>
      <c r="BF52" s="32">
        <f t="shared" si="19"/>
        <v>0</v>
      </c>
      <c r="BG52" s="295">
        <f t="shared" si="20"/>
        <v>0</v>
      </c>
      <c r="BH52" s="32">
        <f t="shared" si="21"/>
        <v>0</v>
      </c>
      <c r="BI52" s="32">
        <f t="shared" si="22"/>
        <v>0</v>
      </c>
    </row>
    <row r="53" spans="1:61" x14ac:dyDescent="0.2">
      <c r="A53" s="45">
        <v>43</v>
      </c>
      <c r="B53" s="291" t="s">
        <v>274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5"/>
        <v>0</v>
      </c>
      <c r="AL53" s="62">
        <f t="shared" si="6"/>
        <v>0</v>
      </c>
      <c r="AM53" s="63">
        <f t="shared" si="7"/>
        <v>0</v>
      </c>
      <c r="AN53" s="64">
        <f t="shared" si="8"/>
        <v>0</v>
      </c>
      <c r="AO53" s="65">
        <f t="shared" si="9"/>
        <v>0</v>
      </c>
      <c r="AP53" s="54"/>
      <c r="AR53" s="71">
        <f t="shared" si="10"/>
        <v>0</v>
      </c>
      <c r="AS53" s="32"/>
      <c r="AT53" s="73">
        <f t="shared" si="11"/>
        <v>0</v>
      </c>
      <c r="AU53" s="74" t="str">
        <f t="shared" si="12"/>
        <v/>
      </c>
      <c r="AV53" s="71" t="str">
        <f t="shared" si="13"/>
        <v/>
      </c>
      <c r="AW53" s="32"/>
      <c r="AX53" s="73">
        <f t="shared" si="14"/>
        <v>0</v>
      </c>
      <c r="AY53" s="77" t="str">
        <f t="shared" si="15"/>
        <v/>
      </c>
      <c r="AZ53" s="71" t="str">
        <f t="shared" si="16"/>
        <v/>
      </c>
      <c r="BA53" s="33"/>
      <c r="BB53" s="79" t="str">
        <f t="shared" si="17"/>
        <v/>
      </c>
      <c r="BC53" s="81">
        <f t="shared" si="0"/>
        <v>0</v>
      </c>
      <c r="BE53" s="32">
        <f t="shared" si="18"/>
        <v>0</v>
      </c>
      <c r="BF53" s="32">
        <f t="shared" si="19"/>
        <v>0</v>
      </c>
      <c r="BG53" s="295">
        <f t="shared" si="20"/>
        <v>0</v>
      </c>
      <c r="BH53" s="32">
        <f t="shared" si="21"/>
        <v>0</v>
      </c>
      <c r="BI53" s="32">
        <f t="shared" si="22"/>
        <v>0</v>
      </c>
    </row>
    <row r="54" spans="1:61" x14ac:dyDescent="0.2">
      <c r="A54" s="45">
        <v>44</v>
      </c>
      <c r="B54" s="292" t="s">
        <v>275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5"/>
        <v>0</v>
      </c>
      <c r="AL54" s="62">
        <f t="shared" si="6"/>
        <v>0</v>
      </c>
      <c r="AM54" s="63">
        <f t="shared" si="7"/>
        <v>0</v>
      </c>
      <c r="AN54" s="64">
        <f t="shared" si="8"/>
        <v>0</v>
      </c>
      <c r="AO54" s="65">
        <f t="shared" si="9"/>
        <v>0</v>
      </c>
      <c r="AP54" s="54"/>
      <c r="AR54" s="71">
        <f t="shared" si="10"/>
        <v>0</v>
      </c>
      <c r="AS54" s="32"/>
      <c r="AT54" s="73">
        <f t="shared" si="11"/>
        <v>0</v>
      </c>
      <c r="AU54" s="74" t="str">
        <f t="shared" si="12"/>
        <v/>
      </c>
      <c r="AV54" s="71" t="str">
        <f t="shared" si="13"/>
        <v/>
      </c>
      <c r="AW54" s="32"/>
      <c r="AX54" s="73">
        <f t="shared" si="14"/>
        <v>0</v>
      </c>
      <c r="AY54" s="77" t="str">
        <f t="shared" si="15"/>
        <v/>
      </c>
      <c r="AZ54" s="71" t="str">
        <f t="shared" si="16"/>
        <v/>
      </c>
      <c r="BA54" s="33"/>
      <c r="BB54" s="79" t="str">
        <f t="shared" si="17"/>
        <v/>
      </c>
      <c r="BC54" s="81">
        <f t="shared" si="0"/>
        <v>0</v>
      </c>
      <c r="BE54" s="32">
        <f t="shared" si="18"/>
        <v>0</v>
      </c>
      <c r="BF54" s="32">
        <f t="shared" si="19"/>
        <v>0</v>
      </c>
      <c r="BG54" s="295">
        <f t="shared" si="20"/>
        <v>0</v>
      </c>
      <c r="BH54" s="32">
        <f t="shared" si="21"/>
        <v>0</v>
      </c>
      <c r="BI54" s="32">
        <f t="shared" si="22"/>
        <v>0</v>
      </c>
    </row>
    <row r="55" spans="1:61" ht="16" thickBot="1" x14ac:dyDescent="0.25">
      <c r="A55" s="46">
        <v>45</v>
      </c>
      <c r="B55" s="291" t="s">
        <v>276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5"/>
        <v>0</v>
      </c>
      <c r="AL55" s="67">
        <f t="shared" si="6"/>
        <v>0</v>
      </c>
      <c r="AM55" s="68">
        <f t="shared" si="7"/>
        <v>0</v>
      </c>
      <c r="AN55" s="69">
        <f t="shared" si="8"/>
        <v>0</v>
      </c>
      <c r="AO55" s="70">
        <f t="shared" si="9"/>
        <v>0</v>
      </c>
      <c r="AP55" s="55"/>
      <c r="AR55" s="72">
        <f t="shared" si="10"/>
        <v>0</v>
      </c>
      <c r="AS55" s="48"/>
      <c r="AT55" s="75">
        <f t="shared" si="11"/>
        <v>0</v>
      </c>
      <c r="AU55" s="76" t="str">
        <f t="shared" si="12"/>
        <v/>
      </c>
      <c r="AV55" s="72" t="str">
        <f t="shared" si="13"/>
        <v/>
      </c>
      <c r="AW55" s="48"/>
      <c r="AX55" s="75">
        <f t="shared" si="14"/>
        <v>0</v>
      </c>
      <c r="AY55" s="78" t="str">
        <f t="shared" si="15"/>
        <v/>
      </c>
      <c r="AZ55" s="72" t="str">
        <f t="shared" si="16"/>
        <v/>
      </c>
      <c r="BA55" s="49"/>
      <c r="BB55" s="82" t="str">
        <f t="shared" si="17"/>
        <v/>
      </c>
      <c r="BC55" s="83">
        <f t="shared" si="0"/>
        <v>0</v>
      </c>
      <c r="BE55" s="32">
        <f t="shared" si="18"/>
        <v>0</v>
      </c>
      <c r="BF55" s="32">
        <f t="shared" si="19"/>
        <v>0</v>
      </c>
      <c r="BG55" s="295">
        <f t="shared" si="20"/>
        <v>0</v>
      </c>
      <c r="BH55" s="32">
        <f t="shared" si="21"/>
        <v>0</v>
      </c>
      <c r="BI55" s="32">
        <f t="shared" si="22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26" type="noConversion"/>
  <conditionalFormatting sqref="E12:F41 M12:N41 AC12:AD41 E42:AI44 E45:F45 M45:N45 AC45:AD45">
    <cfRule type="cellIs" dxfId="74" priority="7" operator="lessThan">
      <formula>70</formula>
    </cfRule>
  </conditionalFormatting>
  <conditionalFormatting sqref="E11:AJ11">
    <cfRule type="cellIs" dxfId="73" priority="11" operator="lessThan">
      <formula>70</formula>
    </cfRule>
  </conditionalFormatting>
  <conditionalFormatting sqref="G12:L41">
    <cfRule type="cellIs" dxfId="72" priority="6" operator="lessThan">
      <formula>70</formula>
    </cfRule>
  </conditionalFormatting>
  <conditionalFormatting sqref="G45:L45">
    <cfRule type="cellIs" dxfId="71" priority="3" operator="lessThan">
      <formula>70</formula>
    </cfRule>
  </conditionalFormatting>
  <conditionalFormatting sqref="O12:AB41">
    <cfRule type="cellIs" dxfId="70" priority="5" operator="lessThan">
      <formula>70</formula>
    </cfRule>
  </conditionalFormatting>
  <conditionalFormatting sqref="O45:AB45">
    <cfRule type="cellIs" dxfId="69" priority="2" operator="lessThan">
      <formula>70</formula>
    </cfRule>
  </conditionalFormatting>
  <conditionalFormatting sqref="AE45:AI45">
    <cfRule type="cellIs" dxfId="68" priority="1" operator="lessThan">
      <formula>70</formula>
    </cfRule>
  </conditionalFormatting>
  <conditionalFormatting sqref="AE12:AJ41">
    <cfRule type="cellIs" dxfId="67" priority="4" operator="lessThan">
      <formula>70</formula>
    </cfRule>
  </conditionalFormatting>
  <conditionalFormatting sqref="AK11:AP55 AJ42:AJ45 E46:AJ55">
    <cfRule type="cellIs" dxfId="66" priority="27" operator="lessThan">
      <formula>70</formula>
    </cfRule>
  </conditionalFormatting>
  <conditionalFormatting sqref="AR11:AR55">
    <cfRule type="cellIs" dxfId="65" priority="25" operator="lessThan">
      <formula>70</formula>
    </cfRule>
  </conditionalFormatting>
  <conditionalFormatting sqref="AR11:AY55">
    <cfRule type="cellIs" dxfId="64" priority="26" operator="lessThan">
      <formula>70</formula>
    </cfRule>
  </conditionalFormatting>
  <conditionalFormatting sqref="AZ11:AZ55">
    <cfRule type="cellIs" dxfId="63" priority="8" operator="lessThan">
      <formula>70</formula>
    </cfRule>
  </conditionalFormatting>
  <dataValidations count="1">
    <dataValidation type="custom" allowBlank="1" showInputMessage="1" showErrorMessage="1" sqref="U42:AC44 E39:M40 E42:M44 U33:AC36 U39:AC40 E29:M31 E33:M36 E23:M27 N15:T45 AD15:AI45 U22:AC27 U29:AC31" xr:uid="{FCCFE1E7-33B2-7143-B424-0A0EF307285F}">
      <formula1>ISNUMBER(E15:E64)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E1" zoomScaleNormal="100" workbookViewId="0">
      <selection activeCell="AZ17" sqref="AZ17:AZ3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78</v>
      </c>
      <c r="E15" s="32"/>
      <c r="F15" s="32">
        <v>80</v>
      </c>
      <c r="G15" s="32"/>
      <c r="H15" s="32">
        <v>77</v>
      </c>
      <c r="I15" s="32"/>
      <c r="J15" s="32">
        <v>81</v>
      </c>
      <c r="K15" s="33"/>
      <c r="L15" s="31">
        <v>80</v>
      </c>
      <c r="M15" s="32"/>
      <c r="N15" s="32">
        <v>82</v>
      </c>
      <c r="O15" s="32"/>
      <c r="P15" s="32">
        <v>80</v>
      </c>
      <c r="Q15" s="32"/>
      <c r="R15" s="32">
        <v>82</v>
      </c>
      <c r="S15" s="33"/>
      <c r="T15" s="31">
        <v>83</v>
      </c>
      <c r="U15" s="32"/>
      <c r="V15" s="32">
        <v>85</v>
      </c>
      <c r="W15" s="32"/>
      <c r="X15" s="32">
        <v>82</v>
      </c>
      <c r="Y15" s="32"/>
      <c r="Z15" s="32">
        <v>86</v>
      </c>
      <c r="AA15" s="33"/>
      <c r="AB15" s="31">
        <v>87</v>
      </c>
      <c r="AC15" s="32"/>
      <c r="AD15" s="32">
        <v>89</v>
      </c>
      <c r="AE15" s="32"/>
      <c r="AF15" s="32">
        <v>87</v>
      </c>
      <c r="AG15" s="32"/>
      <c r="AH15" s="32">
        <v>89</v>
      </c>
      <c r="AI15" s="33"/>
      <c r="AJ15" s="61">
        <f t="shared" si="0"/>
        <v>79</v>
      </c>
      <c r="AK15" s="62">
        <f t="shared" si="1"/>
        <v>81</v>
      </c>
      <c r="AL15" s="63">
        <f t="shared" si="2"/>
        <v>84</v>
      </c>
      <c r="AM15" s="64">
        <f t="shared" si="3"/>
        <v>88</v>
      </c>
      <c r="AN15" s="65">
        <f t="shared" si="4"/>
        <v>83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83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77</v>
      </c>
      <c r="E18" s="32"/>
      <c r="F18" s="32">
        <v>79</v>
      </c>
      <c r="G18" s="32"/>
      <c r="H18" s="32">
        <v>76</v>
      </c>
      <c r="I18" s="32"/>
      <c r="J18" s="32">
        <v>80</v>
      </c>
      <c r="K18" s="33"/>
      <c r="L18" s="31">
        <v>81</v>
      </c>
      <c r="M18" s="32"/>
      <c r="N18" s="32">
        <v>83</v>
      </c>
      <c r="O18" s="32"/>
      <c r="P18" s="32">
        <v>80</v>
      </c>
      <c r="Q18" s="32"/>
      <c r="R18" s="32">
        <v>84</v>
      </c>
      <c r="S18" s="33"/>
      <c r="T18" s="31">
        <v>84</v>
      </c>
      <c r="U18" s="32"/>
      <c r="V18" s="32">
        <v>86</v>
      </c>
      <c r="W18" s="32"/>
      <c r="X18" s="32">
        <v>82</v>
      </c>
      <c r="Y18" s="32"/>
      <c r="Z18" s="32">
        <v>88</v>
      </c>
      <c r="AA18" s="33"/>
      <c r="AB18" s="31">
        <v>86</v>
      </c>
      <c r="AC18" s="32"/>
      <c r="AD18" s="32">
        <v>88</v>
      </c>
      <c r="AE18" s="32"/>
      <c r="AF18" s="32">
        <v>85</v>
      </c>
      <c r="AG18" s="32"/>
      <c r="AH18" s="32">
        <v>89</v>
      </c>
      <c r="AI18" s="33"/>
      <c r="AJ18" s="61">
        <f t="shared" si="0"/>
        <v>78</v>
      </c>
      <c r="AK18" s="62">
        <f t="shared" si="1"/>
        <v>82</v>
      </c>
      <c r="AL18" s="63">
        <f t="shared" si="2"/>
        <v>85</v>
      </c>
      <c r="AM18" s="64">
        <f t="shared" si="3"/>
        <v>87</v>
      </c>
      <c r="AN18" s="65">
        <f t="shared" si="4"/>
        <v>83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83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84</v>
      </c>
      <c r="E25" s="32"/>
      <c r="F25" s="32">
        <v>86</v>
      </c>
      <c r="G25" s="32"/>
      <c r="H25" s="32">
        <v>82</v>
      </c>
      <c r="I25" s="32"/>
      <c r="J25" s="32">
        <v>88</v>
      </c>
      <c r="K25" s="33"/>
      <c r="L25" s="31">
        <v>85</v>
      </c>
      <c r="M25" s="32"/>
      <c r="N25" s="32">
        <v>89</v>
      </c>
      <c r="O25" s="32"/>
      <c r="P25" s="32">
        <v>86</v>
      </c>
      <c r="Q25" s="32"/>
      <c r="R25" s="32">
        <v>88</v>
      </c>
      <c r="S25" s="33"/>
      <c r="T25" s="31">
        <v>86</v>
      </c>
      <c r="U25" s="32"/>
      <c r="V25" s="32">
        <v>90</v>
      </c>
      <c r="W25" s="32"/>
      <c r="X25" s="32">
        <v>87</v>
      </c>
      <c r="Y25" s="32"/>
      <c r="Z25" s="32">
        <v>89</v>
      </c>
      <c r="AA25" s="33"/>
      <c r="AB25" s="31">
        <v>90</v>
      </c>
      <c r="AC25" s="32"/>
      <c r="AD25" s="32">
        <v>94</v>
      </c>
      <c r="AE25" s="32"/>
      <c r="AF25" s="32">
        <v>91</v>
      </c>
      <c r="AG25" s="32"/>
      <c r="AH25" s="32">
        <v>93</v>
      </c>
      <c r="AI25" s="33"/>
      <c r="AJ25" s="61">
        <f t="shared" si="0"/>
        <v>85</v>
      </c>
      <c r="AK25" s="62">
        <f t="shared" si="1"/>
        <v>87</v>
      </c>
      <c r="AL25" s="63">
        <f t="shared" si="2"/>
        <v>88</v>
      </c>
      <c r="AM25" s="64">
        <f t="shared" si="3"/>
        <v>92</v>
      </c>
      <c r="AN25" s="65">
        <f t="shared" si="4"/>
        <v>88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88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77</v>
      </c>
      <c r="E28" s="32"/>
      <c r="F28" s="32">
        <v>79</v>
      </c>
      <c r="G28" s="32"/>
      <c r="H28" s="32">
        <v>76</v>
      </c>
      <c r="I28" s="32"/>
      <c r="J28" s="32">
        <v>80</v>
      </c>
      <c r="K28" s="33"/>
      <c r="L28" s="31">
        <v>81</v>
      </c>
      <c r="M28" s="32"/>
      <c r="N28" s="32">
        <v>83</v>
      </c>
      <c r="O28" s="32"/>
      <c r="P28" s="32">
        <v>80</v>
      </c>
      <c r="Q28" s="32"/>
      <c r="R28" s="32">
        <v>84</v>
      </c>
      <c r="S28" s="33"/>
      <c r="T28" s="31">
        <v>86</v>
      </c>
      <c r="U28" s="32"/>
      <c r="V28" s="32">
        <v>88</v>
      </c>
      <c r="W28" s="32"/>
      <c r="X28" s="32">
        <v>85</v>
      </c>
      <c r="Y28" s="32"/>
      <c r="Z28" s="32">
        <v>89</v>
      </c>
      <c r="AA28" s="33"/>
      <c r="AB28" s="31">
        <v>88</v>
      </c>
      <c r="AC28" s="32"/>
      <c r="AD28" s="32">
        <v>90</v>
      </c>
      <c r="AE28" s="32"/>
      <c r="AF28" s="32">
        <v>88</v>
      </c>
      <c r="AG28" s="32"/>
      <c r="AH28" s="32">
        <v>90</v>
      </c>
      <c r="AI28" s="33"/>
      <c r="AJ28" s="61">
        <f t="shared" si="0"/>
        <v>78</v>
      </c>
      <c r="AK28" s="62">
        <f t="shared" si="1"/>
        <v>82</v>
      </c>
      <c r="AL28" s="63">
        <f t="shared" si="2"/>
        <v>87</v>
      </c>
      <c r="AM28" s="64">
        <f t="shared" si="3"/>
        <v>89</v>
      </c>
      <c r="AN28" s="65">
        <f t="shared" si="4"/>
        <v>84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80</v>
      </c>
      <c r="E32" s="32"/>
      <c r="F32" s="32">
        <v>81</v>
      </c>
      <c r="G32" s="32"/>
      <c r="H32" s="32">
        <v>82</v>
      </c>
      <c r="I32" s="32"/>
      <c r="J32" s="32">
        <v>81</v>
      </c>
      <c r="K32" s="33"/>
      <c r="L32" s="31">
        <v>82</v>
      </c>
      <c r="M32" s="32"/>
      <c r="N32" s="32">
        <v>84</v>
      </c>
      <c r="O32" s="32"/>
      <c r="P32" s="32">
        <v>80</v>
      </c>
      <c r="Q32" s="32"/>
      <c r="R32" s="32">
        <v>86</v>
      </c>
      <c r="S32" s="33"/>
      <c r="T32" s="31">
        <v>79</v>
      </c>
      <c r="U32" s="32"/>
      <c r="V32" s="32">
        <v>80</v>
      </c>
      <c r="W32" s="32"/>
      <c r="X32" s="32">
        <v>81</v>
      </c>
      <c r="Y32" s="32"/>
      <c r="Z32" s="32">
        <v>80</v>
      </c>
      <c r="AA32" s="33"/>
      <c r="AB32" s="31">
        <v>83</v>
      </c>
      <c r="AC32" s="32"/>
      <c r="AD32" s="32">
        <v>85</v>
      </c>
      <c r="AE32" s="32"/>
      <c r="AF32" s="32">
        <v>82</v>
      </c>
      <c r="AG32" s="32"/>
      <c r="AH32" s="32">
        <v>86</v>
      </c>
      <c r="AI32" s="33"/>
      <c r="AJ32" s="61">
        <f t="shared" si="0"/>
        <v>81</v>
      </c>
      <c r="AK32" s="62">
        <f t="shared" si="1"/>
        <v>83</v>
      </c>
      <c r="AL32" s="63">
        <f t="shared" si="2"/>
        <v>80</v>
      </c>
      <c r="AM32" s="64">
        <f t="shared" si="3"/>
        <v>84</v>
      </c>
      <c r="AN32" s="65">
        <f t="shared" si="4"/>
        <v>82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82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78</v>
      </c>
      <c r="E35" s="32"/>
      <c r="F35" s="32">
        <v>80</v>
      </c>
      <c r="G35" s="32"/>
      <c r="H35" s="32">
        <v>77</v>
      </c>
      <c r="I35" s="32"/>
      <c r="J35" s="32">
        <v>81</v>
      </c>
      <c r="K35" s="33"/>
      <c r="L35" s="31">
        <v>80</v>
      </c>
      <c r="M35" s="32"/>
      <c r="N35" s="32">
        <v>81</v>
      </c>
      <c r="O35" s="32"/>
      <c r="P35" s="32">
        <v>82</v>
      </c>
      <c r="Q35" s="32"/>
      <c r="R35" s="32">
        <v>81</v>
      </c>
      <c r="S35" s="33"/>
      <c r="T35" s="31">
        <v>84</v>
      </c>
      <c r="U35" s="32"/>
      <c r="V35" s="32">
        <v>86</v>
      </c>
      <c r="W35" s="32"/>
      <c r="X35" s="32">
        <v>83</v>
      </c>
      <c r="Y35" s="32"/>
      <c r="Z35" s="32">
        <v>87</v>
      </c>
      <c r="AA35" s="33"/>
      <c r="AB35" s="31">
        <v>86</v>
      </c>
      <c r="AC35" s="32"/>
      <c r="AD35" s="32">
        <v>88</v>
      </c>
      <c r="AE35" s="32"/>
      <c r="AF35" s="32">
        <v>85</v>
      </c>
      <c r="AG35" s="32"/>
      <c r="AH35" s="32">
        <v>88</v>
      </c>
      <c r="AI35" s="33"/>
      <c r="AJ35" s="61">
        <f t="shared" si="0"/>
        <v>79</v>
      </c>
      <c r="AK35" s="62">
        <f t="shared" si="1"/>
        <v>81</v>
      </c>
      <c r="AL35" s="63">
        <f t="shared" si="2"/>
        <v>85</v>
      </c>
      <c r="AM35" s="64">
        <f t="shared" si="3"/>
        <v>86.75</v>
      </c>
      <c r="AN35" s="65">
        <f t="shared" si="4"/>
        <v>82.9375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82.9375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91</v>
      </c>
      <c r="E37" s="32"/>
      <c r="F37" s="32">
        <v>93</v>
      </c>
      <c r="G37" s="32"/>
      <c r="H37" s="32">
        <v>90</v>
      </c>
      <c r="I37" s="32"/>
      <c r="J37" s="32">
        <v>94</v>
      </c>
      <c r="K37" s="33"/>
      <c r="L37" s="31">
        <v>95</v>
      </c>
      <c r="M37" s="32"/>
      <c r="N37" s="32">
        <v>97</v>
      </c>
      <c r="O37" s="32"/>
      <c r="P37" s="32">
        <v>94</v>
      </c>
      <c r="Q37" s="32"/>
      <c r="R37" s="32">
        <v>98</v>
      </c>
      <c r="S37" s="33"/>
      <c r="T37" s="31">
        <v>92</v>
      </c>
      <c r="U37" s="32"/>
      <c r="V37" s="32">
        <v>94</v>
      </c>
      <c r="W37" s="32"/>
      <c r="X37" s="32">
        <v>91</v>
      </c>
      <c r="Y37" s="32"/>
      <c r="Z37" s="32">
        <v>95</v>
      </c>
      <c r="AA37" s="33"/>
      <c r="AB37" s="31">
        <v>94</v>
      </c>
      <c r="AC37" s="32"/>
      <c r="AD37" s="32">
        <v>96</v>
      </c>
      <c r="AE37" s="32"/>
      <c r="AF37" s="32">
        <v>93</v>
      </c>
      <c r="AG37" s="32"/>
      <c r="AH37" s="32">
        <v>97</v>
      </c>
      <c r="AI37" s="33"/>
      <c r="AJ37" s="61">
        <f t="shared" si="0"/>
        <v>92</v>
      </c>
      <c r="AK37" s="62">
        <f t="shared" si="1"/>
        <v>96</v>
      </c>
      <c r="AL37" s="63">
        <f t="shared" si="2"/>
        <v>93</v>
      </c>
      <c r="AM37" s="64">
        <f t="shared" si="3"/>
        <v>95</v>
      </c>
      <c r="AN37" s="65">
        <f t="shared" si="4"/>
        <v>94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94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90</v>
      </c>
      <c r="E38" s="32"/>
      <c r="F38" s="32">
        <v>94</v>
      </c>
      <c r="G38" s="32"/>
      <c r="H38" s="32">
        <v>91</v>
      </c>
      <c r="I38" s="32"/>
      <c r="J38" s="32">
        <v>93</v>
      </c>
      <c r="K38" s="33"/>
      <c r="L38" s="31">
        <v>94</v>
      </c>
      <c r="M38" s="32"/>
      <c r="N38" s="32">
        <v>96</v>
      </c>
      <c r="O38" s="32"/>
      <c r="P38" s="32">
        <v>93</v>
      </c>
      <c r="Q38" s="32"/>
      <c r="R38" s="32">
        <v>97</v>
      </c>
      <c r="S38" s="33"/>
      <c r="T38" s="31">
        <v>92</v>
      </c>
      <c r="U38" s="32"/>
      <c r="V38" s="32">
        <v>94</v>
      </c>
      <c r="W38" s="32"/>
      <c r="X38" s="32">
        <v>91</v>
      </c>
      <c r="Y38" s="32"/>
      <c r="Z38" s="32">
        <v>95</v>
      </c>
      <c r="AA38" s="33"/>
      <c r="AB38" s="31">
        <v>95</v>
      </c>
      <c r="AC38" s="32"/>
      <c r="AD38" s="32">
        <v>97</v>
      </c>
      <c r="AE38" s="32"/>
      <c r="AF38" s="32">
        <v>94</v>
      </c>
      <c r="AG38" s="32"/>
      <c r="AH38" s="32">
        <v>98</v>
      </c>
      <c r="AI38" s="33"/>
      <c r="AJ38" s="61">
        <f t="shared" si="0"/>
        <v>92</v>
      </c>
      <c r="AK38" s="62">
        <f t="shared" si="1"/>
        <v>95</v>
      </c>
      <c r="AL38" s="63">
        <f t="shared" si="2"/>
        <v>93</v>
      </c>
      <c r="AM38" s="64">
        <f t="shared" si="3"/>
        <v>96</v>
      </c>
      <c r="AN38" s="65">
        <f t="shared" si="4"/>
        <v>94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94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3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75</v>
      </c>
      <c r="E41" s="32"/>
      <c r="F41" s="32">
        <v>79</v>
      </c>
      <c r="G41" s="32"/>
      <c r="H41" s="32">
        <v>76</v>
      </c>
      <c r="I41" s="32"/>
      <c r="J41" s="32">
        <v>78</v>
      </c>
      <c r="K41" s="33"/>
      <c r="L41" s="31">
        <v>78</v>
      </c>
      <c r="M41" s="32"/>
      <c r="N41" s="32">
        <v>80</v>
      </c>
      <c r="O41" s="32"/>
      <c r="P41" s="32">
        <v>77</v>
      </c>
      <c r="Q41" s="32"/>
      <c r="R41" s="32">
        <v>81</v>
      </c>
      <c r="S41" s="33"/>
      <c r="T41" s="31">
        <v>80</v>
      </c>
      <c r="U41" s="32"/>
      <c r="V41" s="32">
        <v>81</v>
      </c>
      <c r="W41" s="32"/>
      <c r="X41" s="32">
        <v>82</v>
      </c>
      <c r="Y41" s="32"/>
      <c r="Z41" s="32">
        <v>81</v>
      </c>
      <c r="AA41" s="33"/>
      <c r="AB41" s="31">
        <v>82</v>
      </c>
      <c r="AC41" s="32"/>
      <c r="AD41" s="32">
        <v>84</v>
      </c>
      <c r="AE41" s="32"/>
      <c r="AF41" s="32">
        <v>81</v>
      </c>
      <c r="AG41" s="32"/>
      <c r="AH41" s="32">
        <v>85</v>
      </c>
      <c r="AI41" s="33"/>
      <c r="AJ41" s="61">
        <f t="shared" si="0"/>
        <v>77</v>
      </c>
      <c r="AK41" s="62">
        <f t="shared" si="1"/>
        <v>79</v>
      </c>
      <c r="AL41" s="63">
        <f t="shared" si="2"/>
        <v>81</v>
      </c>
      <c r="AM41" s="64">
        <f t="shared" si="3"/>
        <v>83</v>
      </c>
      <c r="AN41" s="65">
        <f t="shared" si="4"/>
        <v>80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80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75</v>
      </c>
      <c r="E45" s="32"/>
      <c r="F45" s="32">
        <v>79</v>
      </c>
      <c r="G45" s="32"/>
      <c r="H45" s="32">
        <v>76</v>
      </c>
      <c r="I45" s="32"/>
      <c r="J45" s="32">
        <v>78</v>
      </c>
      <c r="K45" s="33"/>
      <c r="L45" s="31">
        <v>78</v>
      </c>
      <c r="M45" s="32"/>
      <c r="N45" s="32">
        <v>80</v>
      </c>
      <c r="O45" s="32"/>
      <c r="P45" s="32">
        <v>77</v>
      </c>
      <c r="Q45" s="32"/>
      <c r="R45" s="32">
        <v>81</v>
      </c>
      <c r="S45" s="33"/>
      <c r="T45" s="31">
        <v>82</v>
      </c>
      <c r="U45" s="32"/>
      <c r="V45" s="32">
        <v>84</v>
      </c>
      <c r="W45" s="32"/>
      <c r="X45" s="32">
        <v>81</v>
      </c>
      <c r="Y45" s="32"/>
      <c r="Z45" s="32">
        <v>85</v>
      </c>
      <c r="AA45" s="33"/>
      <c r="AB45" s="31">
        <v>80</v>
      </c>
      <c r="AC45" s="32"/>
      <c r="AD45" s="32">
        <v>81</v>
      </c>
      <c r="AE45" s="32"/>
      <c r="AF45" s="32">
        <v>82</v>
      </c>
      <c r="AG45" s="32"/>
      <c r="AH45" s="32">
        <v>81</v>
      </c>
      <c r="AI45" s="33"/>
      <c r="AJ45" s="61">
        <f t="shared" si="0"/>
        <v>77</v>
      </c>
      <c r="AK45" s="62">
        <f t="shared" si="1"/>
        <v>79</v>
      </c>
      <c r="AL45" s="63">
        <f t="shared" si="2"/>
        <v>83</v>
      </c>
      <c r="AM45" s="64">
        <f t="shared" si="3"/>
        <v>81</v>
      </c>
      <c r="AN45" s="65">
        <f t="shared" si="4"/>
        <v>80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80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>
        <v>84</v>
      </c>
      <c r="E46" s="32"/>
      <c r="F46" s="32">
        <v>86</v>
      </c>
      <c r="G46" s="32"/>
      <c r="H46" s="32">
        <v>83</v>
      </c>
      <c r="I46" s="32"/>
      <c r="J46" s="32">
        <v>87</v>
      </c>
      <c r="K46" s="33"/>
      <c r="L46" s="31">
        <v>87</v>
      </c>
      <c r="M46" s="32"/>
      <c r="N46" s="32">
        <v>89</v>
      </c>
      <c r="O46" s="32"/>
      <c r="P46" s="32">
        <v>86</v>
      </c>
      <c r="Q46" s="32"/>
      <c r="R46" s="32">
        <v>90</v>
      </c>
      <c r="S46" s="33"/>
      <c r="T46" s="31">
        <v>85</v>
      </c>
      <c r="U46" s="32"/>
      <c r="V46" s="32">
        <v>89</v>
      </c>
      <c r="W46" s="32"/>
      <c r="X46" s="32">
        <v>86</v>
      </c>
      <c r="Y46" s="32"/>
      <c r="Z46" s="32">
        <v>88</v>
      </c>
      <c r="AA46" s="33"/>
      <c r="AB46" s="31">
        <v>91</v>
      </c>
      <c r="AC46" s="32"/>
      <c r="AD46" s="32">
        <v>93</v>
      </c>
      <c r="AE46" s="32"/>
      <c r="AF46" s="32">
        <v>90</v>
      </c>
      <c r="AG46" s="32"/>
      <c r="AH46" s="32">
        <v>94</v>
      </c>
      <c r="AI46" s="33"/>
      <c r="AJ46" s="61">
        <f t="shared" si="0"/>
        <v>85</v>
      </c>
      <c r="AK46" s="62">
        <f t="shared" si="1"/>
        <v>88</v>
      </c>
      <c r="AL46" s="63">
        <f t="shared" si="2"/>
        <v>87</v>
      </c>
      <c r="AM46" s="64">
        <f t="shared" si="3"/>
        <v>92</v>
      </c>
      <c r="AN46" s="65">
        <f t="shared" si="4"/>
        <v>88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88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62" priority="5" operator="lessThan">
      <formula>70</formula>
    </cfRule>
  </conditionalFormatting>
  <conditionalFormatting sqref="D11:AI11">
    <cfRule type="cellIs" dxfId="61" priority="1" operator="lessThan">
      <formula>70</formula>
    </cfRule>
  </conditionalFormatting>
  <conditionalFormatting sqref="F12:K41">
    <cfRule type="cellIs" dxfId="60" priority="4" operator="lessThan">
      <formula>70</formula>
    </cfRule>
  </conditionalFormatting>
  <conditionalFormatting sqref="N12:AA41">
    <cfRule type="cellIs" dxfId="59" priority="3" operator="lessThan">
      <formula>70</formula>
    </cfRule>
  </conditionalFormatting>
  <conditionalFormatting sqref="AD12:AI41">
    <cfRule type="cellIs" dxfId="58" priority="2" operator="lessThan">
      <formula>70</formula>
    </cfRule>
  </conditionalFormatting>
  <conditionalFormatting sqref="AJ11:AO55">
    <cfRule type="cellIs" dxfId="57" priority="13" operator="lessThan">
      <formula>70</formula>
    </cfRule>
  </conditionalFormatting>
  <conditionalFormatting sqref="AQ11:AQ55">
    <cfRule type="cellIs" dxfId="56" priority="11" operator="lessThan">
      <formula>70</formula>
    </cfRule>
  </conditionalFormatting>
  <conditionalFormatting sqref="AQ11:AX55">
    <cfRule type="cellIs" dxfId="55" priority="12" operator="lessThan">
      <formula>70</formula>
    </cfRule>
  </conditionalFormatting>
  <conditionalFormatting sqref="AY11:AY55">
    <cfRule type="cellIs" dxfId="54" priority="6" operator="lessThan">
      <formula>70</formula>
    </cfRule>
  </conditionalFormatting>
  <dataValidations count="1">
    <dataValidation type="custom" allowBlank="1" showInputMessage="1" showErrorMessage="1" sqref="D11:AI46" xr:uid="{63DEC28F-5200-F340-BC7F-7F9B1772109C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E1" zoomScaleNormal="100" workbookViewId="0">
      <selection activeCell="AZ17" sqref="AZ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70</v>
      </c>
      <c r="E11" s="43"/>
      <c r="F11" s="43">
        <v>80</v>
      </c>
      <c r="G11" s="43"/>
      <c r="H11" s="43">
        <v>70</v>
      </c>
      <c r="I11" s="43"/>
      <c r="J11" s="43">
        <v>71</v>
      </c>
      <c r="K11" s="44"/>
      <c r="L11" s="42">
        <v>69</v>
      </c>
      <c r="M11" s="43"/>
      <c r="N11" s="43">
        <v>73</v>
      </c>
      <c r="O11" s="43"/>
      <c r="P11" s="43">
        <v>75</v>
      </c>
      <c r="Q11" s="43"/>
      <c r="R11" s="43">
        <v>71</v>
      </c>
      <c r="S11" s="44"/>
      <c r="T11" s="42">
        <v>71</v>
      </c>
      <c r="U11" s="43"/>
      <c r="V11" s="43">
        <v>85</v>
      </c>
      <c r="W11" s="43"/>
      <c r="X11" s="43">
        <v>70</v>
      </c>
      <c r="Y11" s="43"/>
      <c r="Z11" s="43">
        <v>69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72.75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54.75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56.5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64.3125</v>
      </c>
      <c r="AO11" s="51"/>
      <c r="AQ11" s="71">
        <f>IF(AN11&lt;70, AN11*0.5, "")</f>
        <v>32.15625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64.3125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90</v>
      </c>
      <c r="E12" s="32"/>
      <c r="F12" s="32">
        <v>89</v>
      </c>
      <c r="G12" s="32"/>
      <c r="H12" s="32">
        <v>89</v>
      </c>
      <c r="I12" s="32"/>
      <c r="J12" s="32">
        <v>89</v>
      </c>
      <c r="K12" s="33"/>
      <c r="L12" s="31">
        <v>91</v>
      </c>
      <c r="M12" s="32"/>
      <c r="N12" s="32">
        <v>90</v>
      </c>
      <c r="O12" s="32"/>
      <c r="P12" s="32">
        <v>90</v>
      </c>
      <c r="Q12" s="32"/>
      <c r="R12" s="32">
        <v>90</v>
      </c>
      <c r="S12" s="33"/>
      <c r="T12" s="31">
        <v>89</v>
      </c>
      <c r="U12" s="32"/>
      <c r="V12" s="32">
        <v>88</v>
      </c>
      <c r="W12" s="32"/>
      <c r="X12" s="32">
        <v>90</v>
      </c>
      <c r="Y12" s="32"/>
      <c r="Z12" s="32">
        <v>89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89.875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89.875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80</v>
      </c>
      <c r="E13" s="32"/>
      <c r="F13" s="32">
        <v>82</v>
      </c>
      <c r="G13" s="32"/>
      <c r="H13" s="32">
        <v>92</v>
      </c>
      <c r="I13" s="32"/>
      <c r="J13" s="32">
        <v>90</v>
      </c>
      <c r="K13" s="33"/>
      <c r="L13" s="31">
        <v>79</v>
      </c>
      <c r="M13" s="32"/>
      <c r="N13" s="32">
        <v>80</v>
      </c>
      <c r="O13" s="32"/>
      <c r="P13" s="32">
        <v>90</v>
      </c>
      <c r="Q13" s="32"/>
      <c r="R13" s="32">
        <v>89</v>
      </c>
      <c r="S13" s="33"/>
      <c r="T13" s="31">
        <v>81</v>
      </c>
      <c r="U13" s="32"/>
      <c r="V13" s="32">
        <v>80</v>
      </c>
      <c r="W13" s="32"/>
      <c r="X13" s="32">
        <v>90</v>
      </c>
      <c r="Y13" s="32"/>
      <c r="Z13" s="32">
        <v>90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86</v>
      </c>
      <c r="AK13" s="62">
        <f t="shared" si="1"/>
        <v>84.5</v>
      </c>
      <c r="AL13" s="63">
        <f t="shared" si="2"/>
        <v>85.25</v>
      </c>
      <c r="AM13" s="64">
        <f t="shared" si="3"/>
        <v>87</v>
      </c>
      <c r="AN13" s="65">
        <f t="shared" si="4"/>
        <v>85.6875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85.6875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92</v>
      </c>
      <c r="E14" s="32"/>
      <c r="F14" s="32">
        <v>85</v>
      </c>
      <c r="G14" s="32"/>
      <c r="H14" s="32">
        <v>83</v>
      </c>
      <c r="I14" s="32"/>
      <c r="J14" s="32">
        <v>85</v>
      </c>
      <c r="K14" s="33"/>
      <c r="L14" s="31">
        <v>89</v>
      </c>
      <c r="M14" s="32"/>
      <c r="N14" s="32">
        <v>84</v>
      </c>
      <c r="O14" s="32"/>
      <c r="P14" s="32">
        <v>82</v>
      </c>
      <c r="Q14" s="32"/>
      <c r="R14" s="32">
        <v>80</v>
      </c>
      <c r="S14" s="33"/>
      <c r="T14" s="31">
        <v>91</v>
      </c>
      <c r="U14" s="32"/>
      <c r="V14" s="32">
        <v>83</v>
      </c>
      <c r="W14" s="32"/>
      <c r="X14" s="32">
        <v>80</v>
      </c>
      <c r="Y14" s="32"/>
      <c r="Z14" s="32">
        <v>86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86.25</v>
      </c>
      <c r="AK14" s="62">
        <f t="shared" si="1"/>
        <v>83.75</v>
      </c>
      <c r="AL14" s="63">
        <f t="shared" si="2"/>
        <v>85</v>
      </c>
      <c r="AM14" s="64">
        <f t="shared" si="3"/>
        <v>74.5</v>
      </c>
      <c r="AN14" s="65">
        <f t="shared" si="4"/>
        <v>82.375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82.375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93</v>
      </c>
      <c r="E15" s="32"/>
      <c r="F15" s="32">
        <v>94</v>
      </c>
      <c r="G15" s="32"/>
      <c r="H15" s="32">
        <v>85</v>
      </c>
      <c r="I15" s="32"/>
      <c r="J15" s="32">
        <v>86</v>
      </c>
      <c r="K15" s="33"/>
      <c r="L15" s="31">
        <v>90</v>
      </c>
      <c r="M15" s="32"/>
      <c r="N15" s="32">
        <v>95</v>
      </c>
      <c r="O15" s="32"/>
      <c r="P15" s="32">
        <v>89</v>
      </c>
      <c r="Q15" s="32"/>
      <c r="R15" s="32">
        <v>90</v>
      </c>
      <c r="S15" s="33"/>
      <c r="T15" s="31">
        <v>94</v>
      </c>
      <c r="U15" s="32"/>
      <c r="V15" s="32">
        <v>96</v>
      </c>
      <c r="W15" s="32"/>
      <c r="X15" s="32">
        <v>90</v>
      </c>
      <c r="Y15" s="32"/>
      <c r="Z15" s="32">
        <v>89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89.5</v>
      </c>
      <c r="AK15" s="62">
        <f t="shared" si="1"/>
        <v>91</v>
      </c>
      <c r="AL15" s="63">
        <f t="shared" si="2"/>
        <v>92.25</v>
      </c>
      <c r="AM15" s="64">
        <f t="shared" si="3"/>
        <v>78.5</v>
      </c>
      <c r="AN15" s="65">
        <f t="shared" si="4"/>
        <v>87.8125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87.8125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71</v>
      </c>
      <c r="E16" s="32"/>
      <c r="F16" s="32">
        <v>70</v>
      </c>
      <c r="G16" s="32"/>
      <c r="H16" s="32">
        <v>69</v>
      </c>
      <c r="I16" s="32"/>
      <c r="J16" s="32">
        <v>65</v>
      </c>
      <c r="K16" s="33"/>
      <c r="L16" s="31">
        <v>69</v>
      </c>
      <c r="M16" s="32"/>
      <c r="N16" s="32">
        <v>69</v>
      </c>
      <c r="O16" s="32"/>
      <c r="P16" s="32">
        <v>65</v>
      </c>
      <c r="Q16" s="32"/>
      <c r="R16" s="32">
        <v>60</v>
      </c>
      <c r="S16" s="33">
        <v>68</v>
      </c>
      <c r="T16" s="31">
        <v>70</v>
      </c>
      <c r="U16" s="32"/>
      <c r="V16" s="32">
        <v>70</v>
      </c>
      <c r="W16" s="32"/>
      <c r="X16" s="32">
        <v>64</v>
      </c>
      <c r="Y16" s="32">
        <v>69</v>
      </c>
      <c r="Z16" s="32">
        <v>62</v>
      </c>
      <c r="AA16" s="33">
        <v>70</v>
      </c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35.25</v>
      </c>
      <c r="AK16" s="62">
        <f t="shared" si="1"/>
        <v>17</v>
      </c>
      <c r="AL16" s="63">
        <f t="shared" si="2"/>
        <v>69.75</v>
      </c>
      <c r="AM16" s="64">
        <f t="shared" si="3"/>
        <v>89.5</v>
      </c>
      <c r="AN16" s="65">
        <f t="shared" si="4"/>
        <v>52.875</v>
      </c>
      <c r="AO16" s="54"/>
      <c r="AQ16" s="71">
        <f t="shared" si="5"/>
        <v>26.4375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52.875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70</v>
      </c>
      <c r="E17" s="32"/>
      <c r="F17" s="32">
        <v>70</v>
      </c>
      <c r="G17" s="32"/>
      <c r="H17" s="32">
        <v>71</v>
      </c>
      <c r="I17" s="32"/>
      <c r="J17" s="32">
        <v>69</v>
      </c>
      <c r="K17" s="33"/>
      <c r="L17" s="31">
        <v>70</v>
      </c>
      <c r="M17" s="32"/>
      <c r="N17" s="32">
        <v>69</v>
      </c>
      <c r="O17" s="32"/>
      <c r="P17" s="32">
        <v>70</v>
      </c>
      <c r="Q17" s="32"/>
      <c r="R17" s="32">
        <v>70</v>
      </c>
      <c r="S17" s="33"/>
      <c r="T17" s="31">
        <v>69</v>
      </c>
      <c r="U17" s="32"/>
      <c r="V17" s="32">
        <v>70</v>
      </c>
      <c r="W17" s="32"/>
      <c r="X17" s="32">
        <v>70</v>
      </c>
      <c r="Y17" s="32"/>
      <c r="Z17" s="32">
        <v>62</v>
      </c>
      <c r="AA17" s="33">
        <v>68</v>
      </c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52.75</v>
      </c>
      <c r="AK17" s="62">
        <f t="shared" si="1"/>
        <v>52.5</v>
      </c>
      <c r="AL17" s="63">
        <f t="shared" si="2"/>
        <v>52</v>
      </c>
      <c r="AM17" s="64">
        <f t="shared" si="3"/>
        <v>73.5</v>
      </c>
      <c r="AN17" s="65">
        <f t="shared" si="4"/>
        <v>57.6875</v>
      </c>
      <c r="AO17" s="54"/>
      <c r="AQ17" s="71">
        <f t="shared" si="5"/>
        <v>28.84375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57.6875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81</v>
      </c>
      <c r="E18" s="32"/>
      <c r="F18" s="32">
        <v>86</v>
      </c>
      <c r="G18" s="32"/>
      <c r="H18" s="32">
        <v>87</v>
      </c>
      <c r="I18" s="32"/>
      <c r="J18" s="32">
        <v>86</v>
      </c>
      <c r="K18" s="33"/>
      <c r="L18" s="31">
        <v>79</v>
      </c>
      <c r="M18" s="32"/>
      <c r="N18" s="32">
        <v>88</v>
      </c>
      <c r="O18" s="32"/>
      <c r="P18" s="32">
        <v>88</v>
      </c>
      <c r="Q18" s="32"/>
      <c r="R18" s="32">
        <v>90</v>
      </c>
      <c r="S18" s="33"/>
      <c r="T18" s="31">
        <v>81</v>
      </c>
      <c r="U18" s="32"/>
      <c r="V18" s="32">
        <v>89</v>
      </c>
      <c r="W18" s="32"/>
      <c r="X18" s="32">
        <v>87</v>
      </c>
      <c r="Y18" s="32"/>
      <c r="Z18" s="32">
        <v>89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85</v>
      </c>
      <c r="AK18" s="62">
        <f t="shared" si="1"/>
        <v>86.25</v>
      </c>
      <c r="AL18" s="63">
        <f t="shared" si="2"/>
        <v>86.5</v>
      </c>
      <c r="AM18" s="64">
        <f t="shared" si="3"/>
        <v>89.5</v>
      </c>
      <c r="AN18" s="65">
        <f t="shared" si="4"/>
        <v>86.8125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86.8125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97</v>
      </c>
      <c r="E19" s="32"/>
      <c r="F19" s="32">
        <v>96</v>
      </c>
      <c r="G19" s="32"/>
      <c r="H19" s="32">
        <v>95</v>
      </c>
      <c r="I19" s="32"/>
      <c r="J19" s="32">
        <v>96</v>
      </c>
      <c r="K19" s="33"/>
      <c r="L19" s="31">
        <v>96</v>
      </c>
      <c r="M19" s="32"/>
      <c r="N19" s="32">
        <v>95</v>
      </c>
      <c r="O19" s="32"/>
      <c r="P19" s="32">
        <v>98</v>
      </c>
      <c r="Q19" s="32"/>
      <c r="R19" s="32">
        <v>95</v>
      </c>
      <c r="S19" s="33"/>
      <c r="T19" s="31">
        <v>98</v>
      </c>
      <c r="U19" s="32"/>
      <c r="V19" s="32">
        <v>96</v>
      </c>
      <c r="W19" s="32"/>
      <c r="X19" s="32">
        <v>95</v>
      </c>
      <c r="Y19" s="32"/>
      <c r="Z19" s="32">
        <v>96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96</v>
      </c>
      <c r="AK19" s="62">
        <f t="shared" si="1"/>
        <v>96</v>
      </c>
      <c r="AL19" s="63">
        <f t="shared" si="2"/>
        <v>96.25</v>
      </c>
      <c r="AM19" s="64">
        <f t="shared" si="3"/>
        <v>86.75</v>
      </c>
      <c r="AN19" s="65">
        <f t="shared" si="4"/>
        <v>93.75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93.75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78</v>
      </c>
      <c r="E20" s="32"/>
      <c r="F20" s="32">
        <v>80</v>
      </c>
      <c r="G20" s="32"/>
      <c r="H20" s="32">
        <v>85</v>
      </c>
      <c r="I20" s="32"/>
      <c r="J20" s="32">
        <v>86</v>
      </c>
      <c r="K20" s="33"/>
      <c r="L20" s="31">
        <v>79</v>
      </c>
      <c r="M20" s="32"/>
      <c r="N20" s="32">
        <v>82</v>
      </c>
      <c r="O20" s="32"/>
      <c r="P20" s="32">
        <v>86</v>
      </c>
      <c r="Q20" s="32"/>
      <c r="R20" s="32">
        <v>90</v>
      </c>
      <c r="S20" s="33"/>
      <c r="T20" s="31">
        <v>77</v>
      </c>
      <c r="U20" s="32"/>
      <c r="V20" s="32">
        <v>81</v>
      </c>
      <c r="W20" s="32"/>
      <c r="X20" s="32">
        <v>88</v>
      </c>
      <c r="Y20" s="32"/>
      <c r="Z20" s="32">
        <v>88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82.25</v>
      </c>
      <c r="AK20" s="62">
        <f t="shared" si="1"/>
        <v>84.25</v>
      </c>
      <c r="AL20" s="63">
        <f t="shared" si="2"/>
        <v>83.5</v>
      </c>
      <c r="AM20" s="64">
        <f t="shared" si="3"/>
        <v>86.25</v>
      </c>
      <c r="AN20" s="65">
        <f t="shared" si="4"/>
        <v>84.0625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84.0625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70</v>
      </c>
      <c r="E21" s="32"/>
      <c r="F21" s="32">
        <v>69</v>
      </c>
      <c r="G21" s="32"/>
      <c r="H21" s="32">
        <v>62</v>
      </c>
      <c r="I21" s="32">
        <v>65</v>
      </c>
      <c r="J21" s="32">
        <v>60</v>
      </c>
      <c r="K21" s="33">
        <v>65</v>
      </c>
      <c r="L21" s="31">
        <v>69</v>
      </c>
      <c r="M21" s="32"/>
      <c r="N21" s="32">
        <v>69</v>
      </c>
      <c r="O21" s="32"/>
      <c r="P21" s="32">
        <v>62</v>
      </c>
      <c r="Q21" s="32">
        <v>65</v>
      </c>
      <c r="R21" s="32">
        <v>62</v>
      </c>
      <c r="S21" s="33">
        <v>65</v>
      </c>
      <c r="T21" s="31">
        <v>71</v>
      </c>
      <c r="U21" s="32"/>
      <c r="V21" s="32">
        <v>71</v>
      </c>
      <c r="W21" s="32"/>
      <c r="X21" s="32">
        <v>63</v>
      </c>
      <c r="Y21" s="32">
        <v>64</v>
      </c>
      <c r="Z21" s="32">
        <v>60</v>
      </c>
      <c r="AA21" s="33">
        <v>65</v>
      </c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50</v>
      </c>
      <c r="AK21" s="62">
        <f t="shared" si="1"/>
        <v>32.5</v>
      </c>
      <c r="AL21" s="63">
        <f t="shared" si="2"/>
        <v>67.75</v>
      </c>
      <c r="AM21" s="64">
        <f t="shared" si="3"/>
        <v>68.5</v>
      </c>
      <c r="AN21" s="65">
        <f t="shared" si="4"/>
        <v>54.6875</v>
      </c>
      <c r="AO21" s="54"/>
      <c r="AQ21" s="71">
        <f t="shared" si="5"/>
        <v>27.34375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54.6875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85</v>
      </c>
      <c r="E22" s="32"/>
      <c r="F22" s="32">
        <v>84</v>
      </c>
      <c r="G22" s="32"/>
      <c r="H22" s="32">
        <v>90</v>
      </c>
      <c r="I22" s="32"/>
      <c r="J22" s="32">
        <v>91</v>
      </c>
      <c r="K22" s="33"/>
      <c r="L22" s="31">
        <v>86</v>
      </c>
      <c r="M22" s="32"/>
      <c r="N22" s="32">
        <v>85</v>
      </c>
      <c r="O22" s="32"/>
      <c r="P22" s="32">
        <v>89</v>
      </c>
      <c r="Q22" s="32"/>
      <c r="R22" s="32">
        <v>90</v>
      </c>
      <c r="S22" s="33"/>
      <c r="T22" s="31">
        <v>84</v>
      </c>
      <c r="U22" s="32"/>
      <c r="V22" s="32">
        <v>87</v>
      </c>
      <c r="W22" s="32"/>
      <c r="X22" s="32">
        <v>90</v>
      </c>
      <c r="Y22" s="32"/>
      <c r="Z22" s="32">
        <v>90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87.5</v>
      </c>
      <c r="AK22" s="62">
        <f t="shared" si="1"/>
        <v>87.5</v>
      </c>
      <c r="AL22" s="63">
        <f t="shared" si="2"/>
        <v>87.75</v>
      </c>
      <c r="AM22" s="64">
        <f t="shared" si="3"/>
        <v>93.5</v>
      </c>
      <c r="AN22" s="65">
        <f t="shared" si="4"/>
        <v>89.0625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89.0625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91</v>
      </c>
      <c r="E23" s="32"/>
      <c r="F23" s="32">
        <v>90</v>
      </c>
      <c r="G23" s="32"/>
      <c r="H23" s="32">
        <v>89</v>
      </c>
      <c r="I23" s="32"/>
      <c r="J23" s="32">
        <v>89</v>
      </c>
      <c r="K23" s="33"/>
      <c r="L23" s="31">
        <v>89</v>
      </c>
      <c r="M23" s="32"/>
      <c r="N23" s="32">
        <v>89</v>
      </c>
      <c r="O23" s="32"/>
      <c r="P23" s="32">
        <v>90</v>
      </c>
      <c r="Q23" s="32"/>
      <c r="R23" s="32">
        <v>90</v>
      </c>
      <c r="S23" s="33"/>
      <c r="T23" s="31">
        <v>91</v>
      </c>
      <c r="U23" s="32"/>
      <c r="V23" s="32">
        <v>90</v>
      </c>
      <c r="W23" s="32"/>
      <c r="X23" s="32">
        <v>90</v>
      </c>
      <c r="Y23" s="32"/>
      <c r="Z23" s="32">
        <v>92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89.75</v>
      </c>
      <c r="AK23" s="62">
        <f t="shared" si="1"/>
        <v>89.5</v>
      </c>
      <c r="AL23" s="63">
        <f t="shared" si="2"/>
        <v>90.75</v>
      </c>
      <c r="AM23" s="64">
        <f t="shared" si="3"/>
        <v>73.5</v>
      </c>
      <c r="AN23" s="65">
        <f t="shared" si="4"/>
        <v>85.875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94</v>
      </c>
      <c r="E24" s="32"/>
      <c r="F24" s="32">
        <v>96</v>
      </c>
      <c r="G24" s="32"/>
      <c r="H24" s="32">
        <v>98</v>
      </c>
      <c r="I24" s="32"/>
      <c r="J24" s="32">
        <v>98</v>
      </c>
      <c r="K24" s="33"/>
      <c r="L24" s="31">
        <v>94</v>
      </c>
      <c r="M24" s="32"/>
      <c r="N24" s="32">
        <v>95</v>
      </c>
      <c r="O24" s="32"/>
      <c r="P24" s="32">
        <v>100</v>
      </c>
      <c r="Q24" s="32"/>
      <c r="R24" s="32">
        <v>98</v>
      </c>
      <c r="S24" s="33"/>
      <c r="T24" s="31">
        <v>96</v>
      </c>
      <c r="U24" s="32"/>
      <c r="V24" s="32">
        <v>96</v>
      </c>
      <c r="W24" s="32"/>
      <c r="X24" s="32">
        <v>100</v>
      </c>
      <c r="Y24" s="32"/>
      <c r="Z24" s="32">
        <v>98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96.5</v>
      </c>
      <c r="AK24" s="62">
        <f t="shared" si="1"/>
        <v>96.75</v>
      </c>
      <c r="AL24" s="63">
        <f t="shared" si="2"/>
        <v>97.5</v>
      </c>
      <c r="AM24" s="64">
        <f t="shared" si="3"/>
        <v>80</v>
      </c>
      <c r="AN24" s="65">
        <f t="shared" si="4"/>
        <v>92.6875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92.6875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74</v>
      </c>
      <c r="E25" s="32"/>
      <c r="F25" s="32">
        <v>75</v>
      </c>
      <c r="G25" s="32"/>
      <c r="H25" s="32">
        <v>80</v>
      </c>
      <c r="I25" s="32"/>
      <c r="J25" s="32">
        <v>80</v>
      </c>
      <c r="K25" s="33"/>
      <c r="L25" s="31">
        <v>76</v>
      </c>
      <c r="M25" s="32"/>
      <c r="N25" s="32">
        <v>74</v>
      </c>
      <c r="O25" s="32"/>
      <c r="P25" s="32">
        <v>83</v>
      </c>
      <c r="Q25" s="32"/>
      <c r="R25" s="32">
        <v>80</v>
      </c>
      <c r="S25" s="33"/>
      <c r="T25" s="31">
        <v>70</v>
      </c>
      <c r="U25" s="32"/>
      <c r="V25" s="32">
        <v>78</v>
      </c>
      <c r="W25" s="32"/>
      <c r="X25" s="32">
        <v>85</v>
      </c>
      <c r="Y25" s="32"/>
      <c r="Z25" s="32">
        <v>81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77.25</v>
      </c>
      <c r="AK25" s="62">
        <f t="shared" si="1"/>
        <v>78.25</v>
      </c>
      <c r="AL25" s="63">
        <f t="shared" si="2"/>
        <v>78.5</v>
      </c>
      <c r="AM25" s="64">
        <f t="shared" si="3"/>
        <v>80.5</v>
      </c>
      <c r="AN25" s="65">
        <f t="shared" si="4"/>
        <v>78.625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78.625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75</v>
      </c>
      <c r="E26" s="32"/>
      <c r="F26" s="32">
        <v>74</v>
      </c>
      <c r="G26" s="32"/>
      <c r="H26" s="32">
        <v>85</v>
      </c>
      <c r="I26" s="32"/>
      <c r="J26" s="32">
        <v>82</v>
      </c>
      <c r="K26" s="33"/>
      <c r="L26" s="31">
        <v>76</v>
      </c>
      <c r="M26" s="32"/>
      <c r="N26" s="32">
        <v>76</v>
      </c>
      <c r="O26" s="32"/>
      <c r="P26" s="32">
        <v>87</v>
      </c>
      <c r="Q26" s="32"/>
      <c r="R26" s="32">
        <v>80</v>
      </c>
      <c r="S26" s="33"/>
      <c r="T26" s="31">
        <v>74</v>
      </c>
      <c r="U26" s="32"/>
      <c r="V26" s="32">
        <v>77</v>
      </c>
      <c r="W26" s="32"/>
      <c r="X26" s="32">
        <v>89</v>
      </c>
      <c r="Y26" s="32"/>
      <c r="Z26" s="32">
        <v>85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79</v>
      </c>
      <c r="AK26" s="62">
        <f t="shared" si="1"/>
        <v>79.75</v>
      </c>
      <c r="AL26" s="63">
        <f t="shared" si="2"/>
        <v>81.25</v>
      </c>
      <c r="AM26" s="64">
        <f t="shared" si="3"/>
        <v>90</v>
      </c>
      <c r="AN26" s="65">
        <f t="shared" si="4"/>
        <v>82.5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82.5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79</v>
      </c>
      <c r="E27" s="32"/>
      <c r="F27" s="32">
        <v>78</v>
      </c>
      <c r="G27" s="32"/>
      <c r="H27" s="32">
        <v>85</v>
      </c>
      <c r="I27" s="32"/>
      <c r="J27" s="32">
        <v>80</v>
      </c>
      <c r="K27" s="33"/>
      <c r="L27" s="31">
        <v>78</v>
      </c>
      <c r="M27" s="32"/>
      <c r="N27" s="32">
        <v>79</v>
      </c>
      <c r="O27" s="32"/>
      <c r="P27" s="32">
        <v>85</v>
      </c>
      <c r="Q27" s="32"/>
      <c r="R27" s="32">
        <v>81</v>
      </c>
      <c r="S27" s="33"/>
      <c r="T27" s="31">
        <v>80</v>
      </c>
      <c r="U27" s="32"/>
      <c r="V27" s="32">
        <v>80</v>
      </c>
      <c r="W27" s="32"/>
      <c r="X27" s="32">
        <v>89</v>
      </c>
      <c r="Y27" s="32"/>
      <c r="Z27" s="32">
        <v>80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80.5</v>
      </c>
      <c r="AK27" s="62">
        <f t="shared" si="1"/>
        <v>80.75</v>
      </c>
      <c r="AL27" s="63">
        <f t="shared" si="2"/>
        <v>82.25</v>
      </c>
      <c r="AM27" s="64">
        <f t="shared" si="3"/>
        <v>19.5</v>
      </c>
      <c r="AN27" s="65">
        <f t="shared" si="4"/>
        <v>65.75</v>
      </c>
      <c r="AO27" s="54"/>
      <c r="AQ27" s="71">
        <f t="shared" si="5"/>
        <v>32.875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65.75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75</v>
      </c>
      <c r="E28" s="32"/>
      <c r="F28" s="32">
        <v>79</v>
      </c>
      <c r="G28" s="32"/>
      <c r="H28" s="32">
        <v>80</v>
      </c>
      <c r="I28" s="32"/>
      <c r="J28" s="32">
        <v>80</v>
      </c>
      <c r="K28" s="33"/>
      <c r="L28" s="31">
        <v>76</v>
      </c>
      <c r="M28" s="32"/>
      <c r="N28" s="32">
        <v>78</v>
      </c>
      <c r="O28" s="32"/>
      <c r="P28" s="32">
        <v>82</v>
      </c>
      <c r="Q28" s="32"/>
      <c r="R28" s="32">
        <v>80</v>
      </c>
      <c r="S28" s="33"/>
      <c r="T28" s="31">
        <v>71</v>
      </c>
      <c r="U28" s="32"/>
      <c r="V28" s="32">
        <v>80</v>
      </c>
      <c r="W28" s="32"/>
      <c r="X28" s="32">
        <v>80</v>
      </c>
      <c r="Y28" s="32"/>
      <c r="Z28" s="32">
        <v>79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78.5</v>
      </c>
      <c r="AK28" s="62">
        <f t="shared" si="1"/>
        <v>79</v>
      </c>
      <c r="AL28" s="63">
        <f t="shared" si="2"/>
        <v>77.5</v>
      </c>
      <c r="AM28" s="64">
        <f t="shared" si="3"/>
        <v>81.75</v>
      </c>
      <c r="AN28" s="65">
        <f t="shared" si="4"/>
        <v>79.1875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79.1875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92</v>
      </c>
      <c r="E29" s="32"/>
      <c r="F29" s="32">
        <v>94</v>
      </c>
      <c r="G29" s="32"/>
      <c r="H29" s="32">
        <v>90</v>
      </c>
      <c r="I29" s="32"/>
      <c r="J29" s="32">
        <v>89</v>
      </c>
      <c r="K29" s="33"/>
      <c r="L29" s="31">
        <v>91</v>
      </c>
      <c r="M29" s="32"/>
      <c r="N29" s="32">
        <v>91</v>
      </c>
      <c r="O29" s="32"/>
      <c r="P29" s="32">
        <v>89</v>
      </c>
      <c r="Q29" s="32"/>
      <c r="R29" s="32">
        <v>90</v>
      </c>
      <c r="S29" s="33"/>
      <c r="T29" s="31">
        <v>90</v>
      </c>
      <c r="U29" s="32"/>
      <c r="V29" s="32">
        <v>95</v>
      </c>
      <c r="W29" s="32"/>
      <c r="X29" s="32">
        <v>89</v>
      </c>
      <c r="Y29" s="32"/>
      <c r="Z29" s="32">
        <v>89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91.25</v>
      </c>
      <c r="AK29" s="62">
        <f t="shared" si="1"/>
        <v>90.25</v>
      </c>
      <c r="AL29" s="63">
        <f t="shared" si="2"/>
        <v>90.75</v>
      </c>
      <c r="AM29" s="64">
        <f t="shared" si="3"/>
        <v>92</v>
      </c>
      <c r="AN29" s="65">
        <f t="shared" si="4"/>
        <v>91.0625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91.0625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72</v>
      </c>
      <c r="E30" s="32"/>
      <c r="F30" s="32">
        <v>78</v>
      </c>
      <c r="G30" s="32"/>
      <c r="H30" s="32">
        <v>78</v>
      </c>
      <c r="I30" s="32"/>
      <c r="J30" s="32">
        <v>80</v>
      </c>
      <c r="K30" s="33"/>
      <c r="L30" s="31">
        <v>70</v>
      </c>
      <c r="M30" s="32"/>
      <c r="N30" s="32">
        <v>78</v>
      </c>
      <c r="O30" s="32"/>
      <c r="P30" s="32">
        <v>80</v>
      </c>
      <c r="Q30" s="32"/>
      <c r="R30" s="32">
        <v>79</v>
      </c>
      <c r="S30" s="33"/>
      <c r="T30" s="31">
        <v>71</v>
      </c>
      <c r="U30" s="32"/>
      <c r="V30" s="32">
        <v>80</v>
      </c>
      <c r="W30" s="32"/>
      <c r="X30" s="32">
        <v>81</v>
      </c>
      <c r="Y30" s="32"/>
      <c r="Z30" s="32">
        <v>80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77</v>
      </c>
      <c r="AK30" s="62">
        <f t="shared" si="1"/>
        <v>76.75</v>
      </c>
      <c r="AL30" s="63">
        <f t="shared" si="2"/>
        <v>78</v>
      </c>
      <c r="AM30" s="64">
        <f t="shared" si="3"/>
        <v>91</v>
      </c>
      <c r="AN30" s="65">
        <f t="shared" si="4"/>
        <v>80.6875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80.6875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70</v>
      </c>
      <c r="E31" s="32"/>
      <c r="F31" s="32">
        <v>71</v>
      </c>
      <c r="G31" s="32"/>
      <c r="H31" s="32">
        <v>72</v>
      </c>
      <c r="I31" s="32"/>
      <c r="J31" s="32">
        <v>70</v>
      </c>
      <c r="K31" s="33"/>
      <c r="L31" s="31">
        <v>71</v>
      </c>
      <c r="M31" s="32"/>
      <c r="N31" s="32">
        <v>72</v>
      </c>
      <c r="O31" s="32"/>
      <c r="P31" s="32">
        <v>70</v>
      </c>
      <c r="Q31" s="32"/>
      <c r="R31" s="32">
        <v>65</v>
      </c>
      <c r="S31" s="33"/>
      <c r="T31" s="31">
        <v>70</v>
      </c>
      <c r="U31" s="32"/>
      <c r="V31" s="32">
        <v>70</v>
      </c>
      <c r="W31" s="32"/>
      <c r="X31" s="32">
        <v>70</v>
      </c>
      <c r="Y31" s="32"/>
      <c r="Z31" s="32">
        <v>64</v>
      </c>
      <c r="AA31" s="33">
        <v>68</v>
      </c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70.75</v>
      </c>
      <c r="AK31" s="62">
        <f t="shared" si="1"/>
        <v>53.25</v>
      </c>
      <c r="AL31" s="63">
        <f t="shared" si="2"/>
        <v>69.5</v>
      </c>
      <c r="AM31" s="64">
        <f t="shared" si="3"/>
        <v>87</v>
      </c>
      <c r="AN31" s="65">
        <f t="shared" si="4"/>
        <v>70.125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70.125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76</v>
      </c>
      <c r="E32" s="32"/>
      <c r="F32" s="32">
        <v>74</v>
      </c>
      <c r="G32" s="32"/>
      <c r="H32" s="32">
        <v>80</v>
      </c>
      <c r="I32" s="32"/>
      <c r="J32" s="32">
        <v>80</v>
      </c>
      <c r="K32" s="33"/>
      <c r="L32" s="31">
        <v>74</v>
      </c>
      <c r="M32" s="32"/>
      <c r="N32" s="32">
        <v>71</v>
      </c>
      <c r="O32" s="32"/>
      <c r="P32" s="32">
        <v>82</v>
      </c>
      <c r="Q32" s="32"/>
      <c r="R32" s="32">
        <v>80</v>
      </c>
      <c r="S32" s="33"/>
      <c r="T32" s="31">
        <v>72</v>
      </c>
      <c r="U32" s="32"/>
      <c r="V32" s="32">
        <v>73</v>
      </c>
      <c r="W32" s="32"/>
      <c r="X32" s="32">
        <v>81</v>
      </c>
      <c r="Y32" s="32"/>
      <c r="Z32" s="32">
        <v>79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77.5</v>
      </c>
      <c r="AK32" s="62">
        <f t="shared" si="1"/>
        <v>76.75</v>
      </c>
      <c r="AL32" s="63">
        <f t="shared" si="2"/>
        <v>76.25</v>
      </c>
      <c r="AM32" s="64">
        <f t="shared" si="3"/>
        <v>74.5</v>
      </c>
      <c r="AN32" s="65">
        <f t="shared" si="4"/>
        <v>76.25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76.25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83</v>
      </c>
      <c r="E33" s="32"/>
      <c r="F33" s="32">
        <v>90</v>
      </c>
      <c r="G33" s="32"/>
      <c r="H33" s="32">
        <v>90</v>
      </c>
      <c r="I33" s="32"/>
      <c r="J33" s="32">
        <v>90</v>
      </c>
      <c r="K33" s="33"/>
      <c r="L33" s="31">
        <v>81</v>
      </c>
      <c r="M33" s="32"/>
      <c r="N33" s="32">
        <v>92</v>
      </c>
      <c r="O33" s="32"/>
      <c r="P33" s="32">
        <v>91</v>
      </c>
      <c r="Q33" s="32"/>
      <c r="R33" s="32">
        <v>91</v>
      </c>
      <c r="S33" s="33"/>
      <c r="T33" s="31">
        <v>80</v>
      </c>
      <c r="U33" s="32"/>
      <c r="V33" s="32">
        <v>94</v>
      </c>
      <c r="W33" s="32"/>
      <c r="X33" s="32">
        <v>89</v>
      </c>
      <c r="Y33" s="32"/>
      <c r="Z33" s="32">
        <v>90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88.25</v>
      </c>
      <c r="AK33" s="62">
        <f t="shared" si="1"/>
        <v>88.75</v>
      </c>
      <c r="AL33" s="63">
        <f t="shared" si="2"/>
        <v>88.25</v>
      </c>
      <c r="AM33" s="64">
        <f t="shared" si="3"/>
        <v>78.5</v>
      </c>
      <c r="AN33" s="65">
        <f t="shared" si="4"/>
        <v>85.9375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85.9375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98</v>
      </c>
      <c r="E34" s="32"/>
      <c r="F34" s="32">
        <v>98</v>
      </c>
      <c r="G34" s="32"/>
      <c r="H34" s="32">
        <v>98</v>
      </c>
      <c r="I34" s="32"/>
      <c r="J34" s="32">
        <v>96</v>
      </c>
      <c r="K34" s="33"/>
      <c r="L34" s="31">
        <v>85</v>
      </c>
      <c r="M34" s="32"/>
      <c r="N34" s="32">
        <v>97</v>
      </c>
      <c r="O34" s="32"/>
      <c r="P34" s="32">
        <v>100</v>
      </c>
      <c r="Q34" s="32"/>
      <c r="R34" s="32">
        <v>98</v>
      </c>
      <c r="S34" s="33"/>
      <c r="T34" s="31">
        <v>99</v>
      </c>
      <c r="U34" s="32"/>
      <c r="V34" s="32">
        <v>98</v>
      </c>
      <c r="W34" s="32"/>
      <c r="X34" s="32">
        <v>98</v>
      </c>
      <c r="Y34" s="32"/>
      <c r="Z34" s="32">
        <v>98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97.5</v>
      </c>
      <c r="AK34" s="62">
        <f t="shared" si="1"/>
        <v>95</v>
      </c>
      <c r="AL34" s="63">
        <f t="shared" si="2"/>
        <v>98.25</v>
      </c>
      <c r="AM34" s="64">
        <f t="shared" si="3"/>
        <v>89.5</v>
      </c>
      <c r="AN34" s="65">
        <f t="shared" si="4"/>
        <v>95.0625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95.0625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70</v>
      </c>
      <c r="E35" s="32"/>
      <c r="F35" s="32">
        <v>69</v>
      </c>
      <c r="G35" s="32"/>
      <c r="H35" s="32">
        <v>65</v>
      </c>
      <c r="I35" s="32"/>
      <c r="J35" s="32">
        <v>60</v>
      </c>
      <c r="K35" s="33">
        <v>68</v>
      </c>
      <c r="L35" s="31">
        <v>69</v>
      </c>
      <c r="M35" s="32"/>
      <c r="N35" s="32">
        <v>70</v>
      </c>
      <c r="O35" s="32"/>
      <c r="P35" s="32">
        <v>65</v>
      </c>
      <c r="Q35" s="32"/>
      <c r="R35" s="32">
        <v>62</v>
      </c>
      <c r="S35" s="33">
        <v>69</v>
      </c>
      <c r="T35" s="31">
        <v>68</v>
      </c>
      <c r="U35" s="32"/>
      <c r="V35" s="32">
        <v>70</v>
      </c>
      <c r="W35" s="32"/>
      <c r="X35" s="32">
        <v>67</v>
      </c>
      <c r="Y35" s="32"/>
      <c r="Z35" s="32">
        <v>62</v>
      </c>
      <c r="AA35" s="33">
        <v>70</v>
      </c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34.5</v>
      </c>
      <c r="AK35" s="62">
        <f t="shared" si="1"/>
        <v>34.75</v>
      </c>
      <c r="AL35" s="63">
        <f t="shared" si="2"/>
        <v>35</v>
      </c>
      <c r="AM35" s="64">
        <f t="shared" si="3"/>
        <v>73.5</v>
      </c>
      <c r="AN35" s="65">
        <f t="shared" si="4"/>
        <v>44.4375</v>
      </c>
      <c r="AO35" s="54"/>
      <c r="AQ35" s="71">
        <f t="shared" si="5"/>
        <v>22.21875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44.4375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95</v>
      </c>
      <c r="E36" s="32"/>
      <c r="F36" s="32">
        <v>90</v>
      </c>
      <c r="G36" s="32"/>
      <c r="H36" s="32">
        <v>85</v>
      </c>
      <c r="I36" s="32"/>
      <c r="J36" s="32">
        <v>90</v>
      </c>
      <c r="K36" s="33"/>
      <c r="L36" s="31">
        <v>96</v>
      </c>
      <c r="M36" s="32"/>
      <c r="N36" s="32">
        <v>88</v>
      </c>
      <c r="O36" s="32"/>
      <c r="P36" s="32">
        <v>84</v>
      </c>
      <c r="Q36" s="32"/>
      <c r="R36" s="32">
        <v>89</v>
      </c>
      <c r="S36" s="33"/>
      <c r="T36" s="31">
        <v>90</v>
      </c>
      <c r="U36" s="32"/>
      <c r="V36" s="32">
        <v>85</v>
      </c>
      <c r="W36" s="32"/>
      <c r="X36" s="32">
        <v>83</v>
      </c>
      <c r="Y36" s="32"/>
      <c r="Z36" s="32">
        <v>90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90</v>
      </c>
      <c r="AK36" s="62">
        <f t="shared" si="1"/>
        <v>89.25</v>
      </c>
      <c r="AL36" s="63">
        <f t="shared" si="2"/>
        <v>87</v>
      </c>
      <c r="AM36" s="64">
        <f t="shared" si="3"/>
        <v>89.5</v>
      </c>
      <c r="AN36" s="65">
        <f t="shared" si="4"/>
        <v>88.9375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88.9375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70</v>
      </c>
      <c r="E37" s="32"/>
      <c r="F37" s="32">
        <v>71</v>
      </c>
      <c r="G37" s="32"/>
      <c r="H37" s="32">
        <v>64</v>
      </c>
      <c r="I37" s="32">
        <v>68</v>
      </c>
      <c r="J37" s="32">
        <v>78</v>
      </c>
      <c r="K37" s="33"/>
      <c r="L37" s="31">
        <v>68</v>
      </c>
      <c r="M37" s="32"/>
      <c r="N37" s="32">
        <v>70</v>
      </c>
      <c r="O37" s="32"/>
      <c r="P37" s="32">
        <v>68</v>
      </c>
      <c r="Q37" s="32"/>
      <c r="R37" s="32">
        <v>75</v>
      </c>
      <c r="S37" s="33"/>
      <c r="T37" s="31">
        <v>69</v>
      </c>
      <c r="U37" s="32"/>
      <c r="V37" s="32">
        <v>72</v>
      </c>
      <c r="W37" s="32"/>
      <c r="X37" s="32">
        <v>65</v>
      </c>
      <c r="Y37" s="32"/>
      <c r="Z37" s="32">
        <v>72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71.75</v>
      </c>
      <c r="AK37" s="62">
        <f t="shared" si="1"/>
        <v>36.25</v>
      </c>
      <c r="AL37" s="63">
        <f t="shared" si="2"/>
        <v>36</v>
      </c>
      <c r="AM37" s="64">
        <f t="shared" si="3"/>
        <v>86.75</v>
      </c>
      <c r="AN37" s="65">
        <f t="shared" si="4"/>
        <v>57.6875</v>
      </c>
      <c r="AO37" s="54"/>
      <c r="AQ37" s="71">
        <f t="shared" si="5"/>
        <v>28.84375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57.6875</v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82</v>
      </c>
      <c r="E38" s="32"/>
      <c r="F38" s="32">
        <v>84</v>
      </c>
      <c r="G38" s="32"/>
      <c r="H38" s="32">
        <v>80</v>
      </c>
      <c r="I38" s="32"/>
      <c r="J38" s="32">
        <v>80</v>
      </c>
      <c r="K38" s="33"/>
      <c r="L38" s="31">
        <v>88</v>
      </c>
      <c r="M38" s="32"/>
      <c r="N38" s="32">
        <v>85</v>
      </c>
      <c r="O38" s="32"/>
      <c r="P38" s="32">
        <v>80</v>
      </c>
      <c r="Q38" s="32"/>
      <c r="R38" s="32">
        <v>82</v>
      </c>
      <c r="S38" s="33"/>
      <c r="T38" s="31">
        <v>81</v>
      </c>
      <c r="U38" s="32"/>
      <c r="V38" s="32">
        <v>86</v>
      </c>
      <c r="W38" s="32"/>
      <c r="X38" s="32">
        <v>79</v>
      </c>
      <c r="Y38" s="32"/>
      <c r="Z38" s="32">
        <v>82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81.5</v>
      </c>
      <c r="AK38" s="62">
        <f t="shared" si="1"/>
        <v>83.75</v>
      </c>
      <c r="AL38" s="63">
        <f t="shared" si="2"/>
        <v>82</v>
      </c>
      <c r="AM38" s="64">
        <f t="shared" si="3"/>
        <v>86.25</v>
      </c>
      <c r="AN38" s="65">
        <f t="shared" si="4"/>
        <v>83.375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83.375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71</v>
      </c>
      <c r="E39" s="32"/>
      <c r="F39" s="32">
        <v>72</v>
      </c>
      <c r="G39" s="32"/>
      <c r="H39" s="32">
        <v>75</v>
      </c>
      <c r="I39" s="32"/>
      <c r="J39" s="32">
        <v>80</v>
      </c>
      <c r="K39" s="33"/>
      <c r="L39" s="31">
        <v>70</v>
      </c>
      <c r="M39" s="32"/>
      <c r="N39" s="32">
        <v>71</v>
      </c>
      <c r="O39" s="32"/>
      <c r="P39" s="32">
        <v>78</v>
      </c>
      <c r="Q39" s="32"/>
      <c r="R39" s="32">
        <v>78</v>
      </c>
      <c r="S39" s="33"/>
      <c r="T39" s="31">
        <v>70</v>
      </c>
      <c r="U39" s="32"/>
      <c r="V39" s="32">
        <v>73</v>
      </c>
      <c r="W39" s="32"/>
      <c r="X39" s="32">
        <v>78</v>
      </c>
      <c r="Y39" s="32"/>
      <c r="Z39" s="32">
        <v>80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74.5</v>
      </c>
      <c r="AK39" s="62">
        <f t="shared" si="1"/>
        <v>74.25</v>
      </c>
      <c r="AL39" s="63">
        <f t="shared" si="2"/>
        <v>75.25</v>
      </c>
      <c r="AM39" s="64">
        <f t="shared" si="3"/>
        <v>68.5</v>
      </c>
      <c r="AN39" s="65">
        <f t="shared" si="4"/>
        <v>73.125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73.125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80</v>
      </c>
      <c r="E40" s="32"/>
      <c r="F40" s="32">
        <v>85</v>
      </c>
      <c r="G40" s="32"/>
      <c r="H40" s="32">
        <v>90</v>
      </c>
      <c r="I40" s="32"/>
      <c r="J40" s="32">
        <v>85</v>
      </c>
      <c r="K40" s="33"/>
      <c r="L40" s="31">
        <v>79</v>
      </c>
      <c r="M40" s="32"/>
      <c r="N40" s="32">
        <v>86</v>
      </c>
      <c r="O40" s="32"/>
      <c r="P40" s="32">
        <v>91</v>
      </c>
      <c r="Q40" s="32"/>
      <c r="R40" s="32">
        <v>80</v>
      </c>
      <c r="S40" s="33"/>
      <c r="T40" s="31">
        <v>80</v>
      </c>
      <c r="U40" s="32"/>
      <c r="V40" s="32">
        <v>89</v>
      </c>
      <c r="W40" s="32"/>
      <c r="X40" s="32">
        <v>90</v>
      </c>
      <c r="Y40" s="32"/>
      <c r="Z40" s="32">
        <v>86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85</v>
      </c>
      <c r="AK40" s="62">
        <f t="shared" si="1"/>
        <v>84</v>
      </c>
      <c r="AL40" s="63">
        <f t="shared" si="2"/>
        <v>86.25</v>
      </c>
      <c r="AM40" s="64">
        <f t="shared" si="3"/>
        <v>93.5</v>
      </c>
      <c r="AN40" s="65">
        <f t="shared" si="4"/>
        <v>87.1875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87.1875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79</v>
      </c>
      <c r="E41" s="32"/>
      <c r="F41" s="32">
        <v>80</v>
      </c>
      <c r="G41" s="32"/>
      <c r="H41" s="32">
        <v>80</v>
      </c>
      <c r="I41" s="32"/>
      <c r="J41" s="32">
        <v>81</v>
      </c>
      <c r="K41" s="33"/>
      <c r="L41" s="31">
        <v>79</v>
      </c>
      <c r="M41" s="32"/>
      <c r="N41" s="32">
        <v>90</v>
      </c>
      <c r="O41" s="32"/>
      <c r="P41" s="32">
        <v>78</v>
      </c>
      <c r="Q41" s="32"/>
      <c r="R41" s="32">
        <v>80</v>
      </c>
      <c r="S41" s="33"/>
      <c r="T41" s="31">
        <v>78</v>
      </c>
      <c r="U41" s="32"/>
      <c r="V41" s="32">
        <v>95</v>
      </c>
      <c r="W41" s="32"/>
      <c r="X41" s="32">
        <v>75</v>
      </c>
      <c r="Y41" s="32"/>
      <c r="Z41" s="32">
        <v>80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80</v>
      </c>
      <c r="AK41" s="62">
        <f t="shared" si="1"/>
        <v>81.75</v>
      </c>
      <c r="AL41" s="63">
        <f t="shared" si="2"/>
        <v>82</v>
      </c>
      <c r="AM41" s="64">
        <f t="shared" si="3"/>
        <v>73.5</v>
      </c>
      <c r="AN41" s="65">
        <f t="shared" si="4"/>
        <v>79.3125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79.3125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3" priority="2" operator="lessThan">
      <formula>70</formula>
    </cfRule>
  </conditionalFormatting>
  <conditionalFormatting sqref="F12:K41">
    <cfRule type="cellIs" dxfId="52" priority="5" operator="lessThan">
      <formula>70</formula>
    </cfRule>
  </conditionalFormatting>
  <conditionalFormatting sqref="N12:AA41">
    <cfRule type="cellIs" dxfId="51" priority="4" operator="lessThan">
      <formula>70</formula>
    </cfRule>
  </conditionalFormatting>
  <conditionalFormatting sqref="AD12:AI41">
    <cfRule type="cellIs" dxfId="50" priority="3" operator="lessThan">
      <formula>70</formula>
    </cfRule>
  </conditionalFormatting>
  <conditionalFormatting sqref="AJ11:AO55 D12:E41 L12:M41 AB12:AC41 D42:AI55">
    <cfRule type="cellIs" dxfId="49" priority="8" operator="lessThan">
      <formula>70</formula>
    </cfRule>
  </conditionalFormatting>
  <conditionalFormatting sqref="AQ11:AQ55">
    <cfRule type="cellIs" dxfId="48" priority="6" operator="lessThan">
      <formula>70</formula>
    </cfRule>
  </conditionalFormatting>
  <conditionalFormatting sqref="AQ11:AX55">
    <cfRule type="cellIs" dxfId="47" priority="7" operator="lessThan">
      <formula>70</formula>
    </cfRule>
  </conditionalFormatting>
  <conditionalFormatting sqref="AY11:AY55">
    <cfRule type="cellIs" dxfId="4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AU22" sqref="AU2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89</v>
      </c>
      <c r="E15" s="32"/>
      <c r="F15" s="32">
        <v>88</v>
      </c>
      <c r="G15" s="32"/>
      <c r="H15" s="32"/>
      <c r="I15" s="32"/>
      <c r="J15" s="32"/>
      <c r="K15" s="33"/>
      <c r="L15" s="31">
        <v>87</v>
      </c>
      <c r="M15" s="32"/>
      <c r="N15" s="32">
        <v>85</v>
      </c>
      <c r="O15" s="32"/>
      <c r="P15" s="32"/>
      <c r="Q15" s="32"/>
      <c r="R15" s="32"/>
      <c r="S15" s="33"/>
      <c r="T15" s="31">
        <v>80</v>
      </c>
      <c r="U15" s="32"/>
      <c r="V15" s="32">
        <v>80</v>
      </c>
      <c r="W15" s="32"/>
      <c r="X15" s="32"/>
      <c r="Y15" s="32"/>
      <c r="Z15" s="32"/>
      <c r="AA15" s="33"/>
      <c r="AB15" s="31">
        <v>86</v>
      </c>
      <c r="AC15" s="32"/>
      <c r="AD15" s="32">
        <v>84</v>
      </c>
      <c r="AE15" s="32"/>
      <c r="AF15" s="32"/>
      <c r="AG15" s="32"/>
      <c r="AH15" s="32"/>
      <c r="AI15" s="33"/>
      <c r="AJ15" s="61">
        <f t="shared" si="0"/>
        <v>44.25</v>
      </c>
      <c r="AK15" s="62">
        <f t="shared" si="1"/>
        <v>43</v>
      </c>
      <c r="AL15" s="63">
        <f t="shared" si="2"/>
        <v>40</v>
      </c>
      <c r="AM15" s="64">
        <f t="shared" si="3"/>
        <v>42.5</v>
      </c>
      <c r="AN15" s="65">
        <f t="shared" si="4"/>
        <v>42.4375</v>
      </c>
      <c r="AO15" s="54"/>
      <c r="AQ15" s="71">
        <f t="shared" si="5"/>
        <v>21.21875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42.4375</v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>
        <v>76</v>
      </c>
      <c r="U16" s="32"/>
      <c r="V16" s="32">
        <v>77</v>
      </c>
      <c r="W16" s="32"/>
      <c r="X16" s="32">
        <v>70</v>
      </c>
      <c r="Y16" s="32"/>
      <c r="Z16" s="32"/>
      <c r="AA16" s="33"/>
      <c r="AB16" s="31">
        <v>70</v>
      </c>
      <c r="AC16" s="32"/>
      <c r="AD16" s="32">
        <v>71</v>
      </c>
      <c r="AE16" s="32"/>
      <c r="AF16" s="32">
        <v>72</v>
      </c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55.75</v>
      </c>
      <c r="AM16" s="64">
        <f t="shared" si="3"/>
        <v>53.25</v>
      </c>
      <c r="AN16" s="65">
        <f t="shared" si="4"/>
        <v>27.25</v>
      </c>
      <c r="AO16" s="54"/>
      <c r="AQ16" s="71">
        <f t="shared" si="5"/>
        <v>13.625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27.25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3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73</v>
      </c>
      <c r="E18" s="32"/>
      <c r="F18" s="32">
        <v>78</v>
      </c>
      <c r="G18" s="32"/>
      <c r="H18" s="32">
        <v>60</v>
      </c>
      <c r="I18" s="32"/>
      <c r="J18" s="32"/>
      <c r="K18" s="33"/>
      <c r="L18" s="31">
        <v>74</v>
      </c>
      <c r="M18" s="32"/>
      <c r="N18" s="32">
        <v>75</v>
      </c>
      <c r="O18" s="32"/>
      <c r="P18" s="32">
        <v>72</v>
      </c>
      <c r="Q18" s="32"/>
      <c r="R18" s="32"/>
      <c r="S18" s="33"/>
      <c r="T18" s="31">
        <v>76</v>
      </c>
      <c r="U18" s="32"/>
      <c r="V18" s="32">
        <v>77</v>
      </c>
      <c r="W18" s="32"/>
      <c r="X18" s="32">
        <v>70</v>
      </c>
      <c r="Y18" s="32"/>
      <c r="Z18" s="32"/>
      <c r="AA18" s="33"/>
      <c r="AB18" s="31">
        <v>70</v>
      </c>
      <c r="AC18" s="32"/>
      <c r="AD18" s="32">
        <v>71</v>
      </c>
      <c r="AE18" s="32"/>
      <c r="AF18" s="32">
        <v>72</v>
      </c>
      <c r="AG18" s="32"/>
      <c r="AH18" s="32"/>
      <c r="AI18" s="33"/>
      <c r="AJ18" s="61">
        <f t="shared" si="0"/>
        <v>37.75</v>
      </c>
      <c r="AK18" s="62">
        <f t="shared" si="1"/>
        <v>55.25</v>
      </c>
      <c r="AL18" s="63">
        <f t="shared" si="2"/>
        <v>55.75</v>
      </c>
      <c r="AM18" s="64">
        <f t="shared" si="3"/>
        <v>53.25</v>
      </c>
      <c r="AN18" s="65">
        <f t="shared" si="4"/>
        <v>50.5</v>
      </c>
      <c r="AO18" s="54"/>
      <c r="AQ18" s="71">
        <f t="shared" si="5"/>
        <v>25.25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50.5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3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3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60</v>
      </c>
      <c r="E21" s="32"/>
      <c r="F21" s="32">
        <v>60</v>
      </c>
      <c r="G21" s="32"/>
      <c r="H21" s="32">
        <v>60</v>
      </c>
      <c r="I21" s="32"/>
      <c r="J21" s="32"/>
      <c r="K21" s="33"/>
      <c r="L21" s="31">
        <v>60</v>
      </c>
      <c r="M21" s="32"/>
      <c r="N21" s="32">
        <v>50</v>
      </c>
      <c r="O21" s="32"/>
      <c r="P21" s="32">
        <v>50</v>
      </c>
      <c r="Q21" s="32"/>
      <c r="R21" s="32"/>
      <c r="S21" s="33"/>
      <c r="T21" s="31">
        <v>50</v>
      </c>
      <c r="U21" s="32"/>
      <c r="V21" s="32">
        <v>60</v>
      </c>
      <c r="W21" s="32"/>
      <c r="X21" s="32">
        <v>60</v>
      </c>
      <c r="Y21" s="32"/>
      <c r="Z21" s="32"/>
      <c r="AA21" s="33"/>
      <c r="AB21" s="31">
        <v>50</v>
      </c>
      <c r="AC21" s="32"/>
      <c r="AD21" s="32">
        <v>50</v>
      </c>
      <c r="AE21" s="32"/>
      <c r="AF21" s="32"/>
      <c r="AG21" s="32"/>
      <c r="AH21" s="32"/>
      <c r="AI21" s="3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3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60</v>
      </c>
      <c r="E24" s="32">
        <v>74</v>
      </c>
      <c r="F24" s="32">
        <v>78</v>
      </c>
      <c r="G24" s="32"/>
      <c r="H24" s="32"/>
      <c r="I24" s="32"/>
      <c r="J24" s="32"/>
      <c r="K24" s="33"/>
      <c r="L24" s="31">
        <v>60</v>
      </c>
      <c r="M24" s="32">
        <v>75</v>
      </c>
      <c r="N24" s="32">
        <v>72</v>
      </c>
      <c r="O24" s="32"/>
      <c r="P24" s="32">
        <v>70</v>
      </c>
      <c r="Q24" s="32"/>
      <c r="R24" s="32"/>
      <c r="S24" s="33"/>
      <c r="T24" s="31">
        <v>60</v>
      </c>
      <c r="U24" s="32">
        <v>74</v>
      </c>
      <c r="V24" s="32">
        <v>72</v>
      </c>
      <c r="W24" s="32"/>
      <c r="X24" s="32">
        <v>75</v>
      </c>
      <c r="Y24" s="32"/>
      <c r="Z24" s="32"/>
      <c r="AA24" s="33"/>
      <c r="AB24" s="31">
        <v>60</v>
      </c>
      <c r="AC24" s="32">
        <v>77</v>
      </c>
      <c r="AD24" s="32">
        <v>72</v>
      </c>
      <c r="AE24" s="32"/>
      <c r="AF24" s="32">
        <v>73</v>
      </c>
      <c r="AG24" s="32"/>
      <c r="AH24" s="32"/>
      <c r="AI24" s="33"/>
      <c r="AJ24" s="61">
        <f t="shared" si="0"/>
        <v>38</v>
      </c>
      <c r="AK24" s="62">
        <f t="shared" si="1"/>
        <v>54.25</v>
      </c>
      <c r="AL24" s="63">
        <f t="shared" si="2"/>
        <v>55.25</v>
      </c>
      <c r="AM24" s="64">
        <f t="shared" si="3"/>
        <v>55.5</v>
      </c>
      <c r="AN24" s="65">
        <f t="shared" si="4"/>
        <v>50.75</v>
      </c>
      <c r="AO24" s="54"/>
      <c r="AQ24" s="71">
        <f t="shared" si="5"/>
        <v>25.375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50.75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73</v>
      </c>
      <c r="E25" s="32"/>
      <c r="F25" s="32">
        <v>88</v>
      </c>
      <c r="G25" s="32"/>
      <c r="H25" s="32">
        <v>83</v>
      </c>
      <c r="I25" s="32"/>
      <c r="J25" s="32"/>
      <c r="K25" s="33"/>
      <c r="L25" s="31">
        <v>80</v>
      </c>
      <c r="M25" s="32"/>
      <c r="N25" s="32">
        <v>87</v>
      </c>
      <c r="O25" s="32"/>
      <c r="P25" s="32">
        <v>88</v>
      </c>
      <c r="Q25" s="32"/>
      <c r="R25" s="32"/>
      <c r="S25" s="33"/>
      <c r="T25" s="31">
        <v>80</v>
      </c>
      <c r="U25" s="32"/>
      <c r="V25" s="32">
        <v>83</v>
      </c>
      <c r="W25" s="32"/>
      <c r="X25" s="32">
        <v>80</v>
      </c>
      <c r="Y25" s="32"/>
      <c r="Z25" s="32"/>
      <c r="AA25" s="33"/>
      <c r="AB25" s="31">
        <v>80</v>
      </c>
      <c r="AC25" s="32"/>
      <c r="AD25" s="32">
        <v>80</v>
      </c>
      <c r="AE25" s="32"/>
      <c r="AF25" s="32">
        <v>80</v>
      </c>
      <c r="AG25" s="32"/>
      <c r="AH25" s="32"/>
      <c r="AI25" s="33"/>
      <c r="AJ25" s="61">
        <f t="shared" si="0"/>
        <v>61</v>
      </c>
      <c r="AK25" s="62">
        <f t="shared" si="1"/>
        <v>63.75</v>
      </c>
      <c r="AL25" s="63">
        <f t="shared" si="2"/>
        <v>60.75</v>
      </c>
      <c r="AM25" s="64">
        <f t="shared" si="3"/>
        <v>60</v>
      </c>
      <c r="AN25" s="65">
        <f t="shared" si="4"/>
        <v>61.375</v>
      </c>
      <c r="AO25" s="54"/>
      <c r="AQ25" s="71">
        <f t="shared" si="5"/>
        <v>30.6875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61.375</v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3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3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85</v>
      </c>
      <c r="E28" s="32"/>
      <c r="F28" s="32">
        <v>84</v>
      </c>
      <c r="G28" s="32"/>
      <c r="H28" s="32">
        <v>85</v>
      </c>
      <c r="I28" s="32"/>
      <c r="J28" s="32">
        <v>88</v>
      </c>
      <c r="K28" s="33"/>
      <c r="L28" s="31">
        <v>88</v>
      </c>
      <c r="M28" s="32"/>
      <c r="N28" s="32">
        <v>89</v>
      </c>
      <c r="O28" s="32"/>
      <c r="P28" s="32">
        <v>88</v>
      </c>
      <c r="Q28" s="32"/>
      <c r="R28" s="32">
        <v>88</v>
      </c>
      <c r="S28" s="33"/>
      <c r="T28" s="31">
        <v>89</v>
      </c>
      <c r="U28" s="32"/>
      <c r="V28" s="32">
        <v>87</v>
      </c>
      <c r="W28" s="32"/>
      <c r="X28" s="32">
        <v>85</v>
      </c>
      <c r="Y28" s="32"/>
      <c r="Z28" s="32"/>
      <c r="AA28" s="33"/>
      <c r="AB28" s="31">
        <v>88</v>
      </c>
      <c r="AC28" s="32"/>
      <c r="AD28" s="32">
        <v>87</v>
      </c>
      <c r="AE28" s="32"/>
      <c r="AF28" s="32">
        <v>88</v>
      </c>
      <c r="AG28" s="32"/>
      <c r="AH28" s="32"/>
      <c r="AI28" s="33"/>
      <c r="AJ28" s="61">
        <f t="shared" si="0"/>
        <v>85.5</v>
      </c>
      <c r="AK28" s="62">
        <f t="shared" si="1"/>
        <v>88.25</v>
      </c>
      <c r="AL28" s="63">
        <f t="shared" si="2"/>
        <v>65.25</v>
      </c>
      <c r="AM28" s="64">
        <f t="shared" si="3"/>
        <v>65.75</v>
      </c>
      <c r="AN28" s="65">
        <f t="shared" si="4"/>
        <v>76.1875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76.1875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3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3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3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88</v>
      </c>
      <c r="E32" s="32"/>
      <c r="F32" s="32">
        <v>78</v>
      </c>
      <c r="G32" s="32"/>
      <c r="H32" s="32">
        <v>77</v>
      </c>
      <c r="I32" s="32"/>
      <c r="J32" s="32"/>
      <c r="K32" s="33"/>
      <c r="L32" s="31">
        <v>85</v>
      </c>
      <c r="M32" s="32"/>
      <c r="N32" s="32">
        <v>75</v>
      </c>
      <c r="O32" s="32"/>
      <c r="P32" s="32">
        <v>77</v>
      </c>
      <c r="Q32" s="32"/>
      <c r="R32" s="32"/>
      <c r="S32" s="33"/>
      <c r="T32" s="31">
        <v>80</v>
      </c>
      <c r="U32" s="32"/>
      <c r="V32" s="32">
        <v>78</v>
      </c>
      <c r="W32" s="32"/>
      <c r="X32" s="32">
        <v>76</v>
      </c>
      <c r="Y32" s="32"/>
      <c r="Z32" s="32"/>
      <c r="AA32" s="33"/>
      <c r="AB32" s="31">
        <v>81</v>
      </c>
      <c r="AC32" s="32"/>
      <c r="AD32" s="32">
        <v>77</v>
      </c>
      <c r="AE32" s="32"/>
      <c r="AF32" s="32">
        <v>78</v>
      </c>
      <c r="AG32" s="32"/>
      <c r="AH32" s="32"/>
      <c r="AI32" s="33"/>
      <c r="AJ32" s="61">
        <f t="shared" si="0"/>
        <v>60.75</v>
      </c>
      <c r="AK32" s="62">
        <f t="shared" si="1"/>
        <v>59.25</v>
      </c>
      <c r="AL32" s="63">
        <f t="shared" si="2"/>
        <v>58.5</v>
      </c>
      <c r="AM32" s="64">
        <f t="shared" si="3"/>
        <v>59</v>
      </c>
      <c r="AN32" s="65">
        <f t="shared" si="4"/>
        <v>59.375</v>
      </c>
      <c r="AO32" s="54"/>
      <c r="AQ32" s="71">
        <f t="shared" si="5"/>
        <v>29.6875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59.375</v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3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81</v>
      </c>
      <c r="E35" s="32"/>
      <c r="F35" s="32">
        <v>80</v>
      </c>
      <c r="G35" s="32"/>
      <c r="H35" s="32">
        <v>80</v>
      </c>
      <c r="I35" s="32"/>
      <c r="J35" s="32"/>
      <c r="K35" s="33"/>
      <c r="L35" s="31">
        <v>78</v>
      </c>
      <c r="M35" s="32"/>
      <c r="N35" s="32">
        <v>80</v>
      </c>
      <c r="O35" s="32"/>
      <c r="P35" s="32">
        <v>79</v>
      </c>
      <c r="Q35" s="32"/>
      <c r="R35" s="32"/>
      <c r="S35" s="33"/>
      <c r="T35" s="31">
        <v>77</v>
      </c>
      <c r="U35" s="32"/>
      <c r="V35" s="32">
        <v>80</v>
      </c>
      <c r="W35" s="32"/>
      <c r="X35" s="32">
        <v>79</v>
      </c>
      <c r="Y35" s="32"/>
      <c r="Z35" s="32"/>
      <c r="AA35" s="33"/>
      <c r="AB35" s="31">
        <v>79</v>
      </c>
      <c r="AC35" s="32"/>
      <c r="AD35" s="32">
        <v>81</v>
      </c>
      <c r="AE35" s="32"/>
      <c r="AF35" s="32">
        <v>79</v>
      </c>
      <c r="AG35" s="32"/>
      <c r="AH35" s="32"/>
      <c r="AI35" s="33"/>
      <c r="AJ35" s="61">
        <f t="shared" si="0"/>
        <v>60.25</v>
      </c>
      <c r="AK35" s="62">
        <f t="shared" si="1"/>
        <v>59.25</v>
      </c>
      <c r="AL35" s="63">
        <f t="shared" si="2"/>
        <v>59</v>
      </c>
      <c r="AM35" s="64">
        <f t="shared" si="3"/>
        <v>59.75</v>
      </c>
      <c r="AN35" s="65">
        <f t="shared" si="4"/>
        <v>59.5625</v>
      </c>
      <c r="AO35" s="54"/>
      <c r="AQ35" s="71">
        <f t="shared" si="5"/>
        <v>29.78125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59.5625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3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88</v>
      </c>
      <c r="E37" s="32"/>
      <c r="F37" s="32">
        <v>90</v>
      </c>
      <c r="G37" s="32"/>
      <c r="H37" s="32">
        <v>98</v>
      </c>
      <c r="I37" s="32"/>
      <c r="J37" s="32">
        <v>95</v>
      </c>
      <c r="K37" s="33"/>
      <c r="L37" s="31">
        <v>87</v>
      </c>
      <c r="M37" s="32"/>
      <c r="N37" s="32">
        <v>90</v>
      </c>
      <c r="O37" s="32"/>
      <c r="P37" s="32">
        <v>98</v>
      </c>
      <c r="Q37" s="32"/>
      <c r="R37" s="32">
        <v>95</v>
      </c>
      <c r="S37" s="33"/>
      <c r="T37" s="31">
        <v>90</v>
      </c>
      <c r="U37" s="32"/>
      <c r="V37" s="32">
        <v>90</v>
      </c>
      <c r="W37" s="32"/>
      <c r="X37" s="32">
        <v>98</v>
      </c>
      <c r="Y37" s="32"/>
      <c r="Z37" s="32">
        <v>95</v>
      </c>
      <c r="AA37" s="33"/>
      <c r="AB37" s="31">
        <v>92</v>
      </c>
      <c r="AC37" s="32"/>
      <c r="AD37" s="32">
        <v>90</v>
      </c>
      <c r="AE37" s="32"/>
      <c r="AF37" s="32">
        <v>91</v>
      </c>
      <c r="AG37" s="32"/>
      <c r="AH37" s="32"/>
      <c r="AI37" s="33"/>
      <c r="AJ37" s="61">
        <f t="shared" si="0"/>
        <v>92.75</v>
      </c>
      <c r="AK37" s="62">
        <f t="shared" si="1"/>
        <v>92.5</v>
      </c>
      <c r="AL37" s="63">
        <f t="shared" si="2"/>
        <v>93.25</v>
      </c>
      <c r="AM37" s="64">
        <f t="shared" si="3"/>
        <v>68.25</v>
      </c>
      <c r="AN37" s="65">
        <f t="shared" si="4"/>
        <v>86.6875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86.6875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98</v>
      </c>
      <c r="E38" s="32"/>
      <c r="F38" s="32">
        <v>94</v>
      </c>
      <c r="G38" s="32"/>
      <c r="H38" s="32">
        <v>95</v>
      </c>
      <c r="I38" s="32"/>
      <c r="J38" s="32"/>
      <c r="K38" s="33"/>
      <c r="L38" s="31">
        <v>90</v>
      </c>
      <c r="M38" s="32"/>
      <c r="N38" s="32">
        <v>92</v>
      </c>
      <c r="O38" s="32"/>
      <c r="P38" s="32">
        <v>93</v>
      </c>
      <c r="Q38" s="32"/>
      <c r="R38" s="32"/>
      <c r="S38" s="33"/>
      <c r="T38" s="31">
        <v>70</v>
      </c>
      <c r="U38" s="32"/>
      <c r="V38" s="32">
        <v>91</v>
      </c>
      <c r="W38" s="32"/>
      <c r="X38" s="32">
        <v>92</v>
      </c>
      <c r="Y38" s="32"/>
      <c r="Z38" s="32"/>
      <c r="AA38" s="33"/>
      <c r="AB38" s="31">
        <v>90</v>
      </c>
      <c r="AC38" s="32"/>
      <c r="AD38" s="32">
        <v>90</v>
      </c>
      <c r="AE38" s="32"/>
      <c r="AF38" s="32">
        <v>90</v>
      </c>
      <c r="AG38" s="32"/>
      <c r="AH38" s="32"/>
      <c r="AI38" s="33"/>
      <c r="AJ38" s="61">
        <f t="shared" si="0"/>
        <v>71.75</v>
      </c>
      <c r="AK38" s="62">
        <f t="shared" si="1"/>
        <v>68.75</v>
      </c>
      <c r="AL38" s="63">
        <f t="shared" si="2"/>
        <v>63.25</v>
      </c>
      <c r="AM38" s="64">
        <f t="shared" si="3"/>
        <v>67.5</v>
      </c>
      <c r="AN38" s="65">
        <f t="shared" si="4"/>
        <v>67.8125</v>
      </c>
      <c r="AO38" s="54"/>
      <c r="AQ38" s="71">
        <f t="shared" si="5"/>
        <v>33.90625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67.8125</v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88</v>
      </c>
      <c r="E39" s="32"/>
      <c r="F39" s="32">
        <v>84</v>
      </c>
      <c r="G39" s="32"/>
      <c r="H39" s="32"/>
      <c r="I39" s="32"/>
      <c r="J39" s="32"/>
      <c r="K39" s="33"/>
      <c r="L39" s="31">
        <v>80</v>
      </c>
      <c r="M39" s="32"/>
      <c r="N39" s="32">
        <v>84</v>
      </c>
      <c r="O39" s="32"/>
      <c r="P39" s="32"/>
      <c r="Q39" s="32"/>
      <c r="R39" s="32"/>
      <c r="S39" s="33"/>
      <c r="T39" s="31">
        <v>80</v>
      </c>
      <c r="U39" s="32"/>
      <c r="V39" s="32">
        <v>84</v>
      </c>
      <c r="W39" s="32"/>
      <c r="X39" s="32"/>
      <c r="Y39" s="32"/>
      <c r="Z39" s="32"/>
      <c r="AA39" s="33"/>
      <c r="AB39" s="31">
        <v>80</v>
      </c>
      <c r="AC39" s="32"/>
      <c r="AD39" s="32">
        <v>84</v>
      </c>
      <c r="AE39" s="32"/>
      <c r="AF39" s="32"/>
      <c r="AG39" s="32"/>
      <c r="AH39" s="32"/>
      <c r="AI39" s="33"/>
      <c r="AJ39" s="61">
        <f t="shared" si="0"/>
        <v>43</v>
      </c>
      <c r="AK39" s="62">
        <f t="shared" si="1"/>
        <v>41</v>
      </c>
      <c r="AL39" s="63">
        <f t="shared" si="2"/>
        <v>41</v>
      </c>
      <c r="AM39" s="64">
        <f t="shared" si="3"/>
        <v>41</v>
      </c>
      <c r="AN39" s="65">
        <f t="shared" si="4"/>
        <v>41.5</v>
      </c>
      <c r="AO39" s="54"/>
      <c r="AQ39" s="71">
        <f t="shared" si="5"/>
        <v>20.75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41.5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3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78</v>
      </c>
      <c r="E41" s="32"/>
      <c r="F41" s="32">
        <v>79</v>
      </c>
      <c r="G41" s="32"/>
      <c r="H41" s="32">
        <v>80</v>
      </c>
      <c r="I41" s="32"/>
      <c r="J41" s="32"/>
      <c r="K41" s="33"/>
      <c r="L41" s="31">
        <v>74</v>
      </c>
      <c r="M41" s="32"/>
      <c r="N41" s="32">
        <v>75</v>
      </c>
      <c r="O41" s="32"/>
      <c r="P41" s="32">
        <v>77</v>
      </c>
      <c r="Q41" s="32"/>
      <c r="R41" s="32"/>
      <c r="S41" s="33"/>
      <c r="T41" s="31">
        <v>79</v>
      </c>
      <c r="U41" s="32"/>
      <c r="V41" s="32">
        <v>80</v>
      </c>
      <c r="W41" s="32"/>
      <c r="X41" s="32">
        <v>81</v>
      </c>
      <c r="Y41" s="32"/>
      <c r="Z41" s="32"/>
      <c r="AA41" s="33"/>
      <c r="AB41" s="31">
        <v>80</v>
      </c>
      <c r="AC41" s="32"/>
      <c r="AD41" s="32">
        <v>80</v>
      </c>
      <c r="AE41" s="32"/>
      <c r="AF41" s="32">
        <v>78</v>
      </c>
      <c r="AG41" s="32"/>
      <c r="AH41" s="32"/>
      <c r="AI41" s="33"/>
      <c r="AJ41" s="61">
        <f t="shared" si="0"/>
        <v>59.25</v>
      </c>
      <c r="AK41" s="62">
        <f t="shared" si="1"/>
        <v>56.5</v>
      </c>
      <c r="AL41" s="63">
        <f t="shared" si="2"/>
        <v>60</v>
      </c>
      <c r="AM41" s="64">
        <f t="shared" si="3"/>
        <v>59.5</v>
      </c>
      <c r="AN41" s="65">
        <f t="shared" si="4"/>
        <v>58.8125</v>
      </c>
      <c r="AO41" s="54"/>
      <c r="AQ41" s="71">
        <f t="shared" si="5"/>
        <v>29.40625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58.8125</v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3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78</v>
      </c>
      <c r="E45" s="32"/>
      <c r="F45" s="32">
        <v>79</v>
      </c>
      <c r="G45" s="32"/>
      <c r="H45" s="32">
        <v>80</v>
      </c>
      <c r="I45" s="32"/>
      <c r="J45" s="32">
        <v>80</v>
      </c>
      <c r="K45" s="33"/>
      <c r="L45" s="31">
        <v>77</v>
      </c>
      <c r="M45" s="32"/>
      <c r="N45" s="32">
        <v>75</v>
      </c>
      <c r="O45" s="32"/>
      <c r="P45" s="32">
        <v>79</v>
      </c>
      <c r="Q45" s="32"/>
      <c r="R45" s="32">
        <v>80</v>
      </c>
      <c r="S45" s="13"/>
      <c r="T45" s="31">
        <v>78</v>
      </c>
      <c r="U45" s="32"/>
      <c r="V45" s="32">
        <v>79</v>
      </c>
      <c r="W45" s="32"/>
      <c r="X45" s="32">
        <v>80</v>
      </c>
      <c r="Y45" s="32"/>
      <c r="Z45" s="32">
        <v>81</v>
      </c>
      <c r="AA45" s="33"/>
      <c r="AB45" s="31">
        <v>75</v>
      </c>
      <c r="AC45" s="32"/>
      <c r="AD45" s="32">
        <v>79</v>
      </c>
      <c r="AE45" s="32"/>
      <c r="AF45" s="32">
        <v>78</v>
      </c>
      <c r="AG45" s="32"/>
      <c r="AH45" s="32"/>
      <c r="AI45" s="13"/>
      <c r="AJ45" s="61">
        <f t="shared" si="0"/>
        <v>79.25</v>
      </c>
      <c r="AK45" s="62">
        <f t="shared" si="1"/>
        <v>77.75</v>
      </c>
      <c r="AL45" s="63">
        <f t="shared" si="2"/>
        <v>79.5</v>
      </c>
      <c r="AM45" s="64">
        <f t="shared" si="3"/>
        <v>58</v>
      </c>
      <c r="AN45" s="65">
        <f t="shared" si="4"/>
        <v>73.625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73.625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>
        <v>75</v>
      </c>
      <c r="E46" s="32"/>
      <c r="F46" s="32">
        <v>77</v>
      </c>
      <c r="G46" s="32"/>
      <c r="H46" s="32">
        <v>79</v>
      </c>
      <c r="I46" s="32"/>
      <c r="J46" s="32">
        <v>78</v>
      </c>
      <c r="K46" s="33"/>
      <c r="L46" s="31">
        <v>74</v>
      </c>
      <c r="M46" s="32"/>
      <c r="N46" s="32">
        <v>76</v>
      </c>
      <c r="O46" s="32"/>
      <c r="P46" s="32">
        <v>77</v>
      </c>
      <c r="Q46" s="32"/>
      <c r="R46" s="32">
        <v>78</v>
      </c>
      <c r="S46" s="13"/>
      <c r="T46" s="31">
        <v>77</v>
      </c>
      <c r="U46" s="32"/>
      <c r="V46" s="32">
        <v>75</v>
      </c>
      <c r="W46" s="32"/>
      <c r="X46" s="32">
        <v>79</v>
      </c>
      <c r="Y46" s="32"/>
      <c r="Z46" s="32">
        <v>79</v>
      </c>
      <c r="AA46" s="33"/>
      <c r="AB46" s="31">
        <v>75</v>
      </c>
      <c r="AC46" s="32"/>
      <c r="AD46" s="32">
        <v>78</v>
      </c>
      <c r="AE46" s="32"/>
      <c r="AF46" s="32">
        <v>77</v>
      </c>
      <c r="AG46" s="32"/>
      <c r="AH46" s="32"/>
      <c r="AI46" s="13"/>
      <c r="AJ46" s="61">
        <f t="shared" si="0"/>
        <v>77.25</v>
      </c>
      <c r="AK46" s="62">
        <f t="shared" si="1"/>
        <v>76.25</v>
      </c>
      <c r="AL46" s="63">
        <f t="shared" si="2"/>
        <v>77.5</v>
      </c>
      <c r="AM46" s="64">
        <f t="shared" si="3"/>
        <v>57.5</v>
      </c>
      <c r="AN46" s="65">
        <f t="shared" si="4"/>
        <v>72.125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72.125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>
        <v>60</v>
      </c>
      <c r="I48" s="32"/>
      <c r="J48" s="32"/>
      <c r="K48" s="33"/>
      <c r="L48" s="31"/>
      <c r="M48" s="32"/>
      <c r="N48" s="32"/>
      <c r="O48" s="32"/>
      <c r="P48" s="32">
        <v>60</v>
      </c>
      <c r="Q48" s="32"/>
      <c r="R48" s="32"/>
      <c r="S48" s="13"/>
      <c r="T48" s="31"/>
      <c r="U48" s="32"/>
      <c r="V48" s="32"/>
      <c r="W48" s="32"/>
      <c r="X48" s="32">
        <v>60</v>
      </c>
      <c r="Y48" s="32"/>
      <c r="Z48" s="32"/>
      <c r="AA48" s="33"/>
      <c r="AB48" s="31"/>
      <c r="AC48" s="32"/>
      <c r="AD48" s="32">
        <v>60</v>
      </c>
      <c r="AE48" s="32"/>
      <c r="AF48" s="32">
        <v>60</v>
      </c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>
        <v>70</v>
      </c>
      <c r="E49" s="32"/>
      <c r="F49" s="32">
        <v>71</v>
      </c>
      <c r="G49" s="32"/>
      <c r="H49" s="32"/>
      <c r="I49" s="32"/>
      <c r="J49" s="32"/>
      <c r="K49" s="33"/>
      <c r="L49" s="31">
        <v>70</v>
      </c>
      <c r="M49" s="32"/>
      <c r="N49" s="32">
        <v>70</v>
      </c>
      <c r="O49" s="32"/>
      <c r="P49" s="32">
        <v>60</v>
      </c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>
        <v>70</v>
      </c>
      <c r="AE49" s="32"/>
      <c r="AF49" s="32">
        <v>60</v>
      </c>
      <c r="AG49" s="32"/>
      <c r="AH49" s="32"/>
      <c r="AI49" s="13"/>
      <c r="AJ49" s="61">
        <f t="shared" si="0"/>
        <v>35.25</v>
      </c>
      <c r="AK49" s="62">
        <f t="shared" si="1"/>
        <v>35</v>
      </c>
      <c r="AL49" s="63">
        <f t="shared" si="2"/>
        <v>0</v>
      </c>
      <c r="AM49" s="64">
        <f t="shared" si="3"/>
        <v>17.5</v>
      </c>
      <c r="AN49" s="65">
        <f t="shared" si="4"/>
        <v>21.9375</v>
      </c>
      <c r="AO49" s="54"/>
      <c r="AQ49" s="71">
        <f t="shared" si="5"/>
        <v>10.96875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21.9375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45" priority="7" operator="lessThan">
      <formula>70</formula>
    </cfRule>
  </conditionalFormatting>
  <conditionalFormatting sqref="F12:K41">
    <cfRule type="cellIs" dxfId="44" priority="10" operator="lessThan">
      <formula>70</formula>
    </cfRule>
  </conditionalFormatting>
  <conditionalFormatting sqref="N12:AA41">
    <cfRule type="cellIs" dxfId="43" priority="9" operator="lessThan">
      <formula>70</formula>
    </cfRule>
  </conditionalFormatting>
  <conditionalFormatting sqref="T45:AA46">
    <cfRule type="cellIs" dxfId="42" priority="2" operator="lessThan">
      <formula>70</formula>
    </cfRule>
  </conditionalFormatting>
  <conditionalFormatting sqref="X48:AA48">
    <cfRule type="cellIs" dxfId="41" priority="4" operator="lessThan">
      <formula>70</formula>
    </cfRule>
  </conditionalFormatting>
  <conditionalFormatting sqref="AD45:AF46">
    <cfRule type="cellIs" dxfId="40" priority="1" operator="lessThan">
      <formula>70</formula>
    </cfRule>
  </conditionalFormatting>
  <conditionalFormatting sqref="AD48:AF49">
    <cfRule type="cellIs" dxfId="39" priority="3" operator="lessThan">
      <formula>70</formula>
    </cfRule>
  </conditionalFormatting>
  <conditionalFormatting sqref="AD12:AI41">
    <cfRule type="cellIs" dxfId="38" priority="8" operator="lessThan">
      <formula>70</formula>
    </cfRule>
  </conditionalFormatting>
  <conditionalFormatting sqref="AJ11:AO55 D12:E41 L12:M41 AB12:AC41 D42:AI44 D45:S46 AB45:AC46 AG45:AI46 D47:AI47 D48:W48 AB48:AC48 AG48:AI49 D49:AC49 D50:AI55">
    <cfRule type="cellIs" dxfId="37" priority="13" operator="lessThan">
      <formula>70</formula>
    </cfRule>
  </conditionalFormatting>
  <conditionalFormatting sqref="AQ11:AQ55">
    <cfRule type="cellIs" dxfId="36" priority="11" operator="lessThan">
      <formula>70</formula>
    </cfRule>
  </conditionalFormatting>
  <conditionalFormatting sqref="AQ11:AX55">
    <cfRule type="cellIs" dxfId="35" priority="12" operator="lessThan">
      <formula>70</formula>
    </cfRule>
  </conditionalFormatting>
  <conditionalFormatting sqref="AY11:AY55">
    <cfRule type="cellIs" dxfId="34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zoomScaleNormal="100" workbookViewId="0">
      <selection activeCell="AZ21" sqref="AZ21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75</v>
      </c>
      <c r="E11" s="43"/>
      <c r="F11" s="43">
        <v>70</v>
      </c>
      <c r="G11" s="43"/>
      <c r="H11" s="43">
        <v>70</v>
      </c>
      <c r="I11" s="43"/>
      <c r="J11" s="43">
        <v>68</v>
      </c>
      <c r="K11" s="44"/>
      <c r="L11" s="42">
        <v>73</v>
      </c>
      <c r="M11" s="43"/>
      <c r="N11" s="43">
        <v>70</v>
      </c>
      <c r="O11" s="43"/>
      <c r="P11" s="43">
        <v>73</v>
      </c>
      <c r="Q11" s="43"/>
      <c r="R11" s="43">
        <v>72</v>
      </c>
      <c r="S11" s="44"/>
      <c r="T11" s="42">
        <v>75</v>
      </c>
      <c r="U11" s="43"/>
      <c r="V11" s="43">
        <v>70</v>
      </c>
      <c r="W11" s="43"/>
      <c r="X11" s="43">
        <v>75</v>
      </c>
      <c r="Y11" s="43"/>
      <c r="Z11" s="43">
        <v>78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53.75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72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74.5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68.375</v>
      </c>
      <c r="AO11" s="51"/>
      <c r="AQ11" s="71">
        <f>IF(AN11&lt;70, AN11*0.5, "")</f>
        <v>34.1875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68.375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90</v>
      </c>
      <c r="E12" s="32"/>
      <c r="F12" s="32">
        <v>90</v>
      </c>
      <c r="G12" s="32"/>
      <c r="H12" s="32">
        <v>93</v>
      </c>
      <c r="I12" s="32"/>
      <c r="J12" s="32">
        <v>90</v>
      </c>
      <c r="K12" s="33"/>
      <c r="L12" s="31">
        <v>88</v>
      </c>
      <c r="M12" s="32"/>
      <c r="N12" s="32">
        <v>90</v>
      </c>
      <c r="O12" s="32"/>
      <c r="P12" s="32">
        <v>95</v>
      </c>
      <c r="Q12" s="32"/>
      <c r="R12" s="32">
        <v>90</v>
      </c>
      <c r="S12" s="33"/>
      <c r="T12" s="31">
        <v>92</v>
      </c>
      <c r="U12" s="32"/>
      <c r="V12" s="32">
        <v>89</v>
      </c>
      <c r="W12" s="32"/>
      <c r="X12" s="32">
        <v>95</v>
      </c>
      <c r="Y12" s="32"/>
      <c r="Z12" s="32">
        <v>100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90.75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90.75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94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91.625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91.625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70</v>
      </c>
      <c r="E13" s="32"/>
      <c r="F13" s="32">
        <v>70</v>
      </c>
      <c r="G13" s="32"/>
      <c r="H13" s="32">
        <v>72</v>
      </c>
      <c r="I13" s="32"/>
      <c r="J13" s="32">
        <v>68</v>
      </c>
      <c r="K13" s="33"/>
      <c r="L13" s="31">
        <v>68</v>
      </c>
      <c r="M13" s="32"/>
      <c r="N13" s="32">
        <v>70</v>
      </c>
      <c r="O13" s="32"/>
      <c r="P13" s="32">
        <v>75</v>
      </c>
      <c r="Q13" s="32"/>
      <c r="R13" s="32">
        <v>70</v>
      </c>
      <c r="S13" s="33"/>
      <c r="T13" s="31">
        <v>72</v>
      </c>
      <c r="U13" s="32"/>
      <c r="V13" s="32">
        <v>70</v>
      </c>
      <c r="W13" s="32"/>
      <c r="X13" s="32">
        <v>78</v>
      </c>
      <c r="Y13" s="32"/>
      <c r="Z13" s="32">
        <v>75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53</v>
      </c>
      <c r="AK13" s="62">
        <f t="shared" si="1"/>
        <v>53.75</v>
      </c>
      <c r="AL13" s="63">
        <f t="shared" si="2"/>
        <v>73.75</v>
      </c>
      <c r="AM13" s="64">
        <f t="shared" si="3"/>
        <v>87</v>
      </c>
      <c r="AN13" s="65">
        <f t="shared" si="4"/>
        <v>66.875</v>
      </c>
      <c r="AO13" s="54"/>
      <c r="AQ13" s="71">
        <f t="shared" si="5"/>
        <v>33.4375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66.875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78</v>
      </c>
      <c r="E14" s="32"/>
      <c r="F14" s="32">
        <v>85</v>
      </c>
      <c r="G14" s="32"/>
      <c r="H14" s="32">
        <v>70</v>
      </c>
      <c r="I14" s="32"/>
      <c r="J14" s="32">
        <v>73</v>
      </c>
      <c r="K14" s="33"/>
      <c r="L14" s="31">
        <v>73</v>
      </c>
      <c r="M14" s="32"/>
      <c r="N14" s="32">
        <v>80</v>
      </c>
      <c r="O14" s="32"/>
      <c r="P14" s="32">
        <v>78</v>
      </c>
      <c r="Q14" s="32"/>
      <c r="R14" s="32">
        <v>80</v>
      </c>
      <c r="S14" s="33"/>
      <c r="T14" s="31">
        <v>75</v>
      </c>
      <c r="U14" s="32"/>
      <c r="V14" s="32">
        <v>79</v>
      </c>
      <c r="W14" s="32"/>
      <c r="X14" s="32">
        <v>75</v>
      </c>
      <c r="Y14" s="32"/>
      <c r="Z14" s="32">
        <v>78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76.5</v>
      </c>
      <c r="AK14" s="62">
        <f t="shared" si="1"/>
        <v>77.75</v>
      </c>
      <c r="AL14" s="63">
        <f t="shared" si="2"/>
        <v>76.75</v>
      </c>
      <c r="AM14" s="64">
        <f t="shared" si="3"/>
        <v>74.5</v>
      </c>
      <c r="AN14" s="65">
        <f t="shared" si="4"/>
        <v>76.375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76.375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78</v>
      </c>
      <c r="E15" s="32"/>
      <c r="F15" s="32">
        <v>75</v>
      </c>
      <c r="G15" s="32"/>
      <c r="H15" s="32">
        <v>78</v>
      </c>
      <c r="I15" s="32"/>
      <c r="J15" s="32">
        <v>75</v>
      </c>
      <c r="K15" s="33"/>
      <c r="L15" s="31">
        <v>75</v>
      </c>
      <c r="M15" s="32"/>
      <c r="N15" s="32">
        <v>78</v>
      </c>
      <c r="O15" s="32"/>
      <c r="P15" s="32">
        <v>78</v>
      </c>
      <c r="Q15" s="32"/>
      <c r="R15" s="32">
        <v>82</v>
      </c>
      <c r="S15" s="33"/>
      <c r="T15" s="31">
        <v>75</v>
      </c>
      <c r="U15" s="32"/>
      <c r="V15" s="32">
        <v>88</v>
      </c>
      <c r="W15" s="32"/>
      <c r="X15" s="32">
        <v>80</v>
      </c>
      <c r="Y15" s="32"/>
      <c r="Z15" s="32">
        <v>83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76.5</v>
      </c>
      <c r="AK15" s="62">
        <f t="shared" si="1"/>
        <v>78.25</v>
      </c>
      <c r="AL15" s="63">
        <f t="shared" si="2"/>
        <v>81.5</v>
      </c>
      <c r="AM15" s="64">
        <f t="shared" si="3"/>
        <v>78.5</v>
      </c>
      <c r="AN15" s="65">
        <f t="shared" si="4"/>
        <v>78.6875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78.6875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73</v>
      </c>
      <c r="E16" s="32"/>
      <c r="F16" s="32">
        <v>70</v>
      </c>
      <c r="G16" s="32"/>
      <c r="H16" s="32">
        <v>68</v>
      </c>
      <c r="I16" s="32"/>
      <c r="J16" s="32">
        <v>63</v>
      </c>
      <c r="K16" s="33">
        <v>68</v>
      </c>
      <c r="L16" s="31">
        <v>68</v>
      </c>
      <c r="M16" s="32"/>
      <c r="N16" s="32">
        <v>70</v>
      </c>
      <c r="O16" s="32"/>
      <c r="P16" s="32">
        <v>70</v>
      </c>
      <c r="Q16" s="32"/>
      <c r="R16" s="32">
        <v>68</v>
      </c>
      <c r="S16" s="33"/>
      <c r="T16" s="31">
        <v>70</v>
      </c>
      <c r="U16" s="32"/>
      <c r="V16" s="32">
        <v>70</v>
      </c>
      <c r="W16" s="32"/>
      <c r="X16" s="32">
        <v>70</v>
      </c>
      <c r="Y16" s="32"/>
      <c r="Z16" s="32">
        <v>68</v>
      </c>
      <c r="AA16" s="33"/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52.75</v>
      </c>
      <c r="AK16" s="62">
        <f t="shared" si="1"/>
        <v>35</v>
      </c>
      <c r="AL16" s="63">
        <f t="shared" si="2"/>
        <v>52.5</v>
      </c>
      <c r="AM16" s="64">
        <f t="shared" si="3"/>
        <v>89.5</v>
      </c>
      <c r="AN16" s="65">
        <f t="shared" si="4"/>
        <v>57.4375</v>
      </c>
      <c r="AO16" s="54"/>
      <c r="AQ16" s="71">
        <f t="shared" si="5"/>
        <v>28.71875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57.4375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75</v>
      </c>
      <c r="E17" s="32"/>
      <c r="F17" s="32">
        <v>70</v>
      </c>
      <c r="G17" s="32"/>
      <c r="H17" s="32">
        <v>68</v>
      </c>
      <c r="I17" s="32"/>
      <c r="J17" s="32">
        <v>70</v>
      </c>
      <c r="K17" s="33"/>
      <c r="L17" s="31">
        <v>70</v>
      </c>
      <c r="M17" s="32"/>
      <c r="N17" s="32">
        <v>70</v>
      </c>
      <c r="O17" s="32"/>
      <c r="P17" s="32">
        <v>72</v>
      </c>
      <c r="Q17" s="32"/>
      <c r="R17" s="32">
        <v>75</v>
      </c>
      <c r="S17" s="33"/>
      <c r="T17" s="31">
        <v>73</v>
      </c>
      <c r="U17" s="32"/>
      <c r="V17" s="32">
        <v>70</v>
      </c>
      <c r="W17" s="32"/>
      <c r="X17" s="32">
        <v>70</v>
      </c>
      <c r="Y17" s="32"/>
      <c r="Z17" s="32">
        <v>75</v>
      </c>
      <c r="AA17" s="33"/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53.75</v>
      </c>
      <c r="AK17" s="62">
        <f t="shared" si="1"/>
        <v>71.75</v>
      </c>
      <c r="AL17" s="63">
        <f t="shared" si="2"/>
        <v>72</v>
      </c>
      <c r="AM17" s="64">
        <f t="shared" si="3"/>
        <v>73.5</v>
      </c>
      <c r="AN17" s="65">
        <f t="shared" si="4"/>
        <v>67.75</v>
      </c>
      <c r="AO17" s="54"/>
      <c r="AQ17" s="71">
        <f t="shared" si="5"/>
        <v>33.875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67.75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90</v>
      </c>
      <c r="E18" s="32"/>
      <c r="F18" s="32">
        <v>80</v>
      </c>
      <c r="G18" s="32"/>
      <c r="H18" s="32">
        <v>90</v>
      </c>
      <c r="I18" s="32"/>
      <c r="J18" s="32">
        <v>88</v>
      </c>
      <c r="K18" s="33"/>
      <c r="L18" s="31">
        <v>88</v>
      </c>
      <c r="M18" s="32"/>
      <c r="N18" s="32">
        <v>80</v>
      </c>
      <c r="O18" s="32"/>
      <c r="P18" s="32">
        <v>92</v>
      </c>
      <c r="Q18" s="32"/>
      <c r="R18" s="32">
        <v>90</v>
      </c>
      <c r="S18" s="33"/>
      <c r="T18" s="31">
        <v>92</v>
      </c>
      <c r="U18" s="32"/>
      <c r="V18" s="32">
        <v>78</v>
      </c>
      <c r="W18" s="32"/>
      <c r="X18" s="32">
        <v>90</v>
      </c>
      <c r="Y18" s="32"/>
      <c r="Z18" s="32">
        <v>93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87</v>
      </c>
      <c r="AK18" s="62">
        <f t="shared" si="1"/>
        <v>87.5</v>
      </c>
      <c r="AL18" s="63">
        <f t="shared" si="2"/>
        <v>88.25</v>
      </c>
      <c r="AM18" s="64">
        <f t="shared" si="3"/>
        <v>89.5</v>
      </c>
      <c r="AN18" s="65">
        <f t="shared" si="4"/>
        <v>88.0625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88.0625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92</v>
      </c>
      <c r="E19" s="32"/>
      <c r="F19" s="32">
        <v>98</v>
      </c>
      <c r="G19" s="32"/>
      <c r="H19" s="32">
        <v>95</v>
      </c>
      <c r="I19" s="32"/>
      <c r="J19" s="32">
        <v>90</v>
      </c>
      <c r="K19" s="33"/>
      <c r="L19" s="31">
        <v>90</v>
      </c>
      <c r="M19" s="32"/>
      <c r="N19" s="32">
        <v>100</v>
      </c>
      <c r="O19" s="32"/>
      <c r="P19" s="32">
        <v>93</v>
      </c>
      <c r="Q19" s="32"/>
      <c r="R19" s="32">
        <v>93</v>
      </c>
      <c r="S19" s="33"/>
      <c r="T19" s="31">
        <v>95</v>
      </c>
      <c r="U19" s="32"/>
      <c r="V19" s="32">
        <v>100</v>
      </c>
      <c r="W19" s="32"/>
      <c r="X19" s="32">
        <v>98</v>
      </c>
      <c r="Y19" s="32"/>
      <c r="Z19" s="32">
        <v>93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93.75</v>
      </c>
      <c r="AK19" s="62">
        <f t="shared" si="1"/>
        <v>94</v>
      </c>
      <c r="AL19" s="63">
        <f t="shared" si="2"/>
        <v>96.5</v>
      </c>
      <c r="AM19" s="64">
        <f t="shared" si="3"/>
        <v>86.75</v>
      </c>
      <c r="AN19" s="65">
        <f t="shared" si="4"/>
        <v>92.75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92.75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73</v>
      </c>
      <c r="E20" s="32"/>
      <c r="F20" s="32">
        <v>80</v>
      </c>
      <c r="G20" s="32"/>
      <c r="H20" s="32">
        <v>93</v>
      </c>
      <c r="I20" s="32"/>
      <c r="J20" s="32">
        <v>92</v>
      </c>
      <c r="K20" s="33"/>
      <c r="L20" s="31">
        <v>70</v>
      </c>
      <c r="M20" s="32"/>
      <c r="N20" s="32">
        <v>88</v>
      </c>
      <c r="O20" s="32"/>
      <c r="P20" s="32">
        <v>95</v>
      </c>
      <c r="Q20" s="32"/>
      <c r="R20" s="32">
        <v>95</v>
      </c>
      <c r="S20" s="33"/>
      <c r="T20" s="31">
        <v>75</v>
      </c>
      <c r="U20" s="32"/>
      <c r="V20" s="32">
        <v>80</v>
      </c>
      <c r="W20" s="32"/>
      <c r="X20" s="32">
        <v>95</v>
      </c>
      <c r="Y20" s="32"/>
      <c r="Z20" s="32">
        <v>100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84.5</v>
      </c>
      <c r="AK20" s="62">
        <f t="shared" si="1"/>
        <v>87</v>
      </c>
      <c r="AL20" s="63">
        <f t="shared" si="2"/>
        <v>87.5</v>
      </c>
      <c r="AM20" s="64">
        <f t="shared" si="3"/>
        <v>86.25</v>
      </c>
      <c r="AN20" s="65">
        <f t="shared" si="4"/>
        <v>86.3125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86.3125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70</v>
      </c>
      <c r="E21" s="32"/>
      <c r="F21" s="32">
        <v>70</v>
      </c>
      <c r="G21" s="32"/>
      <c r="H21" s="32">
        <v>75</v>
      </c>
      <c r="I21" s="32"/>
      <c r="J21" s="32">
        <v>68</v>
      </c>
      <c r="K21" s="33"/>
      <c r="L21" s="31">
        <v>68</v>
      </c>
      <c r="M21" s="32"/>
      <c r="N21" s="32">
        <v>70</v>
      </c>
      <c r="O21" s="32"/>
      <c r="P21" s="32">
        <v>70</v>
      </c>
      <c r="Q21" s="32"/>
      <c r="R21" s="32">
        <v>68</v>
      </c>
      <c r="S21" s="33"/>
      <c r="T21" s="31">
        <v>70</v>
      </c>
      <c r="U21" s="32"/>
      <c r="V21" s="32">
        <v>71</v>
      </c>
      <c r="W21" s="32"/>
      <c r="X21" s="32">
        <v>73</v>
      </c>
      <c r="Y21" s="32"/>
      <c r="Z21" s="32">
        <v>75</v>
      </c>
      <c r="AA21" s="33"/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53.75</v>
      </c>
      <c r="AK21" s="62">
        <f t="shared" si="1"/>
        <v>35</v>
      </c>
      <c r="AL21" s="63">
        <f t="shared" si="2"/>
        <v>72.25</v>
      </c>
      <c r="AM21" s="64">
        <f t="shared" si="3"/>
        <v>68.5</v>
      </c>
      <c r="AN21" s="65">
        <f t="shared" si="4"/>
        <v>57.375</v>
      </c>
      <c r="AO21" s="54"/>
      <c r="AQ21" s="71">
        <f t="shared" si="5"/>
        <v>28.6875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57.375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80</v>
      </c>
      <c r="E22" s="32"/>
      <c r="F22" s="32">
        <v>80</v>
      </c>
      <c r="G22" s="32"/>
      <c r="H22" s="32">
        <v>73</v>
      </c>
      <c r="I22" s="32"/>
      <c r="J22" s="32">
        <v>73</v>
      </c>
      <c r="K22" s="33"/>
      <c r="L22" s="31">
        <v>75</v>
      </c>
      <c r="M22" s="32"/>
      <c r="N22" s="32">
        <v>82</v>
      </c>
      <c r="O22" s="32"/>
      <c r="P22" s="32">
        <v>75</v>
      </c>
      <c r="Q22" s="32"/>
      <c r="R22" s="32">
        <v>75</v>
      </c>
      <c r="S22" s="33"/>
      <c r="T22" s="31">
        <v>78</v>
      </c>
      <c r="U22" s="32"/>
      <c r="V22" s="32">
        <v>85</v>
      </c>
      <c r="W22" s="32"/>
      <c r="X22" s="32">
        <v>75</v>
      </c>
      <c r="Y22" s="32"/>
      <c r="Z22" s="32">
        <v>78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76.5</v>
      </c>
      <c r="AK22" s="62">
        <f t="shared" si="1"/>
        <v>76.75</v>
      </c>
      <c r="AL22" s="63">
        <f t="shared" si="2"/>
        <v>79</v>
      </c>
      <c r="AM22" s="64">
        <f t="shared" si="3"/>
        <v>93.5</v>
      </c>
      <c r="AN22" s="65">
        <f t="shared" si="4"/>
        <v>81.4375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81.4375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90</v>
      </c>
      <c r="E23" s="32"/>
      <c r="F23" s="32">
        <v>95</v>
      </c>
      <c r="G23" s="32"/>
      <c r="H23" s="32">
        <v>88</v>
      </c>
      <c r="I23" s="32"/>
      <c r="J23" s="32">
        <v>90</v>
      </c>
      <c r="K23" s="33"/>
      <c r="L23" s="31">
        <v>85</v>
      </c>
      <c r="M23" s="32"/>
      <c r="N23" s="32">
        <v>100</v>
      </c>
      <c r="O23" s="32"/>
      <c r="P23" s="32">
        <v>90</v>
      </c>
      <c r="Q23" s="32"/>
      <c r="R23" s="32">
        <v>92</v>
      </c>
      <c r="S23" s="33"/>
      <c r="T23" s="31">
        <v>92</v>
      </c>
      <c r="U23" s="32"/>
      <c r="V23" s="32">
        <v>99</v>
      </c>
      <c r="W23" s="32"/>
      <c r="X23" s="32">
        <v>92</v>
      </c>
      <c r="Y23" s="32"/>
      <c r="Z23" s="32">
        <v>90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90.75</v>
      </c>
      <c r="AK23" s="62">
        <f t="shared" si="1"/>
        <v>91.75</v>
      </c>
      <c r="AL23" s="63">
        <f t="shared" si="2"/>
        <v>93.25</v>
      </c>
      <c r="AM23" s="64">
        <f t="shared" si="3"/>
        <v>73.5</v>
      </c>
      <c r="AN23" s="65">
        <f t="shared" si="4"/>
        <v>87.3125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87.3125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90</v>
      </c>
      <c r="E24" s="32"/>
      <c r="F24" s="32">
        <v>98</v>
      </c>
      <c r="G24" s="32"/>
      <c r="H24" s="32">
        <v>88</v>
      </c>
      <c r="I24" s="32"/>
      <c r="J24" s="32">
        <v>85</v>
      </c>
      <c r="K24" s="33"/>
      <c r="L24" s="31">
        <v>88</v>
      </c>
      <c r="M24" s="32"/>
      <c r="N24" s="32">
        <v>97</v>
      </c>
      <c r="O24" s="32"/>
      <c r="P24" s="32">
        <v>92</v>
      </c>
      <c r="Q24" s="32"/>
      <c r="R24" s="32">
        <v>90</v>
      </c>
      <c r="S24" s="33"/>
      <c r="T24" s="31">
        <v>90</v>
      </c>
      <c r="U24" s="32"/>
      <c r="V24" s="32">
        <v>98</v>
      </c>
      <c r="W24" s="32"/>
      <c r="X24" s="32">
        <v>90</v>
      </c>
      <c r="Y24" s="32"/>
      <c r="Z24" s="32">
        <v>85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90.25</v>
      </c>
      <c r="AK24" s="62">
        <f t="shared" si="1"/>
        <v>91.75</v>
      </c>
      <c r="AL24" s="63">
        <f t="shared" si="2"/>
        <v>90.75</v>
      </c>
      <c r="AM24" s="64">
        <f t="shared" si="3"/>
        <v>80</v>
      </c>
      <c r="AN24" s="65">
        <f t="shared" si="4"/>
        <v>88.1875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88.1875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80</v>
      </c>
      <c r="E25" s="32"/>
      <c r="F25" s="32">
        <v>85</v>
      </c>
      <c r="G25" s="32"/>
      <c r="H25" s="32">
        <v>83</v>
      </c>
      <c r="I25" s="32"/>
      <c r="J25" s="32">
        <v>85</v>
      </c>
      <c r="K25" s="33"/>
      <c r="L25" s="31">
        <v>75</v>
      </c>
      <c r="M25" s="32"/>
      <c r="N25" s="32">
        <v>86</v>
      </c>
      <c r="O25" s="32"/>
      <c r="P25" s="32">
        <v>85</v>
      </c>
      <c r="Q25" s="32"/>
      <c r="R25" s="32">
        <v>90</v>
      </c>
      <c r="S25" s="33"/>
      <c r="T25" s="31">
        <v>78</v>
      </c>
      <c r="U25" s="32"/>
      <c r="V25" s="32">
        <v>84</v>
      </c>
      <c r="W25" s="32"/>
      <c r="X25" s="32">
        <v>80</v>
      </c>
      <c r="Y25" s="32"/>
      <c r="Z25" s="32">
        <v>88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83.25</v>
      </c>
      <c r="AK25" s="62">
        <f t="shared" si="1"/>
        <v>84</v>
      </c>
      <c r="AL25" s="63">
        <f t="shared" si="2"/>
        <v>82.5</v>
      </c>
      <c r="AM25" s="64">
        <f t="shared" si="3"/>
        <v>80.5</v>
      </c>
      <c r="AN25" s="65">
        <f t="shared" si="4"/>
        <v>82.5625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82.5625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78</v>
      </c>
      <c r="E26" s="32"/>
      <c r="F26" s="32">
        <v>80</v>
      </c>
      <c r="G26" s="32"/>
      <c r="H26" s="32">
        <v>73</v>
      </c>
      <c r="I26" s="32"/>
      <c r="J26" s="32">
        <v>78</v>
      </c>
      <c r="K26" s="33"/>
      <c r="L26" s="31">
        <v>75</v>
      </c>
      <c r="M26" s="32"/>
      <c r="N26" s="32">
        <v>79</v>
      </c>
      <c r="O26" s="32"/>
      <c r="P26" s="32">
        <v>78</v>
      </c>
      <c r="Q26" s="32"/>
      <c r="R26" s="32">
        <v>80</v>
      </c>
      <c r="S26" s="33"/>
      <c r="T26" s="31">
        <v>83</v>
      </c>
      <c r="U26" s="32"/>
      <c r="V26" s="32">
        <v>80</v>
      </c>
      <c r="W26" s="32"/>
      <c r="X26" s="32">
        <v>75</v>
      </c>
      <c r="Y26" s="32"/>
      <c r="Z26" s="32">
        <v>73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77.25</v>
      </c>
      <c r="AK26" s="62">
        <f t="shared" si="1"/>
        <v>78</v>
      </c>
      <c r="AL26" s="63">
        <f t="shared" si="2"/>
        <v>77.75</v>
      </c>
      <c r="AM26" s="64">
        <f t="shared" si="3"/>
        <v>90</v>
      </c>
      <c r="AN26" s="65">
        <f t="shared" si="4"/>
        <v>80.75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80.75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80</v>
      </c>
      <c r="E27" s="32"/>
      <c r="F27" s="32">
        <v>79</v>
      </c>
      <c r="G27" s="32"/>
      <c r="H27" s="32">
        <v>72</v>
      </c>
      <c r="I27" s="32"/>
      <c r="J27" s="32">
        <v>75</v>
      </c>
      <c r="K27" s="33"/>
      <c r="L27" s="31">
        <v>73</v>
      </c>
      <c r="M27" s="32"/>
      <c r="N27" s="32">
        <v>80</v>
      </c>
      <c r="O27" s="32"/>
      <c r="P27" s="32">
        <v>75</v>
      </c>
      <c r="Q27" s="32"/>
      <c r="R27" s="32">
        <v>80</v>
      </c>
      <c r="S27" s="33"/>
      <c r="T27" s="31">
        <v>75</v>
      </c>
      <c r="U27" s="32"/>
      <c r="V27" s="32">
        <v>80</v>
      </c>
      <c r="W27" s="32"/>
      <c r="X27" s="32">
        <v>78</v>
      </c>
      <c r="Y27" s="32"/>
      <c r="Z27" s="32">
        <v>70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76.5</v>
      </c>
      <c r="AK27" s="62">
        <f t="shared" si="1"/>
        <v>77</v>
      </c>
      <c r="AL27" s="63">
        <f t="shared" si="2"/>
        <v>75.75</v>
      </c>
      <c r="AM27" s="64">
        <f t="shared" si="3"/>
        <v>19.5</v>
      </c>
      <c r="AN27" s="65">
        <f t="shared" si="4"/>
        <v>62.1875</v>
      </c>
      <c r="AO27" s="54"/>
      <c r="AQ27" s="71">
        <f t="shared" si="5"/>
        <v>31.09375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62.1875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78</v>
      </c>
      <c r="E28" s="32"/>
      <c r="F28" s="32">
        <v>80</v>
      </c>
      <c r="G28" s="32"/>
      <c r="H28" s="32">
        <v>83</v>
      </c>
      <c r="I28" s="32"/>
      <c r="J28" s="32">
        <v>88</v>
      </c>
      <c r="K28" s="33"/>
      <c r="L28" s="31">
        <v>75</v>
      </c>
      <c r="M28" s="32"/>
      <c r="N28" s="32">
        <v>79</v>
      </c>
      <c r="O28" s="32"/>
      <c r="P28" s="32">
        <v>85</v>
      </c>
      <c r="Q28" s="32"/>
      <c r="R28" s="32">
        <v>88</v>
      </c>
      <c r="S28" s="33"/>
      <c r="T28" s="31">
        <v>80</v>
      </c>
      <c r="U28" s="32"/>
      <c r="V28" s="32">
        <v>80</v>
      </c>
      <c r="W28" s="32"/>
      <c r="X28" s="32">
        <v>88</v>
      </c>
      <c r="Y28" s="32"/>
      <c r="Z28" s="32">
        <v>90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82.25</v>
      </c>
      <c r="AK28" s="62">
        <f t="shared" si="1"/>
        <v>81.75</v>
      </c>
      <c r="AL28" s="63">
        <f t="shared" si="2"/>
        <v>84.5</v>
      </c>
      <c r="AM28" s="64">
        <f t="shared" si="3"/>
        <v>81.75</v>
      </c>
      <c r="AN28" s="65">
        <f t="shared" si="4"/>
        <v>82.5625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82.5625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88</v>
      </c>
      <c r="E29" s="32"/>
      <c r="F29" s="32">
        <v>92</v>
      </c>
      <c r="G29" s="32"/>
      <c r="H29" s="32">
        <v>78</v>
      </c>
      <c r="I29" s="32"/>
      <c r="J29" s="32">
        <v>80</v>
      </c>
      <c r="K29" s="33"/>
      <c r="L29" s="31">
        <v>85</v>
      </c>
      <c r="M29" s="32"/>
      <c r="N29" s="32">
        <v>95</v>
      </c>
      <c r="O29" s="32"/>
      <c r="P29" s="32">
        <v>83</v>
      </c>
      <c r="Q29" s="32"/>
      <c r="R29" s="32">
        <v>85</v>
      </c>
      <c r="S29" s="33"/>
      <c r="T29" s="31">
        <v>88</v>
      </c>
      <c r="U29" s="32"/>
      <c r="V29" s="32">
        <v>98</v>
      </c>
      <c r="W29" s="32"/>
      <c r="X29" s="32">
        <v>88</v>
      </c>
      <c r="Y29" s="32"/>
      <c r="Z29" s="32">
        <v>85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84.5</v>
      </c>
      <c r="AK29" s="62">
        <f t="shared" si="1"/>
        <v>87</v>
      </c>
      <c r="AL29" s="63">
        <f t="shared" si="2"/>
        <v>89.75</v>
      </c>
      <c r="AM29" s="64">
        <f t="shared" si="3"/>
        <v>92</v>
      </c>
      <c r="AN29" s="65">
        <f t="shared" si="4"/>
        <v>88.3125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88.3125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73</v>
      </c>
      <c r="E30" s="32"/>
      <c r="F30" s="32">
        <v>80</v>
      </c>
      <c r="G30" s="32"/>
      <c r="H30" s="32">
        <v>85</v>
      </c>
      <c r="I30" s="32"/>
      <c r="J30" s="32">
        <v>88</v>
      </c>
      <c r="K30" s="33"/>
      <c r="L30" s="31">
        <v>70</v>
      </c>
      <c r="M30" s="32"/>
      <c r="N30" s="32">
        <v>78</v>
      </c>
      <c r="O30" s="32"/>
      <c r="P30" s="32">
        <v>87</v>
      </c>
      <c r="Q30" s="32"/>
      <c r="R30" s="32">
        <v>88</v>
      </c>
      <c r="S30" s="33"/>
      <c r="T30" s="31">
        <v>72</v>
      </c>
      <c r="U30" s="32"/>
      <c r="V30" s="32">
        <v>80</v>
      </c>
      <c r="W30" s="32"/>
      <c r="X30" s="32">
        <v>85</v>
      </c>
      <c r="Y30" s="32"/>
      <c r="Z30" s="32">
        <v>90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81.5</v>
      </c>
      <c r="AK30" s="62">
        <f t="shared" si="1"/>
        <v>80.75</v>
      </c>
      <c r="AL30" s="63">
        <f t="shared" si="2"/>
        <v>81.75</v>
      </c>
      <c r="AM30" s="64">
        <f t="shared" si="3"/>
        <v>91</v>
      </c>
      <c r="AN30" s="65">
        <f t="shared" si="4"/>
        <v>83.75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83.75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78</v>
      </c>
      <c r="E31" s="32"/>
      <c r="F31" s="32">
        <v>75</v>
      </c>
      <c r="G31" s="32"/>
      <c r="H31" s="32">
        <v>70</v>
      </c>
      <c r="I31" s="32"/>
      <c r="J31" s="32">
        <v>65</v>
      </c>
      <c r="K31" s="33"/>
      <c r="L31" s="31">
        <v>75</v>
      </c>
      <c r="M31" s="32"/>
      <c r="N31" s="32">
        <v>80</v>
      </c>
      <c r="O31" s="32"/>
      <c r="P31" s="32">
        <v>73</v>
      </c>
      <c r="Q31" s="32"/>
      <c r="R31" s="32">
        <v>68</v>
      </c>
      <c r="S31" s="33"/>
      <c r="T31" s="31">
        <v>78</v>
      </c>
      <c r="U31" s="32"/>
      <c r="V31" s="32">
        <v>80</v>
      </c>
      <c r="W31" s="32"/>
      <c r="X31" s="32">
        <v>75</v>
      </c>
      <c r="Y31" s="32"/>
      <c r="Z31" s="32">
        <v>73</v>
      </c>
      <c r="AA31" s="33"/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55.75</v>
      </c>
      <c r="AK31" s="62">
        <f t="shared" si="1"/>
        <v>57</v>
      </c>
      <c r="AL31" s="63">
        <f t="shared" si="2"/>
        <v>76.5</v>
      </c>
      <c r="AM31" s="64">
        <f t="shared" si="3"/>
        <v>87</v>
      </c>
      <c r="AN31" s="65">
        <f t="shared" si="4"/>
        <v>69.0625</v>
      </c>
      <c r="AO31" s="54"/>
      <c r="AQ31" s="71">
        <f t="shared" si="5"/>
        <v>34.53125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69.0625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73</v>
      </c>
      <c r="E32" s="32"/>
      <c r="F32" s="32">
        <v>80</v>
      </c>
      <c r="G32" s="32"/>
      <c r="H32" s="32">
        <v>75</v>
      </c>
      <c r="I32" s="32"/>
      <c r="J32" s="32">
        <v>68</v>
      </c>
      <c r="K32" s="33"/>
      <c r="L32" s="31">
        <v>70</v>
      </c>
      <c r="M32" s="32"/>
      <c r="N32" s="32">
        <v>79</v>
      </c>
      <c r="O32" s="32"/>
      <c r="P32" s="32">
        <v>73</v>
      </c>
      <c r="Q32" s="32"/>
      <c r="R32" s="32">
        <v>75</v>
      </c>
      <c r="S32" s="33"/>
      <c r="T32" s="31">
        <v>73</v>
      </c>
      <c r="U32" s="32"/>
      <c r="V32" s="32">
        <v>80</v>
      </c>
      <c r="W32" s="32"/>
      <c r="X32" s="32">
        <v>78</v>
      </c>
      <c r="Y32" s="32"/>
      <c r="Z32" s="32">
        <v>75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57</v>
      </c>
      <c r="AK32" s="62">
        <f t="shared" si="1"/>
        <v>74.25</v>
      </c>
      <c r="AL32" s="63">
        <f t="shared" si="2"/>
        <v>76.5</v>
      </c>
      <c r="AM32" s="64">
        <f t="shared" si="3"/>
        <v>74.5</v>
      </c>
      <c r="AN32" s="65">
        <f t="shared" si="4"/>
        <v>70.5625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70.5625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80</v>
      </c>
      <c r="E33" s="32"/>
      <c r="F33" s="32">
        <v>92</v>
      </c>
      <c r="G33" s="32"/>
      <c r="H33" s="32">
        <v>85</v>
      </c>
      <c r="I33" s="32"/>
      <c r="J33" s="32">
        <v>80</v>
      </c>
      <c r="K33" s="33"/>
      <c r="L33" s="31">
        <v>78</v>
      </c>
      <c r="M33" s="32"/>
      <c r="N33" s="32">
        <v>84</v>
      </c>
      <c r="O33" s="32"/>
      <c r="P33" s="32">
        <v>80</v>
      </c>
      <c r="Q33" s="32"/>
      <c r="R33" s="32">
        <v>83</v>
      </c>
      <c r="S33" s="33"/>
      <c r="T33" s="31">
        <v>83</v>
      </c>
      <c r="U33" s="32"/>
      <c r="V33" s="32">
        <v>85</v>
      </c>
      <c r="W33" s="32"/>
      <c r="X33" s="32">
        <v>85</v>
      </c>
      <c r="Y33" s="32"/>
      <c r="Z33" s="32">
        <v>83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84.25</v>
      </c>
      <c r="AK33" s="62">
        <f t="shared" si="1"/>
        <v>81.25</v>
      </c>
      <c r="AL33" s="63">
        <f t="shared" si="2"/>
        <v>84</v>
      </c>
      <c r="AM33" s="64">
        <f t="shared" si="3"/>
        <v>78.5</v>
      </c>
      <c r="AN33" s="65">
        <f t="shared" si="4"/>
        <v>82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82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75</v>
      </c>
      <c r="E34" s="32"/>
      <c r="F34" s="32">
        <v>95</v>
      </c>
      <c r="G34" s="32"/>
      <c r="H34" s="32">
        <v>88</v>
      </c>
      <c r="I34" s="32"/>
      <c r="J34" s="32">
        <v>90</v>
      </c>
      <c r="K34" s="33"/>
      <c r="L34" s="31">
        <v>73</v>
      </c>
      <c r="M34" s="32"/>
      <c r="N34" s="32">
        <v>96</v>
      </c>
      <c r="O34" s="32"/>
      <c r="P34" s="32">
        <v>85</v>
      </c>
      <c r="Q34" s="32"/>
      <c r="R34" s="32">
        <v>90</v>
      </c>
      <c r="S34" s="33"/>
      <c r="T34" s="31">
        <v>78</v>
      </c>
      <c r="U34" s="32"/>
      <c r="V34" s="32">
        <v>95</v>
      </c>
      <c r="W34" s="32"/>
      <c r="X34" s="32">
        <v>90</v>
      </c>
      <c r="Y34" s="32"/>
      <c r="Z34" s="32">
        <v>92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87</v>
      </c>
      <c r="AK34" s="62">
        <f t="shared" si="1"/>
        <v>86</v>
      </c>
      <c r="AL34" s="63">
        <f t="shared" si="2"/>
        <v>88.75</v>
      </c>
      <c r="AM34" s="64">
        <f t="shared" si="3"/>
        <v>89.5</v>
      </c>
      <c r="AN34" s="65">
        <f t="shared" si="4"/>
        <v>87.8125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87.8125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70</v>
      </c>
      <c r="E35" s="32"/>
      <c r="F35" s="32">
        <v>70</v>
      </c>
      <c r="G35" s="32"/>
      <c r="H35" s="32">
        <v>68</v>
      </c>
      <c r="I35" s="32"/>
      <c r="J35" s="32">
        <v>63</v>
      </c>
      <c r="K35" s="33">
        <v>65</v>
      </c>
      <c r="L35" s="31">
        <v>68</v>
      </c>
      <c r="M35" s="32"/>
      <c r="N35" s="32">
        <v>70</v>
      </c>
      <c r="O35" s="32"/>
      <c r="P35" s="32">
        <v>70</v>
      </c>
      <c r="Q35" s="32"/>
      <c r="R35" s="32">
        <v>65</v>
      </c>
      <c r="S35" s="33"/>
      <c r="T35" s="31">
        <v>72</v>
      </c>
      <c r="U35" s="32"/>
      <c r="V35" s="32">
        <v>71</v>
      </c>
      <c r="W35" s="32"/>
      <c r="X35" s="32">
        <v>65</v>
      </c>
      <c r="Y35" s="32"/>
      <c r="Z35" s="32">
        <v>65</v>
      </c>
      <c r="AA35" s="33"/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51.25</v>
      </c>
      <c r="AK35" s="62">
        <f t="shared" si="1"/>
        <v>35</v>
      </c>
      <c r="AL35" s="63">
        <f t="shared" si="2"/>
        <v>35.75</v>
      </c>
      <c r="AM35" s="64">
        <f t="shared" si="3"/>
        <v>73.5</v>
      </c>
      <c r="AN35" s="65">
        <f t="shared" si="4"/>
        <v>48.875</v>
      </c>
      <c r="AO35" s="54"/>
      <c r="AQ35" s="71">
        <f t="shared" si="5"/>
        <v>24.4375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48.875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73</v>
      </c>
      <c r="E36" s="32"/>
      <c r="F36" s="32">
        <v>90</v>
      </c>
      <c r="G36" s="32"/>
      <c r="H36" s="32">
        <v>72</v>
      </c>
      <c r="I36" s="32"/>
      <c r="J36" s="32">
        <v>70</v>
      </c>
      <c r="K36" s="33"/>
      <c r="L36" s="31">
        <v>70</v>
      </c>
      <c r="M36" s="32"/>
      <c r="N36" s="32">
        <v>89</v>
      </c>
      <c r="O36" s="32"/>
      <c r="P36" s="32">
        <v>78</v>
      </c>
      <c r="Q36" s="32"/>
      <c r="R36" s="32">
        <v>80</v>
      </c>
      <c r="S36" s="33"/>
      <c r="T36" s="31">
        <v>75</v>
      </c>
      <c r="U36" s="32"/>
      <c r="V36" s="32">
        <v>88</v>
      </c>
      <c r="W36" s="32"/>
      <c r="X36" s="32">
        <v>78</v>
      </c>
      <c r="Y36" s="32"/>
      <c r="Z36" s="32">
        <v>85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76.25</v>
      </c>
      <c r="AK36" s="62">
        <f t="shared" si="1"/>
        <v>79.25</v>
      </c>
      <c r="AL36" s="63">
        <f t="shared" si="2"/>
        <v>81.5</v>
      </c>
      <c r="AM36" s="64">
        <f t="shared" si="3"/>
        <v>89.5</v>
      </c>
      <c r="AN36" s="65">
        <f t="shared" si="4"/>
        <v>81.625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81.625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80</v>
      </c>
      <c r="E37" s="32"/>
      <c r="F37" s="32">
        <v>70</v>
      </c>
      <c r="G37" s="32"/>
      <c r="H37" s="32">
        <v>68</v>
      </c>
      <c r="I37" s="32"/>
      <c r="J37" s="32">
        <v>70</v>
      </c>
      <c r="K37" s="33"/>
      <c r="L37" s="31">
        <v>75</v>
      </c>
      <c r="M37" s="32"/>
      <c r="N37" s="32">
        <v>73</v>
      </c>
      <c r="O37" s="32"/>
      <c r="P37" s="32">
        <v>70</v>
      </c>
      <c r="Q37" s="32"/>
      <c r="R37" s="32">
        <v>73</v>
      </c>
      <c r="S37" s="33"/>
      <c r="T37" s="31">
        <v>78</v>
      </c>
      <c r="U37" s="32"/>
      <c r="V37" s="32">
        <v>72</v>
      </c>
      <c r="W37" s="32"/>
      <c r="X37" s="32">
        <v>72</v>
      </c>
      <c r="Y37" s="32"/>
      <c r="Z37" s="32">
        <v>78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55</v>
      </c>
      <c r="AK37" s="62">
        <f t="shared" si="1"/>
        <v>72.75</v>
      </c>
      <c r="AL37" s="63">
        <f t="shared" si="2"/>
        <v>75</v>
      </c>
      <c r="AM37" s="64">
        <f t="shared" si="3"/>
        <v>86.75</v>
      </c>
      <c r="AN37" s="65">
        <f t="shared" si="4"/>
        <v>72.375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72.375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88</v>
      </c>
      <c r="E38" s="32"/>
      <c r="F38" s="32">
        <v>90</v>
      </c>
      <c r="G38" s="32"/>
      <c r="H38" s="32">
        <v>80</v>
      </c>
      <c r="I38" s="32"/>
      <c r="J38" s="32">
        <v>75</v>
      </c>
      <c r="K38" s="33"/>
      <c r="L38" s="31">
        <v>83</v>
      </c>
      <c r="M38" s="32"/>
      <c r="N38" s="32">
        <v>88</v>
      </c>
      <c r="O38" s="32"/>
      <c r="P38" s="32">
        <v>85</v>
      </c>
      <c r="Q38" s="32"/>
      <c r="R38" s="32">
        <v>88</v>
      </c>
      <c r="S38" s="33"/>
      <c r="T38" s="31">
        <v>85</v>
      </c>
      <c r="U38" s="32"/>
      <c r="V38" s="32">
        <v>93</v>
      </c>
      <c r="W38" s="32"/>
      <c r="X38" s="32">
        <v>88</v>
      </c>
      <c r="Y38" s="32"/>
      <c r="Z38" s="32">
        <v>83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83.25</v>
      </c>
      <c r="AK38" s="62">
        <f t="shared" si="1"/>
        <v>86</v>
      </c>
      <c r="AL38" s="63">
        <f t="shared" si="2"/>
        <v>87.25</v>
      </c>
      <c r="AM38" s="64">
        <f t="shared" si="3"/>
        <v>86.25</v>
      </c>
      <c r="AN38" s="65">
        <f t="shared" si="4"/>
        <v>85.6875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85.6875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88</v>
      </c>
      <c r="E39" s="32"/>
      <c r="F39" s="32">
        <v>78</v>
      </c>
      <c r="G39" s="32"/>
      <c r="H39" s="32">
        <v>68</v>
      </c>
      <c r="I39" s="32"/>
      <c r="J39" s="32">
        <v>63</v>
      </c>
      <c r="K39" s="33">
        <v>68</v>
      </c>
      <c r="L39" s="31">
        <v>80</v>
      </c>
      <c r="M39" s="32"/>
      <c r="N39" s="32">
        <v>76</v>
      </c>
      <c r="O39" s="32"/>
      <c r="P39" s="32">
        <v>70</v>
      </c>
      <c r="Q39" s="32"/>
      <c r="R39" s="32">
        <v>68</v>
      </c>
      <c r="S39" s="33"/>
      <c r="T39" s="31">
        <v>85</v>
      </c>
      <c r="U39" s="32"/>
      <c r="V39" s="32">
        <v>75</v>
      </c>
      <c r="W39" s="32"/>
      <c r="X39" s="32">
        <v>65</v>
      </c>
      <c r="Y39" s="32"/>
      <c r="Z39" s="32">
        <v>65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58.5</v>
      </c>
      <c r="AK39" s="62">
        <f t="shared" si="1"/>
        <v>56.5</v>
      </c>
      <c r="AL39" s="63">
        <f t="shared" si="2"/>
        <v>40</v>
      </c>
      <c r="AM39" s="64">
        <f t="shared" si="3"/>
        <v>68.5</v>
      </c>
      <c r="AN39" s="65">
        <f t="shared" si="4"/>
        <v>55.875</v>
      </c>
      <c r="AO39" s="54"/>
      <c r="AQ39" s="71">
        <f t="shared" si="5"/>
        <v>27.9375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55.875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72</v>
      </c>
      <c r="E40" s="32"/>
      <c r="F40" s="32">
        <v>65</v>
      </c>
      <c r="G40" s="32"/>
      <c r="H40" s="32">
        <v>78</v>
      </c>
      <c r="I40" s="32"/>
      <c r="J40" s="32">
        <v>78</v>
      </c>
      <c r="K40" s="33"/>
      <c r="L40" s="31">
        <v>70</v>
      </c>
      <c r="M40" s="32"/>
      <c r="N40" s="32">
        <v>87</v>
      </c>
      <c r="O40" s="32"/>
      <c r="P40" s="32">
        <v>78</v>
      </c>
      <c r="Q40" s="32"/>
      <c r="R40" s="32">
        <v>80</v>
      </c>
      <c r="S40" s="33"/>
      <c r="T40" s="31">
        <v>70</v>
      </c>
      <c r="U40" s="32"/>
      <c r="V40" s="32">
        <v>89</v>
      </c>
      <c r="W40" s="32"/>
      <c r="X40" s="32">
        <v>85</v>
      </c>
      <c r="Y40" s="32"/>
      <c r="Z40" s="32">
        <v>88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57</v>
      </c>
      <c r="AK40" s="62">
        <f t="shared" si="1"/>
        <v>78.75</v>
      </c>
      <c r="AL40" s="63">
        <f t="shared" si="2"/>
        <v>83</v>
      </c>
      <c r="AM40" s="64">
        <f t="shared" si="3"/>
        <v>93.5</v>
      </c>
      <c r="AN40" s="65">
        <f t="shared" si="4"/>
        <v>78.0625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78.0625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73</v>
      </c>
      <c r="E41" s="32"/>
      <c r="F41" s="32">
        <v>75</v>
      </c>
      <c r="G41" s="32"/>
      <c r="H41" s="32">
        <v>78</v>
      </c>
      <c r="I41" s="32"/>
      <c r="J41" s="32">
        <v>73</v>
      </c>
      <c r="K41" s="33"/>
      <c r="L41" s="31">
        <v>70</v>
      </c>
      <c r="M41" s="32"/>
      <c r="N41" s="32">
        <v>78</v>
      </c>
      <c r="O41" s="32"/>
      <c r="P41" s="32">
        <v>80</v>
      </c>
      <c r="Q41" s="32"/>
      <c r="R41" s="32">
        <v>75</v>
      </c>
      <c r="S41" s="33"/>
      <c r="T41" s="31">
        <v>70</v>
      </c>
      <c r="U41" s="32"/>
      <c r="V41" s="32">
        <v>79</v>
      </c>
      <c r="W41" s="32"/>
      <c r="X41" s="32">
        <v>82</v>
      </c>
      <c r="Y41" s="32"/>
      <c r="Z41" s="32">
        <v>85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74.75</v>
      </c>
      <c r="AK41" s="62">
        <f t="shared" si="1"/>
        <v>75.75</v>
      </c>
      <c r="AL41" s="63">
        <f t="shared" si="2"/>
        <v>79</v>
      </c>
      <c r="AM41" s="64">
        <f t="shared" si="3"/>
        <v>73.5</v>
      </c>
      <c r="AN41" s="65">
        <f t="shared" si="4"/>
        <v>75.75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75.75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3" priority="2" operator="lessThan">
      <formula>70</formula>
    </cfRule>
  </conditionalFormatting>
  <conditionalFormatting sqref="F12:K41">
    <cfRule type="cellIs" dxfId="32" priority="5" operator="lessThan">
      <formula>70</formula>
    </cfRule>
  </conditionalFormatting>
  <conditionalFormatting sqref="N12:AA41">
    <cfRule type="cellIs" dxfId="31" priority="4" operator="lessThan">
      <formula>70</formula>
    </cfRule>
  </conditionalFormatting>
  <conditionalFormatting sqref="AD12:AI41">
    <cfRule type="cellIs" dxfId="30" priority="3" operator="lessThan">
      <formula>70</formula>
    </cfRule>
  </conditionalFormatting>
  <conditionalFormatting sqref="AJ11:AO55 D12:E41 L12:M41 AB12:AC41 D42:AI55">
    <cfRule type="cellIs" dxfId="29" priority="8" operator="lessThan">
      <formula>70</formula>
    </cfRule>
  </conditionalFormatting>
  <conditionalFormatting sqref="AQ11:AQ55">
    <cfRule type="cellIs" dxfId="28" priority="6" operator="lessThan">
      <formula>70</formula>
    </cfRule>
  </conditionalFormatting>
  <conditionalFormatting sqref="AQ11:AX55">
    <cfRule type="cellIs" dxfId="27" priority="7" operator="lessThan">
      <formula>70</formula>
    </cfRule>
  </conditionalFormatting>
  <conditionalFormatting sqref="AY11:AY55">
    <cfRule type="cellIs" dxfId="26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topLeftCell="A3" zoomScaleNormal="100" workbookViewId="0">
      <selection activeCell="N32" sqref="N32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31"/>
      <c r="E11" s="32"/>
      <c r="F11" s="32"/>
      <c r="G11" s="32"/>
      <c r="H11" s="32"/>
      <c r="I11" s="32"/>
      <c r="J11" s="32"/>
      <c r="K11" s="33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42"/>
      <c r="AC11" s="43"/>
      <c r="AD11" s="43"/>
      <c r="AE11" s="43"/>
      <c r="AF11" s="43"/>
      <c r="AG11" s="43"/>
      <c r="AH11" s="43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3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90</v>
      </c>
      <c r="E15" s="32"/>
      <c r="F15" s="32">
        <v>91</v>
      </c>
      <c r="G15" s="32"/>
      <c r="H15" s="32">
        <v>89</v>
      </c>
      <c r="I15" s="32"/>
      <c r="J15" s="32">
        <v>88</v>
      </c>
      <c r="K15" s="33"/>
      <c r="L15" s="31">
        <v>87</v>
      </c>
      <c r="M15" s="32"/>
      <c r="N15" s="32">
        <v>90</v>
      </c>
      <c r="O15" s="32"/>
      <c r="P15" s="32">
        <v>93</v>
      </c>
      <c r="Q15" s="32"/>
      <c r="R15" s="32">
        <v>92</v>
      </c>
      <c r="S15" s="33"/>
      <c r="T15" s="31">
        <v>96</v>
      </c>
      <c r="U15" s="32"/>
      <c r="V15" s="32">
        <v>93</v>
      </c>
      <c r="W15" s="32"/>
      <c r="X15" s="32">
        <v>90</v>
      </c>
      <c r="Y15" s="32"/>
      <c r="Z15" s="32">
        <v>95</v>
      </c>
      <c r="AA15" s="33"/>
      <c r="AB15" s="31">
        <v>92</v>
      </c>
      <c r="AC15" s="32"/>
      <c r="AD15" s="32">
        <v>90</v>
      </c>
      <c r="AE15" s="32"/>
      <c r="AF15" s="32">
        <v>91</v>
      </c>
      <c r="AG15" s="32"/>
      <c r="AH15" s="32">
        <v>93</v>
      </c>
      <c r="AI15" s="13"/>
      <c r="AJ15" s="61">
        <f t="shared" si="0"/>
        <v>89.5</v>
      </c>
      <c r="AK15" s="62">
        <f t="shared" si="1"/>
        <v>90.5</v>
      </c>
      <c r="AL15" s="63">
        <f t="shared" si="2"/>
        <v>93.5</v>
      </c>
      <c r="AM15" s="64">
        <f t="shared" si="3"/>
        <v>91.5</v>
      </c>
      <c r="AN15" s="65">
        <f t="shared" si="4"/>
        <v>91.25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/>
      <c r="E16" s="32"/>
      <c r="F16" s="32"/>
      <c r="G16" s="32"/>
      <c r="H16" s="32"/>
      <c r="I16" s="32"/>
      <c r="J16" s="32"/>
      <c r="K16" s="32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2"/>
      <c r="AB16" s="3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3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3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3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3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3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3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87</v>
      </c>
      <c r="E25" s="32"/>
      <c r="F25" s="32">
        <v>89</v>
      </c>
      <c r="G25" s="32"/>
      <c r="H25" s="32">
        <v>88</v>
      </c>
      <c r="I25" s="32"/>
      <c r="J25" s="32">
        <v>90</v>
      </c>
      <c r="K25" s="33"/>
      <c r="L25" s="31">
        <v>92</v>
      </c>
      <c r="M25" s="32"/>
      <c r="N25" s="32">
        <v>87</v>
      </c>
      <c r="O25" s="32"/>
      <c r="P25" s="32">
        <v>86</v>
      </c>
      <c r="Q25" s="32"/>
      <c r="R25" s="32">
        <v>88</v>
      </c>
      <c r="S25" s="33"/>
      <c r="T25" s="31">
        <v>90</v>
      </c>
      <c r="U25" s="32"/>
      <c r="V25" s="32">
        <v>92</v>
      </c>
      <c r="W25" s="32"/>
      <c r="X25" s="32">
        <v>91</v>
      </c>
      <c r="Y25" s="32"/>
      <c r="Z25" s="32">
        <v>90</v>
      </c>
      <c r="AA25" s="33"/>
      <c r="AB25" s="31">
        <v>93</v>
      </c>
      <c r="AC25" s="32"/>
      <c r="AD25" s="32">
        <v>91</v>
      </c>
      <c r="AE25" s="32"/>
      <c r="AF25" s="32">
        <v>89</v>
      </c>
      <c r="AG25" s="32"/>
      <c r="AH25" s="32">
        <v>90</v>
      </c>
      <c r="AI25" s="13"/>
      <c r="AJ25" s="61">
        <f t="shared" si="0"/>
        <v>88.5</v>
      </c>
      <c r="AK25" s="62">
        <f t="shared" si="1"/>
        <v>88.25</v>
      </c>
      <c r="AL25" s="63">
        <f t="shared" si="2"/>
        <v>90.75</v>
      </c>
      <c r="AM25" s="64">
        <f t="shared" si="3"/>
        <v>90.75</v>
      </c>
      <c r="AN25" s="65">
        <f t="shared" si="4"/>
        <v>89.5625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89.5625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3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3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88</v>
      </c>
      <c r="E28" s="32"/>
      <c r="F28" s="32">
        <v>90</v>
      </c>
      <c r="G28" s="32"/>
      <c r="H28" s="32">
        <v>91</v>
      </c>
      <c r="I28" s="32"/>
      <c r="J28" s="32">
        <v>93</v>
      </c>
      <c r="K28" s="33"/>
      <c r="L28" s="31">
        <v>92</v>
      </c>
      <c r="M28" s="32"/>
      <c r="N28" s="32">
        <v>91</v>
      </c>
      <c r="O28" s="32"/>
      <c r="P28" s="32">
        <v>90</v>
      </c>
      <c r="Q28" s="32"/>
      <c r="R28" s="32">
        <v>91</v>
      </c>
      <c r="S28" s="33"/>
      <c r="T28" s="31">
        <v>89</v>
      </c>
      <c r="U28" s="32"/>
      <c r="V28" s="32">
        <v>92</v>
      </c>
      <c r="W28" s="32"/>
      <c r="X28" s="32">
        <v>91</v>
      </c>
      <c r="Y28" s="32"/>
      <c r="Z28" s="32">
        <v>90</v>
      </c>
      <c r="AA28" s="33"/>
      <c r="AB28" s="31">
        <v>93</v>
      </c>
      <c r="AC28" s="32"/>
      <c r="AD28" s="32">
        <v>92</v>
      </c>
      <c r="AE28" s="32"/>
      <c r="AF28" s="32">
        <v>90</v>
      </c>
      <c r="AG28" s="32"/>
      <c r="AH28" s="32">
        <v>89</v>
      </c>
      <c r="AI28" s="13"/>
      <c r="AJ28" s="61">
        <f t="shared" si="0"/>
        <v>90.5</v>
      </c>
      <c r="AK28" s="62">
        <f t="shared" si="1"/>
        <v>91</v>
      </c>
      <c r="AL28" s="63">
        <f t="shared" si="2"/>
        <v>90.5</v>
      </c>
      <c r="AM28" s="64">
        <f t="shared" si="3"/>
        <v>91</v>
      </c>
      <c r="AN28" s="65">
        <f t="shared" si="4"/>
        <v>90.75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90.75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3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3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3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90</v>
      </c>
      <c r="E32" s="32"/>
      <c r="F32" s="32">
        <v>92</v>
      </c>
      <c r="G32" s="32"/>
      <c r="H32" s="32">
        <v>91</v>
      </c>
      <c r="I32" s="32"/>
      <c r="J32" s="32">
        <v>93</v>
      </c>
      <c r="K32" s="33"/>
      <c r="L32" s="31">
        <v>90</v>
      </c>
      <c r="M32" s="32"/>
      <c r="N32" s="32">
        <v>94</v>
      </c>
      <c r="O32" s="32"/>
      <c r="P32" s="32">
        <v>92</v>
      </c>
      <c r="Q32" s="32"/>
      <c r="R32" s="32">
        <v>90</v>
      </c>
      <c r="S32" s="33"/>
      <c r="T32" s="31">
        <v>91</v>
      </c>
      <c r="U32" s="32"/>
      <c r="V32" s="32">
        <v>90</v>
      </c>
      <c r="W32" s="32"/>
      <c r="X32" s="32">
        <v>93</v>
      </c>
      <c r="Y32" s="32"/>
      <c r="Z32" s="32">
        <v>91</v>
      </c>
      <c r="AA32" s="33"/>
      <c r="AB32" s="31">
        <v>90</v>
      </c>
      <c r="AC32" s="32"/>
      <c r="AD32" s="32">
        <v>92</v>
      </c>
      <c r="AE32" s="32"/>
      <c r="AF32" s="32">
        <v>91</v>
      </c>
      <c r="AG32" s="32"/>
      <c r="AH32" s="32">
        <v>90</v>
      </c>
      <c r="AI32" s="13"/>
      <c r="AJ32" s="61">
        <f t="shared" si="0"/>
        <v>91.5</v>
      </c>
      <c r="AK32" s="62">
        <f t="shared" si="1"/>
        <v>91.5</v>
      </c>
      <c r="AL32" s="63">
        <f t="shared" si="2"/>
        <v>91.25</v>
      </c>
      <c r="AM32" s="64">
        <f t="shared" si="3"/>
        <v>90.75</v>
      </c>
      <c r="AN32" s="65">
        <f t="shared" si="4"/>
        <v>91.25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91.25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3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3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3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90</v>
      </c>
      <c r="E37" s="32"/>
      <c r="F37" s="32">
        <v>93</v>
      </c>
      <c r="G37" s="32"/>
      <c r="H37" s="32">
        <v>94</v>
      </c>
      <c r="I37" s="32"/>
      <c r="J37" s="32">
        <v>95</v>
      </c>
      <c r="K37" s="33"/>
      <c r="L37" s="31">
        <v>97</v>
      </c>
      <c r="M37" s="32"/>
      <c r="N37" s="32">
        <v>98</v>
      </c>
      <c r="O37" s="32"/>
      <c r="P37" s="32">
        <v>96</v>
      </c>
      <c r="Q37" s="32"/>
      <c r="R37" s="32">
        <v>94</v>
      </c>
      <c r="S37" s="33"/>
      <c r="T37" s="31">
        <v>95</v>
      </c>
      <c r="U37" s="32"/>
      <c r="V37" s="32">
        <v>96</v>
      </c>
      <c r="W37" s="32"/>
      <c r="X37" s="32">
        <v>95</v>
      </c>
      <c r="Y37" s="32"/>
      <c r="Z37" s="32">
        <v>94</v>
      </c>
      <c r="AA37" s="33"/>
      <c r="AB37" s="31">
        <v>97</v>
      </c>
      <c r="AC37" s="32"/>
      <c r="AD37" s="32">
        <v>96</v>
      </c>
      <c r="AE37" s="32"/>
      <c r="AF37" s="32">
        <v>93</v>
      </c>
      <c r="AG37" s="32"/>
      <c r="AH37" s="32">
        <v>96</v>
      </c>
      <c r="AI37" s="13"/>
      <c r="AJ37" s="61">
        <f t="shared" si="0"/>
        <v>93</v>
      </c>
      <c r="AK37" s="62">
        <f t="shared" si="1"/>
        <v>96.25</v>
      </c>
      <c r="AL37" s="63">
        <f t="shared" si="2"/>
        <v>95</v>
      </c>
      <c r="AM37" s="64">
        <f t="shared" si="3"/>
        <v>95.5</v>
      </c>
      <c r="AN37" s="65">
        <f t="shared" si="4"/>
        <v>94.9375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94.9375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98</v>
      </c>
      <c r="E38" s="32"/>
      <c r="F38" s="32">
        <v>99</v>
      </c>
      <c r="G38" s="32"/>
      <c r="H38" s="32">
        <v>97</v>
      </c>
      <c r="I38" s="32"/>
      <c r="J38" s="32">
        <v>96</v>
      </c>
      <c r="K38" s="33"/>
      <c r="L38" s="31">
        <v>95</v>
      </c>
      <c r="M38" s="32"/>
      <c r="N38" s="32">
        <v>96</v>
      </c>
      <c r="O38" s="32"/>
      <c r="P38" s="32">
        <v>98</v>
      </c>
      <c r="Q38" s="32"/>
      <c r="R38" s="32">
        <v>95</v>
      </c>
      <c r="S38" s="33"/>
      <c r="T38" s="31">
        <v>93</v>
      </c>
      <c r="U38" s="32"/>
      <c r="V38" s="32">
        <v>96</v>
      </c>
      <c r="W38" s="32"/>
      <c r="X38" s="32">
        <v>94</v>
      </c>
      <c r="Y38" s="32"/>
      <c r="Z38" s="32">
        <v>97</v>
      </c>
      <c r="AA38" s="33"/>
      <c r="AB38" s="31">
        <v>98</v>
      </c>
      <c r="AC38" s="32"/>
      <c r="AD38" s="32">
        <v>95</v>
      </c>
      <c r="AE38" s="32"/>
      <c r="AF38" s="32">
        <v>97</v>
      </c>
      <c r="AG38" s="32"/>
      <c r="AH38" s="32">
        <v>99</v>
      </c>
      <c r="AI38" s="13"/>
      <c r="AJ38" s="61">
        <f t="shared" si="0"/>
        <v>97.5</v>
      </c>
      <c r="AK38" s="62">
        <f t="shared" si="1"/>
        <v>96</v>
      </c>
      <c r="AL38" s="63">
        <f t="shared" si="2"/>
        <v>95</v>
      </c>
      <c r="AM38" s="64">
        <f t="shared" si="3"/>
        <v>97.25</v>
      </c>
      <c r="AN38" s="65">
        <f t="shared" si="4"/>
        <v>96.4375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96.4375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3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3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85</v>
      </c>
      <c r="E41" s="32"/>
      <c r="F41" s="32">
        <v>87</v>
      </c>
      <c r="G41" s="32"/>
      <c r="H41" s="32">
        <v>89</v>
      </c>
      <c r="I41" s="32"/>
      <c r="J41" s="32">
        <v>90</v>
      </c>
      <c r="K41" s="33"/>
      <c r="L41" s="31">
        <v>88</v>
      </c>
      <c r="M41" s="32"/>
      <c r="N41" s="32">
        <v>90</v>
      </c>
      <c r="O41" s="32"/>
      <c r="P41" s="32">
        <v>92</v>
      </c>
      <c r="Q41" s="32"/>
      <c r="R41" s="32">
        <v>93</v>
      </c>
      <c r="S41" s="33"/>
      <c r="T41" s="31">
        <v>90</v>
      </c>
      <c r="U41" s="32"/>
      <c r="V41" s="32">
        <v>90</v>
      </c>
      <c r="W41" s="32"/>
      <c r="X41" s="32">
        <v>92</v>
      </c>
      <c r="Y41" s="32"/>
      <c r="Z41" s="32">
        <v>89</v>
      </c>
      <c r="AA41" s="33"/>
      <c r="AB41" s="31">
        <v>88</v>
      </c>
      <c r="AC41" s="32"/>
      <c r="AD41" s="32">
        <v>87</v>
      </c>
      <c r="AE41" s="32"/>
      <c r="AF41" s="32">
        <v>88</v>
      </c>
      <c r="AG41" s="32"/>
      <c r="AH41" s="32">
        <v>90</v>
      </c>
      <c r="AI41" s="13"/>
      <c r="AJ41" s="61">
        <f t="shared" si="0"/>
        <v>87.75</v>
      </c>
      <c r="AK41" s="62">
        <f t="shared" si="1"/>
        <v>90.75</v>
      </c>
      <c r="AL41" s="63">
        <f t="shared" si="2"/>
        <v>90.25</v>
      </c>
      <c r="AM41" s="64">
        <f t="shared" si="3"/>
        <v>88.25</v>
      </c>
      <c r="AN41" s="65">
        <f t="shared" si="4"/>
        <v>89.25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89.25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3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>
        <v>83</v>
      </c>
      <c r="E45" s="32"/>
      <c r="F45" s="32">
        <v>85</v>
      </c>
      <c r="G45" s="32"/>
      <c r="H45" s="32">
        <v>87</v>
      </c>
      <c r="I45" s="32"/>
      <c r="J45" s="32">
        <v>81</v>
      </c>
      <c r="K45" s="33"/>
      <c r="L45" s="31">
        <v>80</v>
      </c>
      <c r="M45" s="32"/>
      <c r="N45" s="32">
        <v>86</v>
      </c>
      <c r="O45" s="32"/>
      <c r="P45" s="32">
        <v>83</v>
      </c>
      <c r="Q45" s="32"/>
      <c r="R45" s="32">
        <v>85</v>
      </c>
      <c r="S45" s="13"/>
      <c r="T45" s="31">
        <v>86</v>
      </c>
      <c r="U45" s="32"/>
      <c r="V45" s="32">
        <v>88</v>
      </c>
      <c r="W45" s="32"/>
      <c r="X45" s="32">
        <v>83</v>
      </c>
      <c r="Y45" s="32"/>
      <c r="Z45" s="32">
        <v>84</v>
      </c>
      <c r="AA45" s="33"/>
      <c r="AB45" s="31">
        <v>86</v>
      </c>
      <c r="AC45" s="32"/>
      <c r="AD45" s="32">
        <v>84</v>
      </c>
      <c r="AE45" s="32"/>
      <c r="AF45" s="32">
        <v>83</v>
      </c>
      <c r="AG45" s="32"/>
      <c r="AH45" s="32">
        <v>82</v>
      </c>
      <c r="AI45" s="13"/>
      <c r="AJ45" s="61">
        <f t="shared" si="0"/>
        <v>84</v>
      </c>
      <c r="AK45" s="62">
        <f t="shared" si="1"/>
        <v>83.5</v>
      </c>
      <c r="AL45" s="63">
        <f t="shared" si="2"/>
        <v>85.25</v>
      </c>
      <c r="AM45" s="64">
        <f t="shared" si="3"/>
        <v>83.75</v>
      </c>
      <c r="AN45" s="65">
        <f t="shared" si="4"/>
        <v>84.125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84.125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25" priority="4" operator="lessThan">
      <formula>70</formula>
    </cfRule>
  </conditionalFormatting>
  <conditionalFormatting sqref="F12:K41">
    <cfRule type="cellIs" dxfId="24" priority="7" operator="lessThan">
      <formula>70</formula>
    </cfRule>
  </conditionalFormatting>
  <conditionalFormatting sqref="N12:AA14 N15:S41">
    <cfRule type="cellIs" dxfId="23" priority="6" operator="lessThan">
      <formula>70</formula>
    </cfRule>
  </conditionalFormatting>
  <conditionalFormatting sqref="V15:AA41">
    <cfRule type="cellIs" dxfId="22" priority="2" operator="lessThan">
      <formula>70</formula>
    </cfRule>
  </conditionalFormatting>
  <conditionalFormatting sqref="AD12:AI41">
    <cfRule type="cellIs" dxfId="21" priority="1" operator="lessThan">
      <formula>70</formula>
    </cfRule>
  </conditionalFormatting>
  <conditionalFormatting sqref="AJ11:AO55 D12:E41 L12:M41 AB12:AC41 T15:U41 D42:AI55">
    <cfRule type="cellIs" dxfId="20" priority="10" operator="lessThan">
      <formula>70</formula>
    </cfRule>
  </conditionalFormatting>
  <conditionalFormatting sqref="AQ11:AQ55">
    <cfRule type="cellIs" dxfId="19" priority="8" operator="lessThan">
      <formula>70</formula>
    </cfRule>
  </conditionalFormatting>
  <conditionalFormatting sqref="AQ11:AX55">
    <cfRule type="cellIs" dxfId="18" priority="9" operator="lessThan">
      <formula>70</formula>
    </cfRule>
  </conditionalFormatting>
  <conditionalFormatting sqref="AY11:AY55">
    <cfRule type="cellIs" dxfId="17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topLeftCell="C1" zoomScaleNormal="100" workbookViewId="0">
      <selection activeCell="AR20" sqref="AR20:AR29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75</v>
      </c>
      <c r="E11" s="43"/>
      <c r="F11" s="43">
        <v>71</v>
      </c>
      <c r="G11" s="43"/>
      <c r="H11" s="43">
        <v>70</v>
      </c>
      <c r="I11" s="43"/>
      <c r="J11" s="43">
        <v>72</v>
      </c>
      <c r="K11" s="44"/>
      <c r="L11" s="42">
        <v>77</v>
      </c>
      <c r="M11" s="43"/>
      <c r="N11" s="43">
        <v>70</v>
      </c>
      <c r="O11" s="43"/>
      <c r="P11" s="43">
        <v>73</v>
      </c>
      <c r="Q11" s="43"/>
      <c r="R11" s="43">
        <v>73</v>
      </c>
      <c r="S11" s="44"/>
      <c r="T11" s="42">
        <v>71</v>
      </c>
      <c r="U11" s="43"/>
      <c r="V11" s="43">
        <v>70</v>
      </c>
      <c r="W11" s="43"/>
      <c r="X11" s="43">
        <v>75</v>
      </c>
      <c r="Y11" s="43"/>
      <c r="Z11" s="43">
        <v>76</v>
      </c>
      <c r="AA11" s="44"/>
      <c r="AB11" s="31">
        <v>50</v>
      </c>
      <c r="AC11" s="32">
        <v>60</v>
      </c>
      <c r="AD11" s="32">
        <v>75</v>
      </c>
      <c r="AE11" s="32"/>
      <c r="AF11" s="32">
        <v>78</v>
      </c>
      <c r="AG11" s="32"/>
      <c r="AH11" s="32">
        <v>80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72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73.25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73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73.25</v>
      </c>
      <c r="AN11" s="60">
        <f>AVERAGE(AJ11:AM11)</f>
        <v>72.875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72.875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95</v>
      </c>
      <c r="E12" s="32"/>
      <c r="F12" s="32">
        <v>96</v>
      </c>
      <c r="G12" s="32"/>
      <c r="H12" s="32">
        <v>95</v>
      </c>
      <c r="I12" s="32"/>
      <c r="J12" s="32">
        <v>96</v>
      </c>
      <c r="K12" s="33"/>
      <c r="L12" s="31">
        <v>93</v>
      </c>
      <c r="M12" s="32"/>
      <c r="N12" s="32">
        <v>90</v>
      </c>
      <c r="O12" s="32"/>
      <c r="P12" s="32">
        <v>96</v>
      </c>
      <c r="Q12" s="32"/>
      <c r="R12" s="32">
        <v>97</v>
      </c>
      <c r="S12" s="33"/>
      <c r="T12" s="31">
        <v>90</v>
      </c>
      <c r="U12" s="32"/>
      <c r="V12" s="32">
        <v>89</v>
      </c>
      <c r="W12" s="32"/>
      <c r="X12" s="32">
        <v>98</v>
      </c>
      <c r="Y12" s="32"/>
      <c r="Z12" s="32">
        <v>98</v>
      </c>
      <c r="AA12" s="33"/>
      <c r="AB12" s="11">
        <v>92</v>
      </c>
      <c r="AC12" s="32"/>
      <c r="AD12" s="32">
        <v>92</v>
      </c>
      <c r="AE12" s="32"/>
      <c r="AF12" s="32">
        <v>90</v>
      </c>
      <c r="AG12" s="32"/>
      <c r="AH12" s="32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95.5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94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93.75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91</v>
      </c>
      <c r="AN12" s="65">
        <f t="shared" ref="AN12:AN55" si="4">AVERAGE(AJ12:AM12)</f>
        <v>93.5625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93.5625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81</v>
      </c>
      <c r="E13" s="32"/>
      <c r="F13" s="32">
        <v>72</v>
      </c>
      <c r="G13" s="32"/>
      <c r="H13" s="32">
        <v>80</v>
      </c>
      <c r="I13" s="32"/>
      <c r="J13" s="32">
        <v>80</v>
      </c>
      <c r="K13" s="33"/>
      <c r="L13" s="31">
        <v>80</v>
      </c>
      <c r="M13" s="32"/>
      <c r="N13" s="32">
        <v>70</v>
      </c>
      <c r="O13" s="32"/>
      <c r="P13" s="32">
        <v>75</v>
      </c>
      <c r="Q13" s="32"/>
      <c r="R13" s="32">
        <v>78</v>
      </c>
      <c r="S13" s="33"/>
      <c r="T13" s="31">
        <v>81</v>
      </c>
      <c r="U13" s="32"/>
      <c r="V13" s="32">
        <v>70</v>
      </c>
      <c r="W13" s="32"/>
      <c r="X13" s="32">
        <v>80</v>
      </c>
      <c r="Y13" s="32"/>
      <c r="Z13" s="32">
        <v>81</v>
      </c>
      <c r="AA13" s="33"/>
      <c r="AB13" s="11">
        <v>86</v>
      </c>
      <c r="AC13" s="32"/>
      <c r="AD13" s="32">
        <v>88</v>
      </c>
      <c r="AE13" s="32"/>
      <c r="AF13" s="32">
        <v>89</v>
      </c>
      <c r="AG13" s="32"/>
      <c r="AH13" s="32">
        <v>85</v>
      </c>
      <c r="AI13" s="13"/>
      <c r="AJ13" s="61">
        <f t="shared" si="0"/>
        <v>78.25</v>
      </c>
      <c r="AK13" s="62">
        <f t="shared" si="1"/>
        <v>75.75</v>
      </c>
      <c r="AL13" s="63">
        <f t="shared" si="2"/>
        <v>78</v>
      </c>
      <c r="AM13" s="64">
        <f t="shared" si="3"/>
        <v>87</v>
      </c>
      <c r="AN13" s="65">
        <f t="shared" si="4"/>
        <v>79.75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79.75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90</v>
      </c>
      <c r="E14" s="32"/>
      <c r="F14" s="32">
        <v>85</v>
      </c>
      <c r="G14" s="32"/>
      <c r="H14" s="32">
        <v>80</v>
      </c>
      <c r="I14" s="32"/>
      <c r="J14" s="32">
        <v>81</v>
      </c>
      <c r="K14" s="33"/>
      <c r="L14" s="31">
        <v>92</v>
      </c>
      <c r="M14" s="32"/>
      <c r="N14" s="32">
        <v>80</v>
      </c>
      <c r="O14" s="32"/>
      <c r="P14" s="32">
        <v>81</v>
      </c>
      <c r="Q14" s="32"/>
      <c r="R14" s="32">
        <v>82</v>
      </c>
      <c r="S14" s="33"/>
      <c r="T14" s="31">
        <v>90</v>
      </c>
      <c r="U14" s="32"/>
      <c r="V14" s="32">
        <v>79</v>
      </c>
      <c r="W14" s="32"/>
      <c r="X14" s="32">
        <v>80</v>
      </c>
      <c r="Y14" s="32"/>
      <c r="Z14" s="32">
        <v>82</v>
      </c>
      <c r="AA14" s="33"/>
      <c r="AB14" s="11">
        <v>78</v>
      </c>
      <c r="AC14" s="32"/>
      <c r="AD14" s="32">
        <v>78</v>
      </c>
      <c r="AE14" s="32"/>
      <c r="AF14" s="32">
        <v>70</v>
      </c>
      <c r="AG14" s="32"/>
      <c r="AH14" s="32">
        <v>72</v>
      </c>
      <c r="AI14" s="13"/>
      <c r="AJ14" s="61">
        <f t="shared" si="0"/>
        <v>84</v>
      </c>
      <c r="AK14" s="62">
        <f t="shared" si="1"/>
        <v>83.75</v>
      </c>
      <c r="AL14" s="63">
        <f t="shared" si="2"/>
        <v>82.75</v>
      </c>
      <c r="AM14" s="64">
        <f t="shared" si="3"/>
        <v>74.5</v>
      </c>
      <c r="AN14" s="65">
        <f t="shared" si="4"/>
        <v>81.25</v>
      </c>
      <c r="AO14" s="54"/>
      <c r="AQ14" s="71" t="str">
        <f t="shared" si="5"/>
        <v/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>
        <f t="shared" si="12"/>
        <v>81.25</v>
      </c>
      <c r="BB14" s="81" t="str">
        <f t="shared" si="13"/>
        <v/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96</v>
      </c>
      <c r="E15" s="32"/>
      <c r="F15" s="32">
        <v>97</v>
      </c>
      <c r="G15" s="32"/>
      <c r="H15" s="32">
        <v>84</v>
      </c>
      <c r="I15" s="32"/>
      <c r="J15" s="32">
        <v>85</v>
      </c>
      <c r="K15" s="33"/>
      <c r="L15" s="31">
        <v>90</v>
      </c>
      <c r="M15" s="32"/>
      <c r="N15" s="32">
        <v>90</v>
      </c>
      <c r="O15" s="32"/>
      <c r="P15" s="32">
        <v>86</v>
      </c>
      <c r="Q15" s="32"/>
      <c r="R15" s="32">
        <v>87</v>
      </c>
      <c r="S15" s="33"/>
      <c r="T15" s="31">
        <v>93</v>
      </c>
      <c r="U15" s="32"/>
      <c r="V15" s="32">
        <v>88</v>
      </c>
      <c r="W15" s="32"/>
      <c r="X15" s="32">
        <v>81</v>
      </c>
      <c r="Y15" s="32"/>
      <c r="Z15" s="32">
        <v>84</v>
      </c>
      <c r="AA15" s="33"/>
      <c r="AB15" s="11">
        <v>72</v>
      </c>
      <c r="AC15" s="32"/>
      <c r="AD15" s="32">
        <v>80</v>
      </c>
      <c r="AE15" s="32"/>
      <c r="AF15" s="32">
        <v>82</v>
      </c>
      <c r="AG15" s="32"/>
      <c r="AH15" s="32">
        <v>80</v>
      </c>
      <c r="AI15" s="13"/>
      <c r="AJ15" s="61">
        <f t="shared" si="0"/>
        <v>90.5</v>
      </c>
      <c r="AK15" s="62">
        <f t="shared" si="1"/>
        <v>88.25</v>
      </c>
      <c r="AL15" s="63">
        <f t="shared" si="2"/>
        <v>86.5</v>
      </c>
      <c r="AM15" s="64">
        <f t="shared" si="3"/>
        <v>78.5</v>
      </c>
      <c r="AN15" s="65">
        <f t="shared" si="4"/>
        <v>85.9375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85.9375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71</v>
      </c>
      <c r="E16" s="32"/>
      <c r="F16" s="32">
        <v>70</v>
      </c>
      <c r="G16" s="32"/>
      <c r="H16" s="32">
        <v>70</v>
      </c>
      <c r="I16" s="32"/>
      <c r="J16" s="32">
        <v>70</v>
      </c>
      <c r="K16" s="33"/>
      <c r="L16" s="31">
        <v>74</v>
      </c>
      <c r="M16" s="32"/>
      <c r="N16" s="32">
        <v>70</v>
      </c>
      <c r="O16" s="32"/>
      <c r="P16" s="32">
        <v>70</v>
      </c>
      <c r="Q16" s="32"/>
      <c r="R16" s="32">
        <v>71</v>
      </c>
      <c r="S16" s="33"/>
      <c r="T16" s="31">
        <v>70</v>
      </c>
      <c r="U16" s="32"/>
      <c r="V16" s="32">
        <v>70</v>
      </c>
      <c r="W16" s="32"/>
      <c r="X16" s="32">
        <v>71</v>
      </c>
      <c r="Y16" s="32"/>
      <c r="Z16" s="32">
        <v>72</v>
      </c>
      <c r="AA16" s="33"/>
      <c r="AB16" s="11">
        <v>88</v>
      </c>
      <c r="AC16" s="32"/>
      <c r="AD16" s="32">
        <v>88</v>
      </c>
      <c r="AE16" s="32"/>
      <c r="AF16" s="32">
        <v>90</v>
      </c>
      <c r="AG16" s="32"/>
      <c r="AH16" s="32">
        <v>92</v>
      </c>
      <c r="AI16" s="13"/>
      <c r="AJ16" s="61">
        <f t="shared" si="0"/>
        <v>70.25</v>
      </c>
      <c r="AK16" s="62">
        <f t="shared" si="1"/>
        <v>71.25</v>
      </c>
      <c r="AL16" s="63">
        <f t="shared" si="2"/>
        <v>70.75</v>
      </c>
      <c r="AM16" s="64">
        <f t="shared" si="3"/>
        <v>89.5</v>
      </c>
      <c r="AN16" s="65">
        <f t="shared" si="4"/>
        <v>75.4375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75.4375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87</v>
      </c>
      <c r="E17" s="32"/>
      <c r="F17" s="32">
        <v>70</v>
      </c>
      <c r="G17" s="32"/>
      <c r="H17" s="32">
        <v>71</v>
      </c>
      <c r="I17" s="32"/>
      <c r="J17" s="32">
        <v>72</v>
      </c>
      <c r="K17" s="33"/>
      <c r="L17" s="31">
        <v>87</v>
      </c>
      <c r="M17" s="32"/>
      <c r="N17" s="32">
        <v>70</v>
      </c>
      <c r="O17" s="32"/>
      <c r="P17" s="32">
        <v>72</v>
      </c>
      <c r="Q17" s="32"/>
      <c r="R17" s="32">
        <v>74</v>
      </c>
      <c r="S17" s="33"/>
      <c r="T17" s="31">
        <v>85</v>
      </c>
      <c r="U17" s="32"/>
      <c r="V17" s="32">
        <v>70</v>
      </c>
      <c r="W17" s="32"/>
      <c r="X17" s="32">
        <v>73</v>
      </c>
      <c r="Y17" s="32"/>
      <c r="Z17" s="32">
        <v>72</v>
      </c>
      <c r="AA17" s="33"/>
      <c r="AB17" s="11">
        <v>78</v>
      </c>
      <c r="AC17" s="32"/>
      <c r="AD17" s="32">
        <v>78</v>
      </c>
      <c r="AE17" s="32"/>
      <c r="AF17" s="32">
        <v>68</v>
      </c>
      <c r="AG17" s="32"/>
      <c r="AH17" s="32">
        <v>70</v>
      </c>
      <c r="AI17" s="13"/>
      <c r="AJ17" s="61">
        <f t="shared" si="0"/>
        <v>75</v>
      </c>
      <c r="AK17" s="62">
        <f t="shared" si="1"/>
        <v>75.75</v>
      </c>
      <c r="AL17" s="63">
        <f t="shared" si="2"/>
        <v>75</v>
      </c>
      <c r="AM17" s="64">
        <f t="shared" si="3"/>
        <v>73.5</v>
      </c>
      <c r="AN17" s="65">
        <f t="shared" si="4"/>
        <v>74.8125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74.8125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86</v>
      </c>
      <c r="E18" s="32"/>
      <c r="F18" s="32">
        <v>80</v>
      </c>
      <c r="G18" s="32"/>
      <c r="H18" s="32">
        <v>80</v>
      </c>
      <c r="I18" s="32"/>
      <c r="J18" s="32">
        <v>82</v>
      </c>
      <c r="K18" s="33"/>
      <c r="L18" s="31">
        <v>87</v>
      </c>
      <c r="M18" s="32"/>
      <c r="N18" s="32">
        <v>80</v>
      </c>
      <c r="O18" s="32"/>
      <c r="P18" s="32">
        <v>82</v>
      </c>
      <c r="Q18" s="32"/>
      <c r="R18" s="32">
        <v>84</v>
      </c>
      <c r="S18" s="33"/>
      <c r="T18" s="31">
        <v>86</v>
      </c>
      <c r="U18" s="32"/>
      <c r="V18" s="32">
        <v>78</v>
      </c>
      <c r="W18" s="32"/>
      <c r="X18" s="32">
        <v>80</v>
      </c>
      <c r="Y18" s="32"/>
      <c r="Z18" s="32">
        <v>82</v>
      </c>
      <c r="AA18" s="33"/>
      <c r="AB18" s="11">
        <v>86</v>
      </c>
      <c r="AC18" s="32"/>
      <c r="AD18" s="32">
        <v>90</v>
      </c>
      <c r="AE18" s="32"/>
      <c r="AF18" s="32">
        <v>92</v>
      </c>
      <c r="AG18" s="32"/>
      <c r="AH18" s="32">
        <v>90</v>
      </c>
      <c r="AI18" s="13"/>
      <c r="AJ18" s="61">
        <f t="shared" si="0"/>
        <v>82</v>
      </c>
      <c r="AK18" s="62">
        <f t="shared" si="1"/>
        <v>83.25</v>
      </c>
      <c r="AL18" s="63">
        <f t="shared" si="2"/>
        <v>81.5</v>
      </c>
      <c r="AM18" s="64">
        <f t="shared" si="3"/>
        <v>89.5</v>
      </c>
      <c r="AN18" s="65">
        <f t="shared" si="4"/>
        <v>84.0625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84.0625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81</v>
      </c>
      <c r="E19" s="32"/>
      <c r="F19" s="32">
        <v>98</v>
      </c>
      <c r="G19" s="32"/>
      <c r="H19" s="32">
        <v>98</v>
      </c>
      <c r="I19" s="32"/>
      <c r="J19" s="32">
        <v>98</v>
      </c>
      <c r="K19" s="33"/>
      <c r="L19" s="31">
        <v>79</v>
      </c>
      <c r="M19" s="32"/>
      <c r="N19" s="32">
        <v>100</v>
      </c>
      <c r="O19" s="32"/>
      <c r="P19" s="32">
        <v>100</v>
      </c>
      <c r="Q19" s="32"/>
      <c r="R19" s="32">
        <v>100</v>
      </c>
      <c r="S19" s="33"/>
      <c r="T19" s="31">
        <v>81</v>
      </c>
      <c r="U19" s="32"/>
      <c r="V19" s="32">
        <v>100</v>
      </c>
      <c r="W19" s="32"/>
      <c r="X19" s="32">
        <v>98</v>
      </c>
      <c r="Y19" s="32"/>
      <c r="Z19" s="32">
        <v>99</v>
      </c>
      <c r="AA19" s="33"/>
      <c r="AB19" s="11">
        <v>84</v>
      </c>
      <c r="AC19" s="32"/>
      <c r="AD19" s="32">
        <v>88</v>
      </c>
      <c r="AE19" s="32"/>
      <c r="AF19" s="32">
        <v>90</v>
      </c>
      <c r="AG19" s="32"/>
      <c r="AH19" s="32">
        <v>85</v>
      </c>
      <c r="AI19" s="13"/>
      <c r="AJ19" s="61">
        <f t="shared" si="0"/>
        <v>93.75</v>
      </c>
      <c r="AK19" s="62">
        <f t="shared" si="1"/>
        <v>94.75</v>
      </c>
      <c r="AL19" s="63">
        <f t="shared" si="2"/>
        <v>94.5</v>
      </c>
      <c r="AM19" s="64">
        <f t="shared" si="3"/>
        <v>86.75</v>
      </c>
      <c r="AN19" s="65">
        <f t="shared" si="4"/>
        <v>92.4375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92.4375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74</v>
      </c>
      <c r="E20" s="32"/>
      <c r="F20" s="32">
        <v>80</v>
      </c>
      <c r="G20" s="32"/>
      <c r="H20" s="32">
        <v>83</v>
      </c>
      <c r="I20" s="32"/>
      <c r="J20" s="32">
        <v>85</v>
      </c>
      <c r="K20" s="33"/>
      <c r="L20" s="31">
        <v>73</v>
      </c>
      <c r="M20" s="32"/>
      <c r="N20" s="32">
        <v>79</v>
      </c>
      <c r="O20" s="32"/>
      <c r="P20" s="32">
        <v>82</v>
      </c>
      <c r="Q20" s="32"/>
      <c r="R20" s="32">
        <v>83</v>
      </c>
      <c r="S20" s="33"/>
      <c r="T20" s="31">
        <v>70</v>
      </c>
      <c r="U20" s="32"/>
      <c r="V20" s="32">
        <v>80</v>
      </c>
      <c r="W20" s="32"/>
      <c r="X20" s="32">
        <v>85</v>
      </c>
      <c r="Y20" s="32"/>
      <c r="Z20" s="32">
        <v>86</v>
      </c>
      <c r="AA20" s="33"/>
      <c r="AB20" s="11">
        <v>88</v>
      </c>
      <c r="AC20" s="32"/>
      <c r="AD20" s="32">
        <v>86</v>
      </c>
      <c r="AE20" s="32"/>
      <c r="AF20" s="32">
        <v>89</v>
      </c>
      <c r="AG20" s="32"/>
      <c r="AH20" s="32">
        <v>82</v>
      </c>
      <c r="AI20" s="13"/>
      <c r="AJ20" s="61">
        <f t="shared" si="0"/>
        <v>80.5</v>
      </c>
      <c r="AK20" s="62">
        <f t="shared" si="1"/>
        <v>79.25</v>
      </c>
      <c r="AL20" s="63">
        <f t="shared" si="2"/>
        <v>80.25</v>
      </c>
      <c r="AM20" s="64">
        <f t="shared" si="3"/>
        <v>86.25</v>
      </c>
      <c r="AN20" s="65">
        <f t="shared" si="4"/>
        <v>81.5625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81.5625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73</v>
      </c>
      <c r="E21" s="32"/>
      <c r="F21" s="32">
        <v>70</v>
      </c>
      <c r="G21" s="32"/>
      <c r="H21" s="32">
        <v>70</v>
      </c>
      <c r="I21" s="32"/>
      <c r="J21" s="32">
        <v>69</v>
      </c>
      <c r="K21" s="33"/>
      <c r="L21" s="31">
        <v>73</v>
      </c>
      <c r="M21" s="32"/>
      <c r="N21" s="32">
        <v>70</v>
      </c>
      <c r="O21" s="32"/>
      <c r="P21" s="32">
        <v>71</v>
      </c>
      <c r="Q21" s="32"/>
      <c r="R21" s="32">
        <v>70</v>
      </c>
      <c r="S21" s="33"/>
      <c r="T21" s="31">
        <v>71</v>
      </c>
      <c r="U21" s="32"/>
      <c r="V21" s="32">
        <v>71</v>
      </c>
      <c r="W21" s="32"/>
      <c r="X21" s="32">
        <v>68</v>
      </c>
      <c r="Y21" s="32"/>
      <c r="Z21" s="32">
        <v>69</v>
      </c>
      <c r="AA21" s="33"/>
      <c r="AB21" s="11">
        <v>68</v>
      </c>
      <c r="AC21" s="32"/>
      <c r="AD21" s="32">
        <v>72</v>
      </c>
      <c r="AE21" s="32"/>
      <c r="AF21" s="32">
        <v>65</v>
      </c>
      <c r="AG21" s="32"/>
      <c r="AH21" s="32">
        <v>69</v>
      </c>
      <c r="AI21" s="13"/>
      <c r="AJ21" s="61">
        <f t="shared" si="0"/>
        <v>53.25</v>
      </c>
      <c r="AK21" s="62">
        <f t="shared" si="1"/>
        <v>71</v>
      </c>
      <c r="AL21" s="63">
        <f t="shared" si="2"/>
        <v>35.5</v>
      </c>
      <c r="AM21" s="64">
        <f t="shared" si="3"/>
        <v>68.5</v>
      </c>
      <c r="AN21" s="65">
        <f t="shared" si="4"/>
        <v>57.0625</v>
      </c>
      <c r="AO21" s="54"/>
      <c r="AQ21" s="71">
        <f t="shared" si="5"/>
        <v>28.53125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57.0625</v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89</v>
      </c>
      <c r="E22" s="32"/>
      <c r="F22" s="32">
        <v>80</v>
      </c>
      <c r="G22" s="32"/>
      <c r="H22" s="32">
        <v>83</v>
      </c>
      <c r="I22" s="32"/>
      <c r="J22" s="32">
        <v>95</v>
      </c>
      <c r="K22" s="33"/>
      <c r="L22" s="31">
        <v>92</v>
      </c>
      <c r="M22" s="32"/>
      <c r="N22" s="32">
        <v>82</v>
      </c>
      <c r="O22" s="32"/>
      <c r="P22" s="32">
        <v>85</v>
      </c>
      <c r="Q22" s="32"/>
      <c r="R22" s="32">
        <v>98</v>
      </c>
      <c r="S22" s="33"/>
      <c r="T22" s="31">
        <v>90</v>
      </c>
      <c r="U22" s="32"/>
      <c r="V22" s="32">
        <v>85</v>
      </c>
      <c r="W22" s="32"/>
      <c r="X22" s="32">
        <v>80</v>
      </c>
      <c r="Y22" s="32"/>
      <c r="Z22" s="32">
        <v>97</v>
      </c>
      <c r="AA22" s="33"/>
      <c r="AB22" s="11">
        <v>88</v>
      </c>
      <c r="AC22" s="32"/>
      <c r="AD22" s="32">
        <v>96</v>
      </c>
      <c r="AE22" s="32"/>
      <c r="AF22" s="32">
        <v>96</v>
      </c>
      <c r="AG22" s="32"/>
      <c r="AH22" s="32">
        <v>94</v>
      </c>
      <c r="AI22" s="13"/>
      <c r="AJ22" s="61">
        <f t="shared" si="0"/>
        <v>86.75</v>
      </c>
      <c r="AK22" s="62">
        <f t="shared" si="1"/>
        <v>89.25</v>
      </c>
      <c r="AL22" s="63">
        <f t="shared" si="2"/>
        <v>88</v>
      </c>
      <c r="AM22" s="64">
        <f t="shared" si="3"/>
        <v>93.5</v>
      </c>
      <c r="AN22" s="65">
        <f t="shared" si="4"/>
        <v>89.375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89.375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93</v>
      </c>
      <c r="E23" s="32"/>
      <c r="F23" s="32">
        <v>95</v>
      </c>
      <c r="G23" s="32"/>
      <c r="H23" s="32">
        <v>93</v>
      </c>
      <c r="I23" s="32"/>
      <c r="J23" s="32">
        <v>94</v>
      </c>
      <c r="K23" s="33"/>
      <c r="L23" s="31">
        <v>94</v>
      </c>
      <c r="M23" s="32"/>
      <c r="N23" s="32">
        <v>100</v>
      </c>
      <c r="O23" s="32"/>
      <c r="P23" s="32">
        <v>95</v>
      </c>
      <c r="Q23" s="32"/>
      <c r="R23" s="32">
        <v>97</v>
      </c>
      <c r="S23" s="33"/>
      <c r="T23" s="31">
        <v>91</v>
      </c>
      <c r="U23" s="32"/>
      <c r="V23" s="32">
        <v>99</v>
      </c>
      <c r="W23" s="32"/>
      <c r="X23" s="32">
        <v>92</v>
      </c>
      <c r="Y23" s="32"/>
      <c r="Z23" s="32">
        <v>98</v>
      </c>
      <c r="AA23" s="33"/>
      <c r="AB23" s="11">
        <v>78</v>
      </c>
      <c r="AC23" s="32"/>
      <c r="AD23" s="32">
        <v>74</v>
      </c>
      <c r="AE23" s="32"/>
      <c r="AF23" s="32">
        <v>72</v>
      </c>
      <c r="AG23" s="32"/>
      <c r="AH23" s="32">
        <v>70</v>
      </c>
      <c r="AI23" s="13"/>
      <c r="AJ23" s="61">
        <f t="shared" si="0"/>
        <v>93.75</v>
      </c>
      <c r="AK23" s="62">
        <f t="shared" si="1"/>
        <v>96.5</v>
      </c>
      <c r="AL23" s="63">
        <f t="shared" si="2"/>
        <v>95</v>
      </c>
      <c r="AM23" s="64">
        <f t="shared" si="3"/>
        <v>73.5</v>
      </c>
      <c r="AN23" s="65">
        <f t="shared" si="4"/>
        <v>89.6875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89.6875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92</v>
      </c>
      <c r="E24" s="32"/>
      <c r="F24" s="32">
        <v>98</v>
      </c>
      <c r="G24" s="32"/>
      <c r="H24" s="32">
        <v>98</v>
      </c>
      <c r="I24" s="32"/>
      <c r="J24" s="32">
        <v>98</v>
      </c>
      <c r="K24" s="33"/>
      <c r="L24" s="31">
        <v>94</v>
      </c>
      <c r="M24" s="32"/>
      <c r="N24" s="32">
        <v>97</v>
      </c>
      <c r="O24" s="32"/>
      <c r="P24" s="32">
        <v>97</v>
      </c>
      <c r="Q24" s="32"/>
      <c r="R24" s="32">
        <v>96</v>
      </c>
      <c r="S24" s="33"/>
      <c r="T24" s="31">
        <v>93</v>
      </c>
      <c r="U24" s="32"/>
      <c r="V24" s="32">
        <v>98</v>
      </c>
      <c r="W24" s="32"/>
      <c r="X24" s="32">
        <v>97</v>
      </c>
      <c r="Y24" s="32"/>
      <c r="Z24" s="32">
        <v>98</v>
      </c>
      <c r="AA24" s="33"/>
      <c r="AB24" s="11">
        <v>80</v>
      </c>
      <c r="AC24" s="32"/>
      <c r="AD24" s="32">
        <v>82</v>
      </c>
      <c r="AE24" s="32"/>
      <c r="AF24" s="32">
        <v>80</v>
      </c>
      <c r="AG24" s="32"/>
      <c r="AH24" s="32">
        <v>78</v>
      </c>
      <c r="AI24" s="13"/>
      <c r="AJ24" s="61">
        <f t="shared" si="0"/>
        <v>96.5</v>
      </c>
      <c r="AK24" s="62">
        <f t="shared" si="1"/>
        <v>96</v>
      </c>
      <c r="AL24" s="63">
        <f t="shared" si="2"/>
        <v>96.5</v>
      </c>
      <c r="AM24" s="64">
        <f t="shared" si="3"/>
        <v>80</v>
      </c>
      <c r="AN24" s="65">
        <f t="shared" si="4"/>
        <v>92.25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92.25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82</v>
      </c>
      <c r="E25" s="32"/>
      <c r="F25" s="32">
        <v>85</v>
      </c>
      <c r="G25" s="32"/>
      <c r="H25" s="32">
        <v>86</v>
      </c>
      <c r="I25" s="32"/>
      <c r="J25" s="32">
        <v>87</v>
      </c>
      <c r="K25" s="33"/>
      <c r="L25" s="31">
        <v>79</v>
      </c>
      <c r="M25" s="32"/>
      <c r="N25" s="32">
        <v>86</v>
      </c>
      <c r="O25" s="32"/>
      <c r="P25" s="32">
        <v>84</v>
      </c>
      <c r="Q25" s="32"/>
      <c r="R25" s="32">
        <v>85</v>
      </c>
      <c r="S25" s="33"/>
      <c r="T25" s="31">
        <v>80</v>
      </c>
      <c r="U25" s="32"/>
      <c r="V25" s="32">
        <v>84</v>
      </c>
      <c r="W25" s="32"/>
      <c r="X25" s="32">
        <v>85</v>
      </c>
      <c r="Y25" s="32"/>
      <c r="Z25" s="32">
        <v>86</v>
      </c>
      <c r="AA25" s="33"/>
      <c r="AB25" s="11">
        <v>78</v>
      </c>
      <c r="AC25" s="32"/>
      <c r="AD25" s="32">
        <v>78</v>
      </c>
      <c r="AE25" s="32"/>
      <c r="AF25" s="32">
        <v>84</v>
      </c>
      <c r="AG25" s="32"/>
      <c r="AH25" s="32">
        <v>82</v>
      </c>
      <c r="AI25" s="13"/>
      <c r="AJ25" s="61">
        <f t="shared" si="0"/>
        <v>85</v>
      </c>
      <c r="AK25" s="62">
        <f t="shared" si="1"/>
        <v>83.5</v>
      </c>
      <c r="AL25" s="63">
        <f t="shared" si="2"/>
        <v>83.75</v>
      </c>
      <c r="AM25" s="64">
        <f t="shared" si="3"/>
        <v>80.5</v>
      </c>
      <c r="AN25" s="65">
        <f t="shared" si="4"/>
        <v>83.1875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83.1875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83</v>
      </c>
      <c r="E26" s="32"/>
      <c r="F26" s="32">
        <v>80</v>
      </c>
      <c r="G26" s="32"/>
      <c r="H26" s="32">
        <v>80</v>
      </c>
      <c r="I26" s="32"/>
      <c r="J26" s="32">
        <v>81</v>
      </c>
      <c r="K26" s="33"/>
      <c r="L26" s="31">
        <v>82</v>
      </c>
      <c r="M26" s="32"/>
      <c r="N26" s="32">
        <v>79</v>
      </c>
      <c r="O26" s="32"/>
      <c r="P26" s="32">
        <v>79</v>
      </c>
      <c r="Q26" s="32"/>
      <c r="R26" s="32">
        <v>80</v>
      </c>
      <c r="S26" s="33"/>
      <c r="T26" s="31">
        <v>84</v>
      </c>
      <c r="U26" s="32"/>
      <c r="V26" s="32">
        <v>80</v>
      </c>
      <c r="W26" s="32"/>
      <c r="X26" s="32">
        <v>81</v>
      </c>
      <c r="Y26" s="32"/>
      <c r="Z26" s="32">
        <v>80</v>
      </c>
      <c r="AA26" s="33"/>
      <c r="AB26" s="11">
        <v>88</v>
      </c>
      <c r="AC26" s="32"/>
      <c r="AD26" s="32">
        <v>90</v>
      </c>
      <c r="AE26" s="32"/>
      <c r="AF26" s="32">
        <v>90</v>
      </c>
      <c r="AG26" s="32"/>
      <c r="AH26" s="32">
        <v>92</v>
      </c>
      <c r="AI26" s="13"/>
      <c r="AJ26" s="61">
        <f t="shared" si="0"/>
        <v>81</v>
      </c>
      <c r="AK26" s="62">
        <f t="shared" si="1"/>
        <v>80</v>
      </c>
      <c r="AL26" s="63">
        <f t="shared" si="2"/>
        <v>81.25</v>
      </c>
      <c r="AM26" s="64">
        <f t="shared" si="3"/>
        <v>90</v>
      </c>
      <c r="AN26" s="65">
        <f t="shared" si="4"/>
        <v>83.0625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83.0625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86</v>
      </c>
      <c r="E27" s="32"/>
      <c r="F27" s="32">
        <v>79</v>
      </c>
      <c r="G27" s="32"/>
      <c r="H27" s="32">
        <v>80</v>
      </c>
      <c r="I27" s="32"/>
      <c r="J27" s="32">
        <v>81</v>
      </c>
      <c r="K27" s="33"/>
      <c r="L27" s="31">
        <v>86</v>
      </c>
      <c r="M27" s="32"/>
      <c r="N27" s="32">
        <v>80</v>
      </c>
      <c r="O27" s="32"/>
      <c r="P27" s="32">
        <v>78</v>
      </c>
      <c r="Q27" s="32"/>
      <c r="R27" s="32">
        <v>80</v>
      </c>
      <c r="S27" s="33"/>
      <c r="T27" s="31">
        <v>83</v>
      </c>
      <c r="U27" s="32"/>
      <c r="V27" s="32">
        <v>80</v>
      </c>
      <c r="W27" s="32"/>
      <c r="X27" s="32">
        <v>80</v>
      </c>
      <c r="Y27" s="32"/>
      <c r="Z27" s="32">
        <v>78</v>
      </c>
      <c r="AA27" s="33"/>
      <c r="AB27" s="11">
        <v>78</v>
      </c>
      <c r="AC27" s="32"/>
      <c r="AD27" s="32">
        <v>62</v>
      </c>
      <c r="AE27" s="32"/>
      <c r="AF27" s="32">
        <v>0</v>
      </c>
      <c r="AG27" s="32"/>
      <c r="AH27" s="32">
        <v>0</v>
      </c>
      <c r="AI27" s="13"/>
      <c r="AJ27" s="61">
        <f t="shared" si="0"/>
        <v>81.5</v>
      </c>
      <c r="AK27" s="62">
        <f t="shared" si="1"/>
        <v>81</v>
      </c>
      <c r="AL27" s="63">
        <f t="shared" si="2"/>
        <v>80.25</v>
      </c>
      <c r="AM27" s="64">
        <f t="shared" si="3"/>
        <v>19.5</v>
      </c>
      <c r="AN27" s="65">
        <f t="shared" si="4"/>
        <v>65.5625</v>
      </c>
      <c r="AO27" s="54"/>
      <c r="AQ27" s="71">
        <f t="shared" si="5"/>
        <v>32.78125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65.5625</v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81</v>
      </c>
      <c r="E28" s="32"/>
      <c r="F28" s="32">
        <v>80</v>
      </c>
      <c r="G28" s="32"/>
      <c r="H28" s="32">
        <v>81</v>
      </c>
      <c r="I28" s="32"/>
      <c r="J28" s="32">
        <v>82</v>
      </c>
      <c r="K28" s="33"/>
      <c r="L28" s="31">
        <v>79</v>
      </c>
      <c r="M28" s="32"/>
      <c r="N28" s="32">
        <v>79</v>
      </c>
      <c r="O28" s="32"/>
      <c r="P28" s="32">
        <v>80</v>
      </c>
      <c r="Q28" s="32"/>
      <c r="R28" s="32">
        <v>81</v>
      </c>
      <c r="S28" s="33"/>
      <c r="T28" s="31">
        <v>80</v>
      </c>
      <c r="U28" s="32"/>
      <c r="V28" s="32">
        <v>80</v>
      </c>
      <c r="W28" s="32"/>
      <c r="X28" s="32">
        <v>80</v>
      </c>
      <c r="Y28" s="32"/>
      <c r="Z28" s="32">
        <v>80</v>
      </c>
      <c r="AA28" s="33"/>
      <c r="AB28" s="11">
        <v>75</v>
      </c>
      <c r="AC28" s="32"/>
      <c r="AD28" s="32">
        <v>88</v>
      </c>
      <c r="AE28" s="32"/>
      <c r="AF28" s="32">
        <v>86</v>
      </c>
      <c r="AG28" s="32"/>
      <c r="AH28" s="32">
        <v>78</v>
      </c>
      <c r="AI28" s="13"/>
      <c r="AJ28" s="61">
        <f t="shared" si="0"/>
        <v>81</v>
      </c>
      <c r="AK28" s="62">
        <f t="shared" si="1"/>
        <v>79.75</v>
      </c>
      <c r="AL28" s="63">
        <f t="shared" si="2"/>
        <v>80</v>
      </c>
      <c r="AM28" s="64">
        <f t="shared" si="3"/>
        <v>81.75</v>
      </c>
      <c r="AN28" s="65">
        <f t="shared" si="4"/>
        <v>80.625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80.625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91</v>
      </c>
      <c r="E29" s="32"/>
      <c r="F29" s="32">
        <v>92</v>
      </c>
      <c r="G29" s="32"/>
      <c r="H29" s="32">
        <v>90</v>
      </c>
      <c r="I29" s="32"/>
      <c r="J29" s="32">
        <v>92</v>
      </c>
      <c r="K29" s="33"/>
      <c r="L29" s="31">
        <v>93</v>
      </c>
      <c r="M29" s="32"/>
      <c r="N29" s="32">
        <v>95</v>
      </c>
      <c r="O29" s="32"/>
      <c r="P29" s="32">
        <v>90</v>
      </c>
      <c r="Q29" s="32"/>
      <c r="R29" s="32">
        <v>91</v>
      </c>
      <c r="S29" s="33"/>
      <c r="T29" s="31">
        <v>89</v>
      </c>
      <c r="U29" s="32"/>
      <c r="V29" s="32">
        <v>98</v>
      </c>
      <c r="W29" s="32"/>
      <c r="X29" s="32">
        <v>91</v>
      </c>
      <c r="Y29" s="32"/>
      <c r="Z29" s="32">
        <v>82</v>
      </c>
      <c r="AA29" s="33"/>
      <c r="AB29" s="11">
        <v>92</v>
      </c>
      <c r="AC29" s="32"/>
      <c r="AD29" s="32">
        <v>90</v>
      </c>
      <c r="AE29" s="32"/>
      <c r="AF29" s="32">
        <v>92</v>
      </c>
      <c r="AG29" s="32"/>
      <c r="AH29" s="32">
        <v>94</v>
      </c>
      <c r="AI29" s="13"/>
      <c r="AJ29" s="61">
        <f t="shared" si="0"/>
        <v>91.25</v>
      </c>
      <c r="AK29" s="62">
        <f t="shared" si="1"/>
        <v>92.25</v>
      </c>
      <c r="AL29" s="63">
        <f t="shared" si="2"/>
        <v>90</v>
      </c>
      <c r="AM29" s="64">
        <f t="shared" si="3"/>
        <v>92</v>
      </c>
      <c r="AN29" s="65">
        <f t="shared" si="4"/>
        <v>91.375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91.375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75</v>
      </c>
      <c r="E30" s="32"/>
      <c r="F30" s="32">
        <v>80</v>
      </c>
      <c r="G30" s="32"/>
      <c r="H30" s="32">
        <v>80</v>
      </c>
      <c r="I30" s="32"/>
      <c r="J30" s="32">
        <v>82</v>
      </c>
      <c r="K30" s="33"/>
      <c r="L30" s="31">
        <v>77</v>
      </c>
      <c r="M30" s="32"/>
      <c r="N30" s="32">
        <v>78</v>
      </c>
      <c r="O30" s="32"/>
      <c r="P30" s="32">
        <v>81</v>
      </c>
      <c r="Q30" s="32"/>
      <c r="R30" s="32">
        <v>80</v>
      </c>
      <c r="S30" s="33"/>
      <c r="T30" s="31">
        <v>78</v>
      </c>
      <c r="U30" s="32"/>
      <c r="V30" s="32">
        <v>80</v>
      </c>
      <c r="W30" s="32"/>
      <c r="X30" s="32">
        <v>79</v>
      </c>
      <c r="Y30" s="32"/>
      <c r="Z30" s="32">
        <v>80</v>
      </c>
      <c r="AA30" s="33"/>
      <c r="AB30" s="11">
        <v>92</v>
      </c>
      <c r="AC30" s="32"/>
      <c r="AD30" s="32">
        <v>92</v>
      </c>
      <c r="AE30" s="32"/>
      <c r="AF30" s="32">
        <v>90</v>
      </c>
      <c r="AG30" s="32"/>
      <c r="AH30" s="32">
        <v>90</v>
      </c>
      <c r="AI30" s="13"/>
      <c r="AJ30" s="61">
        <f t="shared" si="0"/>
        <v>79.25</v>
      </c>
      <c r="AK30" s="62">
        <f t="shared" si="1"/>
        <v>79</v>
      </c>
      <c r="AL30" s="63">
        <f t="shared" si="2"/>
        <v>79.25</v>
      </c>
      <c r="AM30" s="64">
        <f t="shared" si="3"/>
        <v>91</v>
      </c>
      <c r="AN30" s="65">
        <f t="shared" si="4"/>
        <v>82.125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82.125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76</v>
      </c>
      <c r="E31" s="32"/>
      <c r="F31" s="32">
        <v>75</v>
      </c>
      <c r="G31" s="32"/>
      <c r="H31" s="32">
        <v>70</v>
      </c>
      <c r="I31" s="32"/>
      <c r="J31" s="32">
        <v>71</v>
      </c>
      <c r="K31" s="33"/>
      <c r="L31" s="31">
        <v>74</v>
      </c>
      <c r="M31" s="32"/>
      <c r="N31" s="32">
        <v>80</v>
      </c>
      <c r="O31" s="32"/>
      <c r="P31" s="32">
        <v>78</v>
      </c>
      <c r="Q31" s="32"/>
      <c r="R31" s="32">
        <v>78</v>
      </c>
      <c r="S31" s="33"/>
      <c r="T31" s="31">
        <v>76</v>
      </c>
      <c r="U31" s="32"/>
      <c r="V31" s="32">
        <v>80</v>
      </c>
      <c r="W31" s="32"/>
      <c r="X31" s="32">
        <v>79</v>
      </c>
      <c r="Y31" s="32"/>
      <c r="Z31" s="32">
        <v>80</v>
      </c>
      <c r="AA31" s="33"/>
      <c r="AB31" s="11">
        <v>86</v>
      </c>
      <c r="AC31" s="32"/>
      <c r="AD31" s="32">
        <v>88</v>
      </c>
      <c r="AE31" s="32"/>
      <c r="AF31" s="32">
        <v>89</v>
      </c>
      <c r="AG31" s="32"/>
      <c r="AH31" s="32">
        <v>85</v>
      </c>
      <c r="AI31" s="13"/>
      <c r="AJ31" s="61">
        <f t="shared" si="0"/>
        <v>73</v>
      </c>
      <c r="AK31" s="62">
        <f t="shared" si="1"/>
        <v>77.5</v>
      </c>
      <c r="AL31" s="63">
        <f t="shared" si="2"/>
        <v>78.75</v>
      </c>
      <c r="AM31" s="64">
        <f t="shared" si="3"/>
        <v>87</v>
      </c>
      <c r="AN31" s="65">
        <f t="shared" si="4"/>
        <v>79.0625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79.0625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79</v>
      </c>
      <c r="E32" s="32"/>
      <c r="F32" s="32">
        <v>80</v>
      </c>
      <c r="G32" s="32"/>
      <c r="H32" s="32">
        <v>80</v>
      </c>
      <c r="I32" s="32"/>
      <c r="J32" s="32">
        <v>81</v>
      </c>
      <c r="K32" s="33"/>
      <c r="L32" s="31">
        <v>77</v>
      </c>
      <c r="M32" s="32"/>
      <c r="N32" s="32">
        <v>79</v>
      </c>
      <c r="O32" s="32"/>
      <c r="P32" s="32">
        <v>81</v>
      </c>
      <c r="Q32" s="32"/>
      <c r="R32" s="32">
        <v>80</v>
      </c>
      <c r="S32" s="33"/>
      <c r="T32" s="31">
        <v>78</v>
      </c>
      <c r="U32" s="32"/>
      <c r="V32" s="32">
        <v>80</v>
      </c>
      <c r="W32" s="32"/>
      <c r="X32" s="32">
        <v>80</v>
      </c>
      <c r="Y32" s="32"/>
      <c r="Z32" s="32">
        <v>85</v>
      </c>
      <c r="AA32" s="33"/>
      <c r="AB32" s="11">
        <v>78</v>
      </c>
      <c r="AC32" s="32"/>
      <c r="AD32" s="32">
        <v>78</v>
      </c>
      <c r="AE32" s="32"/>
      <c r="AF32" s="32">
        <v>70</v>
      </c>
      <c r="AG32" s="32"/>
      <c r="AH32" s="32">
        <v>72</v>
      </c>
      <c r="AI32" s="13"/>
      <c r="AJ32" s="61">
        <f t="shared" si="0"/>
        <v>80</v>
      </c>
      <c r="AK32" s="62">
        <f t="shared" si="1"/>
        <v>79.25</v>
      </c>
      <c r="AL32" s="63">
        <f t="shared" si="2"/>
        <v>80.75</v>
      </c>
      <c r="AM32" s="64">
        <f t="shared" si="3"/>
        <v>74.5</v>
      </c>
      <c r="AN32" s="65">
        <f t="shared" si="4"/>
        <v>78.625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78.625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90</v>
      </c>
      <c r="E33" s="32"/>
      <c r="F33" s="32">
        <v>92</v>
      </c>
      <c r="G33" s="32"/>
      <c r="H33" s="32">
        <v>89</v>
      </c>
      <c r="I33" s="32"/>
      <c r="J33" s="32">
        <v>90</v>
      </c>
      <c r="K33" s="33"/>
      <c r="L33" s="31">
        <v>89</v>
      </c>
      <c r="M33" s="32"/>
      <c r="N33" s="32">
        <v>94</v>
      </c>
      <c r="O33" s="32"/>
      <c r="P33" s="32">
        <v>90</v>
      </c>
      <c r="Q33" s="32"/>
      <c r="R33" s="32">
        <v>93</v>
      </c>
      <c r="S33" s="33"/>
      <c r="T33" s="31">
        <v>91</v>
      </c>
      <c r="U33" s="32"/>
      <c r="V33" s="32">
        <v>95</v>
      </c>
      <c r="W33" s="32"/>
      <c r="X33" s="32">
        <v>89</v>
      </c>
      <c r="Y33" s="32"/>
      <c r="Z33" s="32">
        <v>90</v>
      </c>
      <c r="AA33" s="33"/>
      <c r="AB33" s="11">
        <v>72</v>
      </c>
      <c r="AC33" s="32"/>
      <c r="AD33" s="32">
        <v>80</v>
      </c>
      <c r="AE33" s="32"/>
      <c r="AF33" s="32">
        <v>82</v>
      </c>
      <c r="AG33" s="32"/>
      <c r="AH33" s="32">
        <v>80</v>
      </c>
      <c r="AI33" s="13"/>
      <c r="AJ33" s="61">
        <f t="shared" si="0"/>
        <v>90.25</v>
      </c>
      <c r="AK33" s="62">
        <f t="shared" si="1"/>
        <v>91.5</v>
      </c>
      <c r="AL33" s="63">
        <f t="shared" si="2"/>
        <v>91.25</v>
      </c>
      <c r="AM33" s="64">
        <f t="shared" si="3"/>
        <v>78.5</v>
      </c>
      <c r="AN33" s="65">
        <f t="shared" si="4"/>
        <v>87.875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87.875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97</v>
      </c>
      <c r="E34" s="32"/>
      <c r="F34" s="32">
        <v>95</v>
      </c>
      <c r="G34" s="32"/>
      <c r="H34" s="32">
        <v>94</v>
      </c>
      <c r="I34" s="32"/>
      <c r="J34" s="32">
        <v>96</v>
      </c>
      <c r="K34" s="33"/>
      <c r="L34" s="31">
        <v>98</v>
      </c>
      <c r="M34" s="32"/>
      <c r="N34" s="32">
        <v>96</v>
      </c>
      <c r="O34" s="32"/>
      <c r="P34" s="32">
        <v>97</v>
      </c>
      <c r="Q34" s="32"/>
      <c r="R34" s="32">
        <v>98</v>
      </c>
      <c r="S34" s="33"/>
      <c r="T34" s="31">
        <v>96</v>
      </c>
      <c r="U34" s="32"/>
      <c r="V34" s="32">
        <v>95</v>
      </c>
      <c r="W34" s="32"/>
      <c r="X34" s="32">
        <v>96</v>
      </c>
      <c r="Y34" s="32"/>
      <c r="Z34" s="32">
        <v>95</v>
      </c>
      <c r="AA34" s="33"/>
      <c r="AB34" s="11">
        <v>88</v>
      </c>
      <c r="AC34" s="32"/>
      <c r="AD34" s="32">
        <v>88</v>
      </c>
      <c r="AE34" s="32"/>
      <c r="AF34" s="32">
        <v>90</v>
      </c>
      <c r="AG34" s="32"/>
      <c r="AH34" s="32">
        <v>92</v>
      </c>
      <c r="AI34" s="13"/>
      <c r="AJ34" s="61">
        <f t="shared" si="0"/>
        <v>95.5</v>
      </c>
      <c r="AK34" s="62">
        <f t="shared" si="1"/>
        <v>97.25</v>
      </c>
      <c r="AL34" s="63">
        <f t="shared" si="2"/>
        <v>95.5</v>
      </c>
      <c r="AM34" s="64">
        <f t="shared" si="3"/>
        <v>89.5</v>
      </c>
      <c r="AN34" s="65">
        <f t="shared" si="4"/>
        <v>94.4375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94.4375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72</v>
      </c>
      <c r="E35" s="32"/>
      <c r="F35" s="32">
        <v>70</v>
      </c>
      <c r="G35" s="32"/>
      <c r="H35" s="32">
        <v>70</v>
      </c>
      <c r="I35" s="32"/>
      <c r="J35" s="32">
        <v>71</v>
      </c>
      <c r="K35" s="33"/>
      <c r="L35" s="31">
        <v>73</v>
      </c>
      <c r="M35" s="32"/>
      <c r="N35" s="32">
        <v>70</v>
      </c>
      <c r="O35" s="32"/>
      <c r="P35" s="32">
        <v>71</v>
      </c>
      <c r="Q35" s="32"/>
      <c r="R35" s="32">
        <v>70</v>
      </c>
      <c r="S35" s="33"/>
      <c r="T35" s="31">
        <v>74</v>
      </c>
      <c r="U35" s="32"/>
      <c r="V35" s="32">
        <v>71</v>
      </c>
      <c r="W35" s="32"/>
      <c r="X35" s="32">
        <v>70</v>
      </c>
      <c r="Y35" s="32"/>
      <c r="Z35" s="32">
        <v>70</v>
      </c>
      <c r="AA35" s="33"/>
      <c r="AB35" s="11">
        <v>78</v>
      </c>
      <c r="AC35" s="32"/>
      <c r="AD35" s="32">
        <v>78</v>
      </c>
      <c r="AE35" s="32"/>
      <c r="AF35" s="32">
        <v>68</v>
      </c>
      <c r="AG35" s="32"/>
      <c r="AH35" s="32">
        <v>70</v>
      </c>
      <c r="AI35" s="13"/>
      <c r="AJ35" s="61">
        <f t="shared" si="0"/>
        <v>70.75</v>
      </c>
      <c r="AK35" s="62">
        <f t="shared" si="1"/>
        <v>71</v>
      </c>
      <c r="AL35" s="63">
        <f t="shared" si="2"/>
        <v>71.25</v>
      </c>
      <c r="AM35" s="64">
        <f t="shared" si="3"/>
        <v>73.5</v>
      </c>
      <c r="AN35" s="65">
        <f t="shared" si="4"/>
        <v>71.625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71.625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95</v>
      </c>
      <c r="E36" s="32"/>
      <c r="F36" s="32">
        <v>90</v>
      </c>
      <c r="G36" s="32"/>
      <c r="H36" s="32">
        <v>89</v>
      </c>
      <c r="I36" s="32"/>
      <c r="J36" s="32">
        <v>80</v>
      </c>
      <c r="K36" s="33"/>
      <c r="L36" s="31">
        <v>94</v>
      </c>
      <c r="M36" s="32"/>
      <c r="N36" s="32">
        <v>89</v>
      </c>
      <c r="O36" s="32"/>
      <c r="P36" s="32">
        <v>90</v>
      </c>
      <c r="Q36" s="32"/>
      <c r="R36" s="32">
        <v>91</v>
      </c>
      <c r="S36" s="33"/>
      <c r="T36" s="31">
        <v>96</v>
      </c>
      <c r="U36" s="32"/>
      <c r="V36" s="32">
        <v>95</v>
      </c>
      <c r="W36" s="32"/>
      <c r="X36" s="32">
        <v>89</v>
      </c>
      <c r="Y36" s="32"/>
      <c r="Z36" s="32">
        <v>89</v>
      </c>
      <c r="AA36" s="33"/>
      <c r="AB36" s="11">
        <v>86</v>
      </c>
      <c r="AC36" s="32"/>
      <c r="AD36" s="32">
        <v>90</v>
      </c>
      <c r="AE36" s="32"/>
      <c r="AF36" s="32">
        <v>92</v>
      </c>
      <c r="AG36" s="32"/>
      <c r="AH36" s="32">
        <v>90</v>
      </c>
      <c r="AI36" s="13"/>
      <c r="AJ36" s="61">
        <f t="shared" si="0"/>
        <v>88.5</v>
      </c>
      <c r="AK36" s="62">
        <f t="shared" si="1"/>
        <v>91</v>
      </c>
      <c r="AL36" s="63">
        <f t="shared" si="2"/>
        <v>92.25</v>
      </c>
      <c r="AM36" s="64">
        <f t="shared" si="3"/>
        <v>89.5</v>
      </c>
      <c r="AN36" s="65">
        <f t="shared" si="4"/>
        <v>90.3125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90.3125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72</v>
      </c>
      <c r="E37" s="32"/>
      <c r="F37" s="32">
        <v>70</v>
      </c>
      <c r="G37" s="32"/>
      <c r="H37" s="32">
        <v>71</v>
      </c>
      <c r="I37" s="32"/>
      <c r="J37" s="32">
        <v>80</v>
      </c>
      <c r="K37" s="33"/>
      <c r="L37" s="31">
        <v>75</v>
      </c>
      <c r="M37" s="32"/>
      <c r="N37" s="32">
        <v>73</v>
      </c>
      <c r="O37" s="32"/>
      <c r="P37" s="32">
        <v>70</v>
      </c>
      <c r="Q37" s="32"/>
      <c r="R37" s="32">
        <v>81</v>
      </c>
      <c r="S37" s="33"/>
      <c r="T37" s="31">
        <v>76</v>
      </c>
      <c r="U37" s="32"/>
      <c r="V37" s="32">
        <v>73</v>
      </c>
      <c r="W37" s="32"/>
      <c r="X37" s="32">
        <v>72</v>
      </c>
      <c r="Y37" s="32"/>
      <c r="Z37" s="32">
        <v>79</v>
      </c>
      <c r="AA37" s="33"/>
      <c r="AB37" s="11">
        <v>84</v>
      </c>
      <c r="AC37" s="32"/>
      <c r="AD37" s="32">
        <v>88</v>
      </c>
      <c r="AE37" s="32"/>
      <c r="AF37" s="32">
        <v>90</v>
      </c>
      <c r="AG37" s="32"/>
      <c r="AH37" s="32">
        <v>85</v>
      </c>
      <c r="AI37" s="13"/>
      <c r="AJ37" s="61">
        <f t="shared" si="0"/>
        <v>73.25</v>
      </c>
      <c r="AK37" s="62">
        <f t="shared" si="1"/>
        <v>74.75</v>
      </c>
      <c r="AL37" s="63">
        <f t="shared" si="2"/>
        <v>75</v>
      </c>
      <c r="AM37" s="64">
        <f t="shared" si="3"/>
        <v>86.75</v>
      </c>
      <c r="AN37" s="65">
        <f t="shared" si="4"/>
        <v>77.4375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77.4375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92</v>
      </c>
      <c r="E38" s="32"/>
      <c r="F38" s="32">
        <v>90</v>
      </c>
      <c r="G38" s="32"/>
      <c r="H38" s="32">
        <v>89</v>
      </c>
      <c r="I38" s="32"/>
      <c r="J38" s="32">
        <v>90</v>
      </c>
      <c r="K38" s="33"/>
      <c r="L38" s="31">
        <v>89</v>
      </c>
      <c r="M38" s="32"/>
      <c r="N38" s="32">
        <v>88</v>
      </c>
      <c r="O38" s="32"/>
      <c r="P38" s="32">
        <v>88</v>
      </c>
      <c r="Q38" s="32"/>
      <c r="R38" s="32">
        <v>89</v>
      </c>
      <c r="S38" s="33"/>
      <c r="T38" s="31">
        <v>91</v>
      </c>
      <c r="U38" s="32"/>
      <c r="V38" s="32">
        <v>90</v>
      </c>
      <c r="W38" s="32"/>
      <c r="X38" s="32">
        <v>89</v>
      </c>
      <c r="Y38" s="32"/>
      <c r="Z38" s="32">
        <v>90</v>
      </c>
      <c r="AA38" s="33"/>
      <c r="AB38" s="11">
        <v>88</v>
      </c>
      <c r="AC38" s="32"/>
      <c r="AD38" s="32">
        <v>86</v>
      </c>
      <c r="AE38" s="32"/>
      <c r="AF38" s="32">
        <v>89</v>
      </c>
      <c r="AG38" s="32"/>
      <c r="AH38" s="32">
        <v>82</v>
      </c>
      <c r="AI38" s="13"/>
      <c r="AJ38" s="61">
        <f t="shared" si="0"/>
        <v>90.25</v>
      </c>
      <c r="AK38" s="62">
        <f t="shared" si="1"/>
        <v>88.5</v>
      </c>
      <c r="AL38" s="63">
        <f t="shared" si="2"/>
        <v>90</v>
      </c>
      <c r="AM38" s="64">
        <f t="shared" si="3"/>
        <v>86.25</v>
      </c>
      <c r="AN38" s="65">
        <f t="shared" si="4"/>
        <v>88.75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88.75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81</v>
      </c>
      <c r="E39" s="32"/>
      <c r="F39" s="32">
        <v>78</v>
      </c>
      <c r="G39" s="32"/>
      <c r="H39" s="32">
        <v>79</v>
      </c>
      <c r="I39" s="32"/>
      <c r="J39" s="32">
        <v>80</v>
      </c>
      <c r="K39" s="33"/>
      <c r="L39" s="31">
        <v>79</v>
      </c>
      <c r="M39" s="32"/>
      <c r="N39" s="32">
        <v>76</v>
      </c>
      <c r="O39" s="32"/>
      <c r="P39" s="32">
        <v>80</v>
      </c>
      <c r="Q39" s="32"/>
      <c r="R39" s="32">
        <v>78</v>
      </c>
      <c r="S39" s="33"/>
      <c r="T39" s="31">
        <v>80</v>
      </c>
      <c r="U39" s="32"/>
      <c r="V39" s="32">
        <v>79</v>
      </c>
      <c r="W39" s="32"/>
      <c r="X39" s="32">
        <v>80</v>
      </c>
      <c r="Y39" s="32"/>
      <c r="Z39" s="32">
        <v>81</v>
      </c>
      <c r="AA39" s="33"/>
      <c r="AB39" s="11">
        <v>68</v>
      </c>
      <c r="AC39" s="32"/>
      <c r="AD39" s="32">
        <v>72</v>
      </c>
      <c r="AE39" s="32"/>
      <c r="AF39" s="32">
        <v>65</v>
      </c>
      <c r="AG39" s="32"/>
      <c r="AH39" s="32">
        <v>69</v>
      </c>
      <c r="AI39" s="13"/>
      <c r="AJ39" s="61">
        <f t="shared" si="0"/>
        <v>79.5</v>
      </c>
      <c r="AK39" s="62">
        <f t="shared" si="1"/>
        <v>78.25</v>
      </c>
      <c r="AL39" s="63">
        <f t="shared" si="2"/>
        <v>80</v>
      </c>
      <c r="AM39" s="64">
        <f t="shared" si="3"/>
        <v>68.5</v>
      </c>
      <c r="AN39" s="65">
        <f t="shared" si="4"/>
        <v>76.5625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76.5625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88</v>
      </c>
      <c r="E40" s="32"/>
      <c r="F40" s="32">
        <v>85</v>
      </c>
      <c r="G40" s="32"/>
      <c r="H40" s="32">
        <v>86</v>
      </c>
      <c r="I40" s="32"/>
      <c r="J40" s="32">
        <v>85</v>
      </c>
      <c r="K40" s="33"/>
      <c r="L40" s="31">
        <v>89</v>
      </c>
      <c r="M40" s="32"/>
      <c r="N40" s="32">
        <v>87</v>
      </c>
      <c r="O40" s="32"/>
      <c r="P40" s="32">
        <v>87</v>
      </c>
      <c r="Q40" s="32"/>
      <c r="R40" s="32">
        <v>86</v>
      </c>
      <c r="S40" s="33"/>
      <c r="T40" s="31">
        <v>86</v>
      </c>
      <c r="U40" s="32"/>
      <c r="V40" s="32">
        <v>87</v>
      </c>
      <c r="W40" s="32"/>
      <c r="X40" s="32">
        <v>85</v>
      </c>
      <c r="Y40" s="32"/>
      <c r="Z40" s="32">
        <v>88</v>
      </c>
      <c r="AA40" s="33"/>
      <c r="AB40" s="11">
        <v>88</v>
      </c>
      <c r="AC40" s="32"/>
      <c r="AD40" s="32">
        <v>96</v>
      </c>
      <c r="AE40" s="32"/>
      <c r="AF40" s="32">
        <v>96</v>
      </c>
      <c r="AG40" s="32"/>
      <c r="AH40" s="32">
        <v>94</v>
      </c>
      <c r="AI40" s="13"/>
      <c r="AJ40" s="61">
        <f t="shared" si="0"/>
        <v>86</v>
      </c>
      <c r="AK40" s="62">
        <f t="shared" si="1"/>
        <v>87.25</v>
      </c>
      <c r="AL40" s="63">
        <f t="shared" si="2"/>
        <v>86.5</v>
      </c>
      <c r="AM40" s="64">
        <f t="shared" si="3"/>
        <v>93.5</v>
      </c>
      <c r="AN40" s="65">
        <f t="shared" si="4"/>
        <v>88.3125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88.3125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82</v>
      </c>
      <c r="E41" s="32"/>
      <c r="F41" s="32">
        <v>75</v>
      </c>
      <c r="G41" s="32"/>
      <c r="H41" s="32">
        <v>78</v>
      </c>
      <c r="I41" s="32"/>
      <c r="J41" s="32">
        <v>80</v>
      </c>
      <c r="K41" s="33"/>
      <c r="L41" s="31">
        <v>79</v>
      </c>
      <c r="M41" s="32"/>
      <c r="N41" s="32">
        <v>78</v>
      </c>
      <c r="O41" s="32"/>
      <c r="P41" s="32">
        <v>73</v>
      </c>
      <c r="Q41" s="32"/>
      <c r="R41" s="32">
        <v>81</v>
      </c>
      <c r="S41" s="33"/>
      <c r="T41" s="31">
        <v>80</v>
      </c>
      <c r="U41" s="32"/>
      <c r="V41" s="32">
        <v>80</v>
      </c>
      <c r="W41" s="32"/>
      <c r="X41" s="32">
        <v>70</v>
      </c>
      <c r="Y41" s="32"/>
      <c r="Z41" s="32">
        <v>78</v>
      </c>
      <c r="AA41" s="33"/>
      <c r="AB41" s="11">
        <v>78</v>
      </c>
      <c r="AC41" s="32"/>
      <c r="AD41" s="32">
        <v>74</v>
      </c>
      <c r="AE41" s="32"/>
      <c r="AF41" s="32">
        <v>72</v>
      </c>
      <c r="AG41" s="32"/>
      <c r="AH41" s="32">
        <v>70</v>
      </c>
      <c r="AI41" s="13"/>
      <c r="AJ41" s="61">
        <f t="shared" si="0"/>
        <v>78.75</v>
      </c>
      <c r="AK41" s="62">
        <f t="shared" si="1"/>
        <v>77.75</v>
      </c>
      <c r="AL41" s="63">
        <f t="shared" si="2"/>
        <v>77</v>
      </c>
      <c r="AM41" s="64">
        <f t="shared" si="3"/>
        <v>73.5</v>
      </c>
      <c r="AN41" s="65">
        <f t="shared" si="4"/>
        <v>76.75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76.75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16" priority="2" operator="lessThan">
      <formula>70</formula>
    </cfRule>
  </conditionalFormatting>
  <conditionalFormatting sqref="F12:K41">
    <cfRule type="cellIs" dxfId="15" priority="5" operator="lessThan">
      <formula>70</formula>
    </cfRule>
  </conditionalFormatting>
  <conditionalFormatting sqref="N12:AA41">
    <cfRule type="cellIs" dxfId="14" priority="4" operator="lessThan">
      <formula>70</formula>
    </cfRule>
  </conditionalFormatting>
  <conditionalFormatting sqref="AD12:AI41">
    <cfRule type="cellIs" dxfId="13" priority="3" operator="lessThan">
      <formula>70</formula>
    </cfRule>
  </conditionalFormatting>
  <conditionalFormatting sqref="AJ11:AO55 D12:E41 L12:M41 AB12:AC41 D42:AI55">
    <cfRule type="cellIs" dxfId="12" priority="8" operator="lessThan">
      <formula>70</formula>
    </cfRule>
  </conditionalFormatting>
  <conditionalFormatting sqref="AQ11:AQ55">
    <cfRule type="cellIs" dxfId="11" priority="6" operator="lessThan">
      <formula>70</formula>
    </cfRule>
  </conditionalFormatting>
  <conditionalFormatting sqref="AQ11:AX55">
    <cfRule type="cellIs" dxfId="10" priority="7" operator="lessThan">
      <formula>70</formula>
    </cfRule>
  </conditionalFormatting>
  <conditionalFormatting sqref="AY11:AY55">
    <cfRule type="cellIs" dxfId="9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AV14" sqref="AV14:AV3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166" t="s">
        <v>146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169" t="s">
        <v>99</v>
      </c>
      <c r="AO7" s="172" t="s">
        <v>104</v>
      </c>
      <c r="AQ7" s="203" t="s">
        <v>20</v>
      </c>
      <c r="AR7" s="204"/>
      <c r="AS7" s="204"/>
      <c r="AT7" s="205"/>
      <c r="AU7" s="153" t="s">
        <v>21</v>
      </c>
      <c r="AV7" s="154"/>
      <c r="AW7" s="154"/>
      <c r="AX7" s="155"/>
      <c r="AY7" s="147" t="s">
        <v>103</v>
      </c>
      <c r="AZ7" s="148"/>
      <c r="BA7" s="147" t="s">
        <v>105</v>
      </c>
      <c r="BB7" s="148"/>
      <c r="BD7" s="24" t="s">
        <v>145</v>
      </c>
    </row>
    <row r="8" spans="1:56" ht="16" thickBot="1" x14ac:dyDescent="0.25">
      <c r="AN8" s="170"/>
      <c r="AO8" s="173"/>
      <c r="AQ8" s="206"/>
      <c r="AR8" s="207"/>
      <c r="AS8" s="207"/>
      <c r="AT8" s="208"/>
      <c r="AU8" s="156"/>
      <c r="AV8" s="157"/>
      <c r="AW8" s="157"/>
      <c r="AX8" s="158"/>
      <c r="AY8" s="151"/>
      <c r="AZ8" s="152"/>
      <c r="BA8" s="149"/>
      <c r="BB8" s="150"/>
    </row>
    <row r="9" spans="1:56" x14ac:dyDescent="0.2">
      <c r="A9" s="192" t="s">
        <v>5</v>
      </c>
      <c r="B9" s="194" t="s">
        <v>4</v>
      </c>
      <c r="C9" s="196" t="s">
        <v>19</v>
      </c>
      <c r="D9" s="198" t="s">
        <v>91</v>
      </c>
      <c r="E9" s="199"/>
      <c r="F9" s="199"/>
      <c r="G9" s="199"/>
      <c r="H9" s="199"/>
      <c r="I9" s="199"/>
      <c r="J9" s="199"/>
      <c r="K9" s="200"/>
      <c r="L9" s="175" t="s">
        <v>92</v>
      </c>
      <c r="M9" s="176"/>
      <c r="N9" s="176"/>
      <c r="O9" s="176"/>
      <c r="P9" s="176"/>
      <c r="Q9" s="176"/>
      <c r="R9" s="176"/>
      <c r="S9" s="177"/>
      <c r="T9" s="187" t="s">
        <v>93</v>
      </c>
      <c r="U9" s="188"/>
      <c r="V9" s="188"/>
      <c r="W9" s="188"/>
      <c r="X9" s="188"/>
      <c r="Y9" s="188"/>
      <c r="Z9" s="188"/>
      <c r="AA9" s="189"/>
      <c r="AB9" s="178" t="s">
        <v>94</v>
      </c>
      <c r="AC9" s="179"/>
      <c r="AD9" s="179"/>
      <c r="AE9" s="179"/>
      <c r="AF9" s="179"/>
      <c r="AG9" s="179"/>
      <c r="AH9" s="179"/>
      <c r="AI9" s="180"/>
      <c r="AJ9" s="181" t="s">
        <v>95</v>
      </c>
      <c r="AK9" s="183" t="s">
        <v>96</v>
      </c>
      <c r="AL9" s="190" t="s">
        <v>97</v>
      </c>
      <c r="AM9" s="185" t="s">
        <v>98</v>
      </c>
      <c r="AN9" s="170"/>
      <c r="AO9" s="173"/>
      <c r="AQ9" s="201" t="s">
        <v>42</v>
      </c>
      <c r="AR9" s="164" t="s">
        <v>43</v>
      </c>
      <c r="AS9" s="160" t="s">
        <v>44</v>
      </c>
      <c r="AT9" s="209" t="s">
        <v>100</v>
      </c>
      <c r="AU9" s="201" t="s">
        <v>46</v>
      </c>
      <c r="AV9" s="164" t="s">
        <v>106</v>
      </c>
      <c r="AW9" s="160" t="s">
        <v>107</v>
      </c>
      <c r="AX9" s="162" t="s">
        <v>108</v>
      </c>
      <c r="AY9" s="143" t="s">
        <v>101</v>
      </c>
      <c r="AZ9" s="145" t="s">
        <v>102</v>
      </c>
      <c r="BA9" s="144" t="s">
        <v>57</v>
      </c>
      <c r="BB9" s="159" t="s">
        <v>58</v>
      </c>
    </row>
    <row r="10" spans="1:56" ht="16" thickBot="1" x14ac:dyDescent="0.25">
      <c r="A10" s="193"/>
      <c r="B10" s="195"/>
      <c r="C10" s="19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182"/>
      <c r="AK10" s="184"/>
      <c r="AL10" s="191"/>
      <c r="AM10" s="186"/>
      <c r="AN10" s="171"/>
      <c r="AO10" s="174"/>
      <c r="AQ10" s="202"/>
      <c r="AR10" s="165"/>
      <c r="AS10" s="161"/>
      <c r="AT10" s="210"/>
      <c r="AU10" s="202"/>
      <c r="AV10" s="165"/>
      <c r="AW10" s="161"/>
      <c r="AX10" s="163"/>
      <c r="AY10" s="144"/>
      <c r="AZ10" s="146"/>
      <c r="BA10" s="144"/>
      <c r="BB10" s="159"/>
    </row>
    <row r="11" spans="1:56" x14ac:dyDescent="0.2">
      <c r="A11" s="41">
        <v>1</v>
      </c>
      <c r="B11" s="139" t="s">
        <v>147</v>
      </c>
      <c r="C11" s="139" t="s">
        <v>148</v>
      </c>
      <c r="D11" s="42">
        <v>70</v>
      </c>
      <c r="E11" s="43"/>
      <c r="F11" s="43">
        <v>98</v>
      </c>
      <c r="G11" s="43"/>
      <c r="H11" s="43">
        <v>63</v>
      </c>
      <c r="I11" s="43">
        <v>68</v>
      </c>
      <c r="J11" s="43">
        <v>80</v>
      </c>
      <c r="K11" s="44"/>
      <c r="L11" s="42">
        <v>63</v>
      </c>
      <c r="M11" s="43">
        <v>68</v>
      </c>
      <c r="N11" s="43">
        <v>80</v>
      </c>
      <c r="O11" s="43"/>
      <c r="P11" s="43">
        <v>63</v>
      </c>
      <c r="Q11" s="43">
        <v>68</v>
      </c>
      <c r="R11" s="43">
        <v>80</v>
      </c>
      <c r="S11" s="44"/>
      <c r="T11" s="42">
        <v>63</v>
      </c>
      <c r="U11" s="43">
        <v>68</v>
      </c>
      <c r="V11" s="43">
        <v>80</v>
      </c>
      <c r="W11" s="43"/>
      <c r="X11" s="43">
        <v>70</v>
      </c>
      <c r="Y11" s="43"/>
      <c r="Z11" s="43">
        <v>98</v>
      </c>
      <c r="AA11" s="44"/>
      <c r="AB11" s="31">
        <v>70</v>
      </c>
      <c r="AC11" s="32"/>
      <c r="AD11" s="32">
        <v>98</v>
      </c>
      <c r="AE11" s="32"/>
      <c r="AF11" s="32">
        <v>70</v>
      </c>
      <c r="AG11" s="32"/>
      <c r="AH11" s="32">
        <v>98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79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74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79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84</v>
      </c>
      <c r="AN11" s="60">
        <f>AVERAGE(AJ11:AM11)</f>
        <v>79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79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40" t="s">
        <v>149</v>
      </c>
      <c r="C12" s="140" t="s">
        <v>150</v>
      </c>
      <c r="D12" s="31">
        <v>68</v>
      </c>
      <c r="E12" s="32"/>
      <c r="F12" s="32">
        <v>64</v>
      </c>
      <c r="G12" s="32">
        <v>66</v>
      </c>
      <c r="H12" s="32">
        <v>64</v>
      </c>
      <c r="I12" s="32">
        <v>66</v>
      </c>
      <c r="J12" s="32">
        <v>60</v>
      </c>
      <c r="K12" s="33">
        <v>70</v>
      </c>
      <c r="L12" s="31">
        <v>64</v>
      </c>
      <c r="M12" s="32">
        <v>66</v>
      </c>
      <c r="N12" s="32">
        <v>60</v>
      </c>
      <c r="O12" s="32">
        <v>70</v>
      </c>
      <c r="P12" s="32">
        <v>64</v>
      </c>
      <c r="Q12" s="32">
        <v>66</v>
      </c>
      <c r="R12" s="32">
        <v>60</v>
      </c>
      <c r="S12" s="33">
        <v>70</v>
      </c>
      <c r="T12" s="31">
        <v>64</v>
      </c>
      <c r="U12" s="32">
        <v>66</v>
      </c>
      <c r="V12" s="32">
        <v>60</v>
      </c>
      <c r="W12" s="32">
        <v>70</v>
      </c>
      <c r="X12" s="32">
        <v>68</v>
      </c>
      <c r="Y12" s="32"/>
      <c r="Z12" s="32">
        <v>64</v>
      </c>
      <c r="AA12" s="33">
        <v>66</v>
      </c>
      <c r="AB12" s="11">
        <v>68</v>
      </c>
      <c r="AC12" s="32"/>
      <c r="AD12" s="32">
        <v>64</v>
      </c>
      <c r="AE12" s="32">
        <v>66</v>
      </c>
      <c r="AF12" s="32">
        <v>68</v>
      </c>
      <c r="AG12" s="32"/>
      <c r="AH12" s="32">
        <v>64</v>
      </c>
      <c r="AI12" s="13">
        <v>66</v>
      </c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50.5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68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50.5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67</v>
      </c>
      <c r="AN12" s="65">
        <f t="shared" ref="AN12:AN55" si="4">AVERAGE(AJ12:AM12)</f>
        <v>59</v>
      </c>
      <c r="AO12" s="54"/>
      <c r="AQ12" s="71">
        <f t="shared" ref="AQ12:AQ55" si="5">IF(AN12&lt;70, AN12*0.5, "")</f>
        <v>29.5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59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39" t="s">
        <v>151</v>
      </c>
      <c r="C13" s="139" t="s">
        <v>152</v>
      </c>
      <c r="D13" s="31">
        <v>90</v>
      </c>
      <c r="E13" s="32"/>
      <c r="F13" s="32">
        <v>90</v>
      </c>
      <c r="G13" s="32"/>
      <c r="H13" s="32">
        <v>90</v>
      </c>
      <c r="I13" s="32"/>
      <c r="J13" s="32">
        <v>92</v>
      </c>
      <c r="K13" s="33"/>
      <c r="L13" s="31">
        <v>90</v>
      </c>
      <c r="M13" s="32"/>
      <c r="N13" s="32">
        <v>92</v>
      </c>
      <c r="O13" s="32"/>
      <c r="P13" s="32">
        <v>90</v>
      </c>
      <c r="Q13" s="32"/>
      <c r="R13" s="32">
        <v>92</v>
      </c>
      <c r="S13" s="33"/>
      <c r="T13" s="31">
        <v>90</v>
      </c>
      <c r="U13" s="32"/>
      <c r="V13" s="32">
        <v>92</v>
      </c>
      <c r="W13" s="32"/>
      <c r="X13" s="32">
        <v>90</v>
      </c>
      <c r="Y13" s="32"/>
      <c r="Z13" s="32">
        <v>90</v>
      </c>
      <c r="AA13" s="33"/>
      <c r="AB13" s="11">
        <v>90</v>
      </c>
      <c r="AC13" s="32"/>
      <c r="AD13" s="32">
        <v>90</v>
      </c>
      <c r="AE13" s="32"/>
      <c r="AF13" s="32">
        <v>90</v>
      </c>
      <c r="AG13" s="32"/>
      <c r="AH13" s="32">
        <v>90</v>
      </c>
      <c r="AI13" s="13"/>
      <c r="AJ13" s="61">
        <f t="shared" si="0"/>
        <v>90.5</v>
      </c>
      <c r="AK13" s="62">
        <f t="shared" si="1"/>
        <v>91</v>
      </c>
      <c r="AL13" s="63">
        <f t="shared" si="2"/>
        <v>90.5</v>
      </c>
      <c r="AM13" s="64">
        <f t="shared" si="3"/>
        <v>90</v>
      </c>
      <c r="AN13" s="65">
        <f t="shared" si="4"/>
        <v>90.5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90.5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40" t="s">
        <v>153</v>
      </c>
      <c r="C14" s="140" t="s">
        <v>154</v>
      </c>
      <c r="D14" s="31">
        <v>75</v>
      </c>
      <c r="E14" s="32"/>
      <c r="F14" s="32">
        <v>68</v>
      </c>
      <c r="G14" s="32"/>
      <c r="H14" s="32">
        <v>68</v>
      </c>
      <c r="I14" s="32"/>
      <c r="J14" s="32">
        <v>65</v>
      </c>
      <c r="K14" s="33"/>
      <c r="L14" s="31">
        <v>68</v>
      </c>
      <c r="M14" s="32"/>
      <c r="N14" s="32">
        <v>65</v>
      </c>
      <c r="O14" s="32"/>
      <c r="P14" s="32">
        <v>68</v>
      </c>
      <c r="Q14" s="32"/>
      <c r="R14" s="32">
        <v>65</v>
      </c>
      <c r="S14" s="33"/>
      <c r="T14" s="31">
        <v>68</v>
      </c>
      <c r="U14" s="32"/>
      <c r="V14" s="32">
        <v>65</v>
      </c>
      <c r="W14" s="32"/>
      <c r="X14" s="32">
        <v>75</v>
      </c>
      <c r="Y14" s="32"/>
      <c r="Z14" s="32">
        <v>68</v>
      </c>
      <c r="AA14" s="33"/>
      <c r="AB14" s="11">
        <v>75</v>
      </c>
      <c r="AC14" s="32"/>
      <c r="AD14" s="32">
        <v>68</v>
      </c>
      <c r="AE14" s="32"/>
      <c r="AF14" s="32">
        <v>75</v>
      </c>
      <c r="AG14" s="32"/>
      <c r="AH14" s="32">
        <v>68</v>
      </c>
      <c r="AI14" s="13"/>
      <c r="AJ14" s="61">
        <f t="shared" si="0"/>
        <v>18.75</v>
      </c>
      <c r="AK14" s="62">
        <f t="shared" si="1"/>
        <v>0</v>
      </c>
      <c r="AL14" s="63">
        <f t="shared" si="2"/>
        <v>18.75</v>
      </c>
      <c r="AM14" s="64">
        <f t="shared" si="3"/>
        <v>71.5</v>
      </c>
      <c r="AN14" s="65">
        <f t="shared" si="4"/>
        <v>27.25</v>
      </c>
      <c r="AO14" s="54"/>
      <c r="AQ14" s="71">
        <f t="shared" si="5"/>
        <v>13.625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27.25</v>
      </c>
      <c r="BD14" s="24" t="str">
        <f t="shared" si="14"/>
        <v/>
      </c>
    </row>
    <row r="15" spans="1:56" x14ac:dyDescent="0.2">
      <c r="A15" s="45">
        <v>5</v>
      </c>
      <c r="B15" s="139" t="s">
        <v>155</v>
      </c>
      <c r="C15" s="139" t="s">
        <v>156</v>
      </c>
      <c r="D15" s="31">
        <v>90</v>
      </c>
      <c r="E15" s="32"/>
      <c r="F15" s="32">
        <v>92</v>
      </c>
      <c r="G15" s="32"/>
      <c r="H15" s="32">
        <v>92</v>
      </c>
      <c r="I15" s="32"/>
      <c r="J15" s="32">
        <v>90</v>
      </c>
      <c r="K15" s="33"/>
      <c r="L15" s="31">
        <v>92</v>
      </c>
      <c r="M15" s="32"/>
      <c r="N15" s="32">
        <v>90</v>
      </c>
      <c r="O15" s="32"/>
      <c r="P15" s="32">
        <v>92</v>
      </c>
      <c r="Q15" s="32"/>
      <c r="R15" s="32">
        <v>90</v>
      </c>
      <c r="S15" s="33"/>
      <c r="T15" s="31">
        <v>92</v>
      </c>
      <c r="U15" s="32"/>
      <c r="V15" s="32">
        <v>90</v>
      </c>
      <c r="W15" s="32"/>
      <c r="X15" s="32">
        <v>90</v>
      </c>
      <c r="Y15" s="32"/>
      <c r="Z15" s="32">
        <v>92</v>
      </c>
      <c r="AA15" s="33"/>
      <c r="AB15" s="11">
        <v>90</v>
      </c>
      <c r="AC15" s="32"/>
      <c r="AD15" s="32">
        <v>92</v>
      </c>
      <c r="AE15" s="32"/>
      <c r="AF15" s="32">
        <v>90</v>
      </c>
      <c r="AG15" s="32"/>
      <c r="AH15" s="32">
        <v>92</v>
      </c>
      <c r="AI15" s="13"/>
      <c r="AJ15" s="61">
        <f t="shared" si="0"/>
        <v>91</v>
      </c>
      <c r="AK15" s="62">
        <f t="shared" si="1"/>
        <v>91</v>
      </c>
      <c r="AL15" s="63">
        <f t="shared" si="2"/>
        <v>91</v>
      </c>
      <c r="AM15" s="64">
        <f t="shared" si="3"/>
        <v>91</v>
      </c>
      <c r="AN15" s="65">
        <f t="shared" si="4"/>
        <v>91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40" t="s">
        <v>157</v>
      </c>
      <c r="C16" s="140" t="s">
        <v>158</v>
      </c>
      <c r="D16" s="31">
        <v>68</v>
      </c>
      <c r="E16" s="32"/>
      <c r="F16" s="32">
        <v>65</v>
      </c>
      <c r="G16" s="32"/>
      <c r="H16" s="32">
        <v>62</v>
      </c>
      <c r="I16" s="32">
        <v>68</v>
      </c>
      <c r="J16" s="32">
        <v>60</v>
      </c>
      <c r="K16" s="33">
        <v>70</v>
      </c>
      <c r="L16" s="31">
        <v>62</v>
      </c>
      <c r="M16" s="32">
        <v>68</v>
      </c>
      <c r="N16" s="32">
        <v>60</v>
      </c>
      <c r="O16" s="32">
        <v>70</v>
      </c>
      <c r="P16" s="32">
        <v>62</v>
      </c>
      <c r="Q16" s="32">
        <v>68</v>
      </c>
      <c r="R16" s="32">
        <v>60</v>
      </c>
      <c r="S16" s="33">
        <v>70</v>
      </c>
      <c r="T16" s="31">
        <v>62</v>
      </c>
      <c r="U16" s="32">
        <v>68</v>
      </c>
      <c r="V16" s="32">
        <v>60</v>
      </c>
      <c r="W16" s="32">
        <v>70</v>
      </c>
      <c r="X16" s="32">
        <v>68</v>
      </c>
      <c r="Y16" s="32"/>
      <c r="Z16" s="32">
        <v>65</v>
      </c>
      <c r="AA16" s="33"/>
      <c r="AB16" s="11">
        <v>68</v>
      </c>
      <c r="AC16" s="32"/>
      <c r="AD16" s="32">
        <v>65</v>
      </c>
      <c r="AE16" s="32"/>
      <c r="AF16" s="32">
        <v>68</v>
      </c>
      <c r="AG16" s="32"/>
      <c r="AH16" s="32">
        <v>65</v>
      </c>
      <c r="AI16" s="13"/>
      <c r="AJ16" s="61">
        <f t="shared" si="0"/>
        <v>34.5</v>
      </c>
      <c r="AK16" s="62">
        <f t="shared" si="1"/>
        <v>69</v>
      </c>
      <c r="AL16" s="63">
        <f t="shared" si="2"/>
        <v>34.5</v>
      </c>
      <c r="AM16" s="64">
        <f t="shared" si="3"/>
        <v>66.5</v>
      </c>
      <c r="AN16" s="65">
        <f t="shared" si="4"/>
        <v>51.125</v>
      </c>
      <c r="AO16" s="54"/>
      <c r="AQ16" s="71">
        <f t="shared" si="5"/>
        <v>25.5625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51.125</v>
      </c>
      <c r="BD16" s="24" t="str">
        <f t="shared" si="14"/>
        <v/>
      </c>
    </row>
    <row r="17" spans="1:56" x14ac:dyDescent="0.2">
      <c r="A17" s="45">
        <v>7</v>
      </c>
      <c r="B17" s="139" t="s">
        <v>159</v>
      </c>
      <c r="C17" s="139" t="s">
        <v>160</v>
      </c>
      <c r="D17" s="31">
        <v>88</v>
      </c>
      <c r="E17" s="32"/>
      <c r="F17" s="32">
        <v>88</v>
      </c>
      <c r="G17" s="32"/>
      <c r="H17" s="32">
        <v>84</v>
      </c>
      <c r="I17" s="32"/>
      <c r="J17" s="32">
        <v>75</v>
      </c>
      <c r="K17" s="33"/>
      <c r="L17" s="31">
        <v>84</v>
      </c>
      <c r="M17" s="32"/>
      <c r="N17" s="32">
        <v>75</v>
      </c>
      <c r="O17" s="32"/>
      <c r="P17" s="32">
        <v>84</v>
      </c>
      <c r="Q17" s="32"/>
      <c r="R17" s="32">
        <v>75</v>
      </c>
      <c r="S17" s="33"/>
      <c r="T17" s="31">
        <v>84</v>
      </c>
      <c r="U17" s="32"/>
      <c r="V17" s="32">
        <v>75</v>
      </c>
      <c r="W17" s="32"/>
      <c r="X17" s="32">
        <v>88</v>
      </c>
      <c r="Y17" s="32"/>
      <c r="Z17" s="32">
        <v>88</v>
      </c>
      <c r="AA17" s="33"/>
      <c r="AB17" s="11">
        <v>88</v>
      </c>
      <c r="AC17" s="32"/>
      <c r="AD17" s="32">
        <v>88</v>
      </c>
      <c r="AE17" s="32"/>
      <c r="AF17" s="32">
        <v>88</v>
      </c>
      <c r="AG17" s="32"/>
      <c r="AH17" s="32">
        <v>88</v>
      </c>
      <c r="AI17" s="13"/>
      <c r="AJ17" s="61">
        <f t="shared" si="0"/>
        <v>83.75</v>
      </c>
      <c r="AK17" s="62">
        <f t="shared" si="1"/>
        <v>79.5</v>
      </c>
      <c r="AL17" s="63">
        <f t="shared" si="2"/>
        <v>83.75</v>
      </c>
      <c r="AM17" s="64">
        <f t="shared" si="3"/>
        <v>88</v>
      </c>
      <c r="AN17" s="65">
        <f t="shared" si="4"/>
        <v>83.75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83.75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40" t="s">
        <v>161</v>
      </c>
      <c r="C18" s="140" t="s">
        <v>162</v>
      </c>
      <c r="D18" s="31">
        <v>70</v>
      </c>
      <c r="E18" s="32"/>
      <c r="F18" s="32">
        <v>66</v>
      </c>
      <c r="G18" s="32"/>
      <c r="H18" s="32">
        <v>64</v>
      </c>
      <c r="I18" s="32">
        <v>70</v>
      </c>
      <c r="J18" s="32">
        <v>60</v>
      </c>
      <c r="K18" s="33">
        <v>66</v>
      </c>
      <c r="L18" s="31">
        <v>64</v>
      </c>
      <c r="M18" s="32">
        <v>70</v>
      </c>
      <c r="N18" s="32">
        <v>60</v>
      </c>
      <c r="O18" s="32">
        <v>66</v>
      </c>
      <c r="P18" s="32">
        <v>64</v>
      </c>
      <c r="Q18" s="32">
        <v>70</v>
      </c>
      <c r="R18" s="32">
        <v>60</v>
      </c>
      <c r="S18" s="33">
        <v>66</v>
      </c>
      <c r="T18" s="31">
        <v>64</v>
      </c>
      <c r="U18" s="32">
        <v>70</v>
      </c>
      <c r="V18" s="32">
        <v>60</v>
      </c>
      <c r="W18" s="32">
        <v>66</v>
      </c>
      <c r="X18" s="32">
        <v>70</v>
      </c>
      <c r="Y18" s="32"/>
      <c r="Z18" s="32">
        <v>66</v>
      </c>
      <c r="AA18" s="33"/>
      <c r="AB18" s="11">
        <v>70</v>
      </c>
      <c r="AC18" s="32"/>
      <c r="AD18" s="32">
        <v>66</v>
      </c>
      <c r="AE18" s="32"/>
      <c r="AF18" s="32">
        <v>70</v>
      </c>
      <c r="AG18" s="32"/>
      <c r="AH18" s="32">
        <v>66</v>
      </c>
      <c r="AI18" s="13"/>
      <c r="AJ18" s="61">
        <f t="shared" si="0"/>
        <v>51.5</v>
      </c>
      <c r="AK18" s="62">
        <f t="shared" si="1"/>
        <v>68</v>
      </c>
      <c r="AL18" s="63">
        <f t="shared" si="2"/>
        <v>51.5</v>
      </c>
      <c r="AM18" s="64">
        <f t="shared" si="3"/>
        <v>68</v>
      </c>
      <c r="AN18" s="65">
        <f t="shared" si="4"/>
        <v>59.75</v>
      </c>
      <c r="AO18" s="54"/>
      <c r="AQ18" s="71">
        <f t="shared" si="5"/>
        <v>29.875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59.75</v>
      </c>
      <c r="BD18" s="24" t="str">
        <f t="shared" si="14"/>
        <v/>
      </c>
    </row>
    <row r="19" spans="1:56" x14ac:dyDescent="0.2">
      <c r="A19" s="45">
        <v>9</v>
      </c>
      <c r="B19" s="141" t="s">
        <v>163</v>
      </c>
      <c r="C19" s="141" t="s">
        <v>164</v>
      </c>
      <c r="D19" s="31">
        <v>90</v>
      </c>
      <c r="E19" s="32"/>
      <c r="F19" s="32">
        <v>90</v>
      </c>
      <c r="G19" s="32"/>
      <c r="H19" s="32">
        <v>91</v>
      </c>
      <c r="I19" s="32"/>
      <c r="J19" s="32">
        <v>90</v>
      </c>
      <c r="K19" s="33"/>
      <c r="L19" s="31">
        <v>91</v>
      </c>
      <c r="M19" s="32"/>
      <c r="N19" s="32">
        <v>90</v>
      </c>
      <c r="O19" s="32"/>
      <c r="P19" s="32">
        <v>91</v>
      </c>
      <c r="Q19" s="32"/>
      <c r="R19" s="32">
        <v>90</v>
      </c>
      <c r="S19" s="33"/>
      <c r="T19" s="31">
        <v>91</v>
      </c>
      <c r="U19" s="32"/>
      <c r="V19" s="32">
        <v>90</v>
      </c>
      <c r="W19" s="32"/>
      <c r="X19" s="32">
        <v>90</v>
      </c>
      <c r="Y19" s="32"/>
      <c r="Z19" s="32">
        <v>90</v>
      </c>
      <c r="AA19" s="33"/>
      <c r="AB19" s="11">
        <v>90</v>
      </c>
      <c r="AC19" s="32"/>
      <c r="AD19" s="32">
        <v>90</v>
      </c>
      <c r="AE19" s="32"/>
      <c r="AF19" s="32">
        <v>90</v>
      </c>
      <c r="AG19" s="32"/>
      <c r="AH19" s="32">
        <v>90</v>
      </c>
      <c r="AI19" s="13"/>
      <c r="AJ19" s="61">
        <f t="shared" si="0"/>
        <v>90.25</v>
      </c>
      <c r="AK19" s="62">
        <f t="shared" si="1"/>
        <v>90.5</v>
      </c>
      <c r="AL19" s="63">
        <f t="shared" si="2"/>
        <v>90.25</v>
      </c>
      <c r="AM19" s="64">
        <f t="shared" si="3"/>
        <v>90</v>
      </c>
      <c r="AN19" s="65">
        <f t="shared" si="4"/>
        <v>90.25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90.25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40" t="s">
        <v>165</v>
      </c>
      <c r="C20" s="140" t="s">
        <v>166</v>
      </c>
      <c r="D20" s="31">
        <v>92</v>
      </c>
      <c r="E20" s="32"/>
      <c r="F20" s="32">
        <v>92</v>
      </c>
      <c r="G20" s="32"/>
      <c r="H20" s="32">
        <v>90</v>
      </c>
      <c r="I20" s="32"/>
      <c r="J20" s="32">
        <v>90</v>
      </c>
      <c r="K20" s="33"/>
      <c r="L20" s="31">
        <v>90</v>
      </c>
      <c r="M20" s="32"/>
      <c r="N20" s="32">
        <v>90</v>
      </c>
      <c r="O20" s="32"/>
      <c r="P20" s="32">
        <v>90</v>
      </c>
      <c r="Q20" s="32"/>
      <c r="R20" s="32">
        <v>90</v>
      </c>
      <c r="S20" s="33"/>
      <c r="T20" s="31">
        <v>90</v>
      </c>
      <c r="U20" s="32"/>
      <c r="V20" s="32">
        <v>90</v>
      </c>
      <c r="W20" s="32"/>
      <c r="X20" s="32">
        <v>92</v>
      </c>
      <c r="Y20" s="32"/>
      <c r="Z20" s="32">
        <v>92</v>
      </c>
      <c r="AA20" s="33"/>
      <c r="AB20" s="11">
        <v>92</v>
      </c>
      <c r="AC20" s="32"/>
      <c r="AD20" s="32">
        <v>92</v>
      </c>
      <c r="AE20" s="32"/>
      <c r="AF20" s="32">
        <v>92</v>
      </c>
      <c r="AG20" s="32"/>
      <c r="AH20" s="32">
        <v>92</v>
      </c>
      <c r="AI20" s="13"/>
      <c r="AJ20" s="61">
        <f t="shared" si="0"/>
        <v>91</v>
      </c>
      <c r="AK20" s="62">
        <f t="shared" si="1"/>
        <v>90</v>
      </c>
      <c r="AL20" s="63">
        <f t="shared" si="2"/>
        <v>91</v>
      </c>
      <c r="AM20" s="64">
        <f t="shared" si="3"/>
        <v>92</v>
      </c>
      <c r="AN20" s="65">
        <f t="shared" si="4"/>
        <v>91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39" t="s">
        <v>167</v>
      </c>
      <c r="C21" s="139" t="s">
        <v>168</v>
      </c>
      <c r="D21" s="31">
        <v>86</v>
      </c>
      <c r="E21" s="32"/>
      <c r="F21" s="32">
        <v>88</v>
      </c>
      <c r="G21" s="32"/>
      <c r="H21" s="32">
        <v>89</v>
      </c>
      <c r="I21" s="32"/>
      <c r="J21" s="32">
        <v>85</v>
      </c>
      <c r="K21" s="33"/>
      <c r="L21" s="31">
        <v>89</v>
      </c>
      <c r="M21" s="32"/>
      <c r="N21" s="32">
        <v>85</v>
      </c>
      <c r="O21" s="32"/>
      <c r="P21" s="32">
        <v>89</v>
      </c>
      <c r="Q21" s="32"/>
      <c r="R21" s="32">
        <v>85</v>
      </c>
      <c r="S21" s="33"/>
      <c r="T21" s="31">
        <v>89</v>
      </c>
      <c r="U21" s="32"/>
      <c r="V21" s="32">
        <v>85</v>
      </c>
      <c r="W21" s="32"/>
      <c r="X21" s="32">
        <v>86</v>
      </c>
      <c r="Y21" s="32"/>
      <c r="Z21" s="32">
        <v>88</v>
      </c>
      <c r="AA21" s="33"/>
      <c r="AB21" s="11">
        <v>86</v>
      </c>
      <c r="AC21" s="32"/>
      <c r="AD21" s="32">
        <v>88</v>
      </c>
      <c r="AE21" s="32"/>
      <c r="AF21" s="32">
        <v>86</v>
      </c>
      <c r="AG21" s="32"/>
      <c r="AH21" s="32">
        <v>88</v>
      </c>
      <c r="AI21" s="13"/>
      <c r="AJ21" s="61">
        <f t="shared" si="0"/>
        <v>87</v>
      </c>
      <c r="AK21" s="62">
        <f t="shared" si="1"/>
        <v>87</v>
      </c>
      <c r="AL21" s="63">
        <f t="shared" si="2"/>
        <v>87</v>
      </c>
      <c r="AM21" s="64">
        <f t="shared" si="3"/>
        <v>87</v>
      </c>
      <c r="AN21" s="65">
        <f t="shared" si="4"/>
        <v>87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87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40" t="s">
        <v>169</v>
      </c>
      <c r="C22" s="140" t="s">
        <v>170</v>
      </c>
      <c r="D22" s="31">
        <v>78</v>
      </c>
      <c r="E22" s="32"/>
      <c r="F22" s="32">
        <v>78</v>
      </c>
      <c r="G22" s="32"/>
      <c r="H22" s="32">
        <v>70</v>
      </c>
      <c r="I22" s="32"/>
      <c r="J22" s="32">
        <v>72</v>
      </c>
      <c r="K22" s="33"/>
      <c r="L22" s="31">
        <v>70</v>
      </c>
      <c r="M22" s="32"/>
      <c r="N22" s="32">
        <v>72</v>
      </c>
      <c r="O22" s="32"/>
      <c r="P22" s="32">
        <v>70</v>
      </c>
      <c r="Q22" s="32"/>
      <c r="R22" s="32">
        <v>72</v>
      </c>
      <c r="S22" s="33"/>
      <c r="T22" s="31">
        <v>70</v>
      </c>
      <c r="U22" s="32"/>
      <c r="V22" s="32">
        <v>72</v>
      </c>
      <c r="W22" s="32"/>
      <c r="X22" s="32">
        <v>78</v>
      </c>
      <c r="Y22" s="32"/>
      <c r="Z22" s="32">
        <v>78</v>
      </c>
      <c r="AA22" s="33"/>
      <c r="AB22" s="11">
        <v>78</v>
      </c>
      <c r="AC22" s="32"/>
      <c r="AD22" s="32">
        <v>78</v>
      </c>
      <c r="AE22" s="32"/>
      <c r="AF22" s="32">
        <v>78</v>
      </c>
      <c r="AG22" s="32"/>
      <c r="AH22" s="32">
        <v>78</v>
      </c>
      <c r="AI22" s="13"/>
      <c r="AJ22" s="61">
        <f t="shared" si="0"/>
        <v>74.5</v>
      </c>
      <c r="AK22" s="62">
        <f t="shared" si="1"/>
        <v>71</v>
      </c>
      <c r="AL22" s="63">
        <f t="shared" si="2"/>
        <v>74.5</v>
      </c>
      <c r="AM22" s="64">
        <f t="shared" si="3"/>
        <v>78</v>
      </c>
      <c r="AN22" s="65">
        <f t="shared" si="4"/>
        <v>74.5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39" t="s">
        <v>171</v>
      </c>
      <c r="C23" s="139" t="s">
        <v>172</v>
      </c>
      <c r="D23" s="31">
        <v>72</v>
      </c>
      <c r="E23" s="32"/>
      <c r="F23" s="32">
        <v>80</v>
      </c>
      <c r="G23" s="32"/>
      <c r="H23" s="32">
        <v>82</v>
      </c>
      <c r="I23" s="32"/>
      <c r="J23" s="32">
        <v>80</v>
      </c>
      <c r="K23" s="33"/>
      <c r="L23" s="31">
        <v>82</v>
      </c>
      <c r="M23" s="32"/>
      <c r="N23" s="32">
        <v>80</v>
      </c>
      <c r="O23" s="32"/>
      <c r="P23" s="32">
        <v>82</v>
      </c>
      <c r="Q23" s="32"/>
      <c r="R23" s="32">
        <v>80</v>
      </c>
      <c r="S23" s="33"/>
      <c r="T23" s="31">
        <v>82</v>
      </c>
      <c r="U23" s="32"/>
      <c r="V23" s="32">
        <v>80</v>
      </c>
      <c r="W23" s="32"/>
      <c r="X23" s="32">
        <v>72</v>
      </c>
      <c r="Y23" s="32"/>
      <c r="Z23" s="32">
        <v>80</v>
      </c>
      <c r="AA23" s="33"/>
      <c r="AB23" s="11">
        <v>72</v>
      </c>
      <c r="AC23" s="32"/>
      <c r="AD23" s="32">
        <v>80</v>
      </c>
      <c r="AE23" s="32"/>
      <c r="AF23" s="32">
        <v>72</v>
      </c>
      <c r="AG23" s="32"/>
      <c r="AH23" s="32">
        <v>80</v>
      </c>
      <c r="AI23" s="13"/>
      <c r="AJ23" s="61">
        <f t="shared" si="0"/>
        <v>78.5</v>
      </c>
      <c r="AK23" s="62">
        <f t="shared" si="1"/>
        <v>81</v>
      </c>
      <c r="AL23" s="63">
        <f t="shared" si="2"/>
        <v>78.5</v>
      </c>
      <c r="AM23" s="64">
        <f t="shared" si="3"/>
        <v>76</v>
      </c>
      <c r="AN23" s="65">
        <f t="shared" si="4"/>
        <v>78.5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78.5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40" t="s">
        <v>173</v>
      </c>
      <c r="C24" s="140" t="s">
        <v>174</v>
      </c>
      <c r="D24" s="31">
        <v>88</v>
      </c>
      <c r="E24" s="32"/>
      <c r="F24" s="32">
        <v>88</v>
      </c>
      <c r="G24" s="32"/>
      <c r="H24" s="32">
        <v>90</v>
      </c>
      <c r="I24" s="32"/>
      <c r="J24" s="32">
        <v>92</v>
      </c>
      <c r="K24" s="33"/>
      <c r="L24" s="31">
        <v>90</v>
      </c>
      <c r="M24" s="32"/>
      <c r="N24" s="32">
        <v>92</v>
      </c>
      <c r="O24" s="32"/>
      <c r="P24" s="32">
        <v>90</v>
      </c>
      <c r="Q24" s="32"/>
      <c r="R24" s="32">
        <v>92</v>
      </c>
      <c r="S24" s="33"/>
      <c r="T24" s="31">
        <v>90</v>
      </c>
      <c r="U24" s="32"/>
      <c r="V24" s="32">
        <v>92</v>
      </c>
      <c r="W24" s="32"/>
      <c r="X24" s="32">
        <v>88</v>
      </c>
      <c r="Y24" s="32"/>
      <c r="Z24" s="32">
        <v>88</v>
      </c>
      <c r="AA24" s="33"/>
      <c r="AB24" s="11">
        <v>88</v>
      </c>
      <c r="AC24" s="32"/>
      <c r="AD24" s="32">
        <v>88</v>
      </c>
      <c r="AE24" s="32"/>
      <c r="AF24" s="32">
        <v>88</v>
      </c>
      <c r="AG24" s="32"/>
      <c r="AH24" s="32">
        <v>88</v>
      </c>
      <c r="AI24" s="13"/>
      <c r="AJ24" s="61">
        <f t="shared" si="0"/>
        <v>89.5</v>
      </c>
      <c r="AK24" s="62">
        <f t="shared" si="1"/>
        <v>91</v>
      </c>
      <c r="AL24" s="63">
        <f t="shared" si="2"/>
        <v>89.5</v>
      </c>
      <c r="AM24" s="64">
        <f t="shared" si="3"/>
        <v>88</v>
      </c>
      <c r="AN24" s="65">
        <f t="shared" si="4"/>
        <v>89.5</v>
      </c>
      <c r="AO24" s="54"/>
      <c r="AQ24" s="71" t="str">
        <f t="shared" si="5"/>
        <v/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>
        <f t="shared" si="12"/>
        <v>89.5</v>
      </c>
      <c r="BB24" s="81" t="str">
        <f t="shared" si="13"/>
        <v/>
      </c>
      <c r="BD24" s="24" t="str">
        <f t="shared" si="14"/>
        <v/>
      </c>
    </row>
    <row r="25" spans="1:56" x14ac:dyDescent="0.2">
      <c r="A25" s="45">
        <v>15</v>
      </c>
      <c r="B25" s="139" t="s">
        <v>175</v>
      </c>
      <c r="C25" s="139" t="s">
        <v>176</v>
      </c>
      <c r="D25" s="31">
        <v>78</v>
      </c>
      <c r="E25" s="32"/>
      <c r="F25" s="32">
        <v>78</v>
      </c>
      <c r="G25" s="32"/>
      <c r="H25" s="32">
        <v>68</v>
      </c>
      <c r="I25" s="32"/>
      <c r="J25" s="32">
        <v>70</v>
      </c>
      <c r="K25" s="33"/>
      <c r="L25" s="31">
        <v>68</v>
      </c>
      <c r="M25" s="32"/>
      <c r="N25" s="32">
        <v>70</v>
      </c>
      <c r="O25" s="32"/>
      <c r="P25" s="32">
        <v>68</v>
      </c>
      <c r="Q25" s="32"/>
      <c r="R25" s="32">
        <v>70</v>
      </c>
      <c r="S25" s="33"/>
      <c r="T25" s="31">
        <v>68</v>
      </c>
      <c r="U25" s="32"/>
      <c r="V25" s="32">
        <v>70</v>
      </c>
      <c r="W25" s="32"/>
      <c r="X25" s="32">
        <v>78</v>
      </c>
      <c r="Y25" s="32"/>
      <c r="Z25" s="32">
        <v>78</v>
      </c>
      <c r="AA25" s="33"/>
      <c r="AB25" s="11">
        <v>78</v>
      </c>
      <c r="AC25" s="32"/>
      <c r="AD25" s="32">
        <v>78</v>
      </c>
      <c r="AE25" s="32"/>
      <c r="AF25" s="32">
        <v>78</v>
      </c>
      <c r="AG25" s="32"/>
      <c r="AH25" s="32">
        <v>78</v>
      </c>
      <c r="AI25" s="13"/>
      <c r="AJ25" s="61">
        <f t="shared" si="0"/>
        <v>56.5</v>
      </c>
      <c r="AK25" s="62">
        <f t="shared" si="1"/>
        <v>35</v>
      </c>
      <c r="AL25" s="63">
        <f t="shared" si="2"/>
        <v>56.5</v>
      </c>
      <c r="AM25" s="64">
        <f t="shared" si="3"/>
        <v>78</v>
      </c>
      <c r="AN25" s="65">
        <f t="shared" si="4"/>
        <v>56.5</v>
      </c>
      <c r="AO25" s="54"/>
      <c r="AQ25" s="71">
        <f t="shared" si="5"/>
        <v>28.25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56.5</v>
      </c>
      <c r="BD25" s="24" t="str">
        <f t="shared" si="14"/>
        <v/>
      </c>
    </row>
    <row r="26" spans="1:56" x14ac:dyDescent="0.2">
      <c r="A26" s="45">
        <v>16</v>
      </c>
      <c r="B26" s="140" t="s">
        <v>177</v>
      </c>
      <c r="C26" s="140" t="s">
        <v>178</v>
      </c>
      <c r="D26" s="31">
        <v>86</v>
      </c>
      <c r="E26" s="32"/>
      <c r="F26" s="32">
        <v>90</v>
      </c>
      <c r="G26" s="32"/>
      <c r="H26" s="32">
        <v>92</v>
      </c>
      <c r="I26" s="32"/>
      <c r="J26" s="32">
        <v>90</v>
      </c>
      <c r="K26" s="33"/>
      <c r="L26" s="31">
        <v>92</v>
      </c>
      <c r="M26" s="32"/>
      <c r="N26" s="32">
        <v>90</v>
      </c>
      <c r="O26" s="32"/>
      <c r="P26" s="32">
        <v>92</v>
      </c>
      <c r="Q26" s="32"/>
      <c r="R26" s="32">
        <v>90</v>
      </c>
      <c r="S26" s="33"/>
      <c r="T26" s="31">
        <v>92</v>
      </c>
      <c r="U26" s="32"/>
      <c r="V26" s="32">
        <v>90</v>
      </c>
      <c r="W26" s="32"/>
      <c r="X26" s="32">
        <v>86</v>
      </c>
      <c r="Y26" s="32"/>
      <c r="Z26" s="32">
        <v>90</v>
      </c>
      <c r="AA26" s="33"/>
      <c r="AB26" s="11">
        <v>86</v>
      </c>
      <c r="AC26" s="32"/>
      <c r="AD26" s="32">
        <v>90</v>
      </c>
      <c r="AE26" s="32"/>
      <c r="AF26" s="32">
        <v>86</v>
      </c>
      <c r="AG26" s="32"/>
      <c r="AH26" s="32">
        <v>90</v>
      </c>
      <c r="AI26" s="13"/>
      <c r="AJ26" s="61">
        <f t="shared" si="0"/>
        <v>89.5</v>
      </c>
      <c r="AK26" s="62">
        <f t="shared" si="1"/>
        <v>91</v>
      </c>
      <c r="AL26" s="63">
        <f t="shared" si="2"/>
        <v>89.5</v>
      </c>
      <c r="AM26" s="64">
        <f t="shared" si="3"/>
        <v>88</v>
      </c>
      <c r="AN26" s="65">
        <f t="shared" si="4"/>
        <v>89.5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89.5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39" t="s">
        <v>179</v>
      </c>
      <c r="C27" s="139" t="s">
        <v>180</v>
      </c>
      <c r="D27" s="31">
        <v>84</v>
      </c>
      <c r="E27" s="32"/>
      <c r="F27" s="32">
        <v>88</v>
      </c>
      <c r="G27" s="32"/>
      <c r="H27" s="32">
        <v>90</v>
      </c>
      <c r="I27" s="32"/>
      <c r="J27" s="32">
        <v>85</v>
      </c>
      <c r="K27" s="33"/>
      <c r="L27" s="31">
        <v>90</v>
      </c>
      <c r="M27" s="32"/>
      <c r="N27" s="32">
        <v>85</v>
      </c>
      <c r="O27" s="32"/>
      <c r="P27" s="32">
        <v>90</v>
      </c>
      <c r="Q27" s="32"/>
      <c r="R27" s="32">
        <v>85</v>
      </c>
      <c r="S27" s="33"/>
      <c r="T27" s="31">
        <v>90</v>
      </c>
      <c r="U27" s="32"/>
      <c r="V27" s="32">
        <v>85</v>
      </c>
      <c r="W27" s="32"/>
      <c r="X27" s="32">
        <v>84</v>
      </c>
      <c r="Y27" s="32"/>
      <c r="Z27" s="32">
        <v>88</v>
      </c>
      <c r="AA27" s="33"/>
      <c r="AB27" s="11">
        <v>84</v>
      </c>
      <c r="AC27" s="32"/>
      <c r="AD27" s="32">
        <v>88</v>
      </c>
      <c r="AE27" s="32"/>
      <c r="AF27" s="32">
        <v>84</v>
      </c>
      <c r="AG27" s="32"/>
      <c r="AH27" s="32">
        <v>88</v>
      </c>
      <c r="AI27" s="13"/>
      <c r="AJ27" s="61">
        <f t="shared" si="0"/>
        <v>86.75</v>
      </c>
      <c r="AK27" s="62">
        <f t="shared" si="1"/>
        <v>87.5</v>
      </c>
      <c r="AL27" s="63">
        <f t="shared" si="2"/>
        <v>86.75</v>
      </c>
      <c r="AM27" s="64">
        <f t="shared" si="3"/>
        <v>86</v>
      </c>
      <c r="AN27" s="65">
        <f t="shared" si="4"/>
        <v>86.75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86.75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40" t="s">
        <v>181</v>
      </c>
      <c r="C28" s="140" t="s">
        <v>182</v>
      </c>
      <c r="D28" s="31">
        <v>88</v>
      </c>
      <c r="E28" s="32"/>
      <c r="F28" s="32">
        <v>86</v>
      </c>
      <c r="G28" s="32"/>
      <c r="H28" s="32">
        <v>89</v>
      </c>
      <c r="I28" s="32"/>
      <c r="J28" s="32">
        <v>82</v>
      </c>
      <c r="K28" s="33"/>
      <c r="L28" s="31">
        <v>89</v>
      </c>
      <c r="M28" s="32"/>
      <c r="N28" s="32">
        <v>82</v>
      </c>
      <c r="O28" s="32"/>
      <c r="P28" s="32">
        <v>89</v>
      </c>
      <c r="Q28" s="32"/>
      <c r="R28" s="32">
        <v>82</v>
      </c>
      <c r="S28" s="33"/>
      <c r="T28" s="31">
        <v>89</v>
      </c>
      <c r="U28" s="32"/>
      <c r="V28" s="32">
        <v>82</v>
      </c>
      <c r="W28" s="32"/>
      <c r="X28" s="32">
        <v>88</v>
      </c>
      <c r="Y28" s="32"/>
      <c r="Z28" s="32">
        <v>86</v>
      </c>
      <c r="AA28" s="33"/>
      <c r="AB28" s="11">
        <v>88</v>
      </c>
      <c r="AC28" s="32"/>
      <c r="AD28" s="32">
        <v>86</v>
      </c>
      <c r="AE28" s="32"/>
      <c r="AF28" s="32">
        <v>88</v>
      </c>
      <c r="AG28" s="32"/>
      <c r="AH28" s="32">
        <v>86</v>
      </c>
      <c r="AI28" s="13"/>
      <c r="AJ28" s="61">
        <f t="shared" si="0"/>
        <v>86.25</v>
      </c>
      <c r="AK28" s="62">
        <f t="shared" si="1"/>
        <v>85.5</v>
      </c>
      <c r="AL28" s="63">
        <f t="shared" si="2"/>
        <v>86.25</v>
      </c>
      <c r="AM28" s="64">
        <f t="shared" si="3"/>
        <v>87</v>
      </c>
      <c r="AN28" s="65">
        <f t="shared" si="4"/>
        <v>86.25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39" t="s">
        <v>183</v>
      </c>
      <c r="C29" s="139" t="s">
        <v>184</v>
      </c>
      <c r="D29" s="31">
        <v>68</v>
      </c>
      <c r="E29" s="32"/>
      <c r="F29" s="32">
        <v>72</v>
      </c>
      <c r="G29" s="32"/>
      <c r="H29" s="32">
        <v>65</v>
      </c>
      <c r="I29" s="32"/>
      <c r="J29" s="32">
        <v>69</v>
      </c>
      <c r="K29" s="33"/>
      <c r="L29" s="31">
        <v>65</v>
      </c>
      <c r="M29" s="32"/>
      <c r="N29" s="32">
        <v>69</v>
      </c>
      <c r="O29" s="32"/>
      <c r="P29" s="32">
        <v>65</v>
      </c>
      <c r="Q29" s="32"/>
      <c r="R29" s="32">
        <v>69</v>
      </c>
      <c r="S29" s="33"/>
      <c r="T29" s="31">
        <v>65</v>
      </c>
      <c r="U29" s="32"/>
      <c r="V29" s="32">
        <v>69</v>
      </c>
      <c r="W29" s="32"/>
      <c r="X29" s="32">
        <v>68</v>
      </c>
      <c r="Y29" s="32"/>
      <c r="Z29" s="32">
        <v>72</v>
      </c>
      <c r="AA29" s="33"/>
      <c r="AB29" s="11">
        <v>68</v>
      </c>
      <c r="AC29" s="32"/>
      <c r="AD29" s="32">
        <v>72</v>
      </c>
      <c r="AE29" s="32"/>
      <c r="AF29" s="32">
        <v>68</v>
      </c>
      <c r="AG29" s="32"/>
      <c r="AH29" s="32">
        <v>72</v>
      </c>
      <c r="AI29" s="13"/>
      <c r="AJ29" s="61">
        <f t="shared" si="0"/>
        <v>18</v>
      </c>
      <c r="AK29" s="62">
        <f t="shared" si="1"/>
        <v>0</v>
      </c>
      <c r="AL29" s="63">
        <f t="shared" si="2"/>
        <v>18</v>
      </c>
      <c r="AM29" s="64">
        <f t="shared" si="3"/>
        <v>70</v>
      </c>
      <c r="AN29" s="65">
        <f t="shared" si="4"/>
        <v>26.5</v>
      </c>
      <c r="AO29" s="54"/>
      <c r="AQ29" s="71">
        <f t="shared" si="5"/>
        <v>13.25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26.5</v>
      </c>
      <c r="BD29" s="24" t="str">
        <f t="shared" si="14"/>
        <v/>
      </c>
    </row>
    <row r="30" spans="1:56" x14ac:dyDescent="0.2">
      <c r="A30" s="45">
        <v>20</v>
      </c>
      <c r="B30" s="140" t="s">
        <v>185</v>
      </c>
      <c r="C30" s="140" t="s">
        <v>186</v>
      </c>
      <c r="D30" s="31">
        <v>88</v>
      </c>
      <c r="E30" s="32"/>
      <c r="F30" s="32">
        <v>96</v>
      </c>
      <c r="G30" s="32"/>
      <c r="H30" s="32">
        <v>96</v>
      </c>
      <c r="I30" s="32"/>
      <c r="J30" s="32">
        <v>94</v>
      </c>
      <c r="K30" s="33"/>
      <c r="L30" s="31">
        <v>96</v>
      </c>
      <c r="M30" s="32"/>
      <c r="N30" s="32">
        <v>94</v>
      </c>
      <c r="O30" s="32"/>
      <c r="P30" s="32">
        <v>96</v>
      </c>
      <c r="Q30" s="32"/>
      <c r="R30" s="32">
        <v>94</v>
      </c>
      <c r="S30" s="33"/>
      <c r="T30" s="31">
        <v>96</v>
      </c>
      <c r="U30" s="32"/>
      <c r="V30" s="32">
        <v>94</v>
      </c>
      <c r="W30" s="32"/>
      <c r="X30" s="32">
        <v>88</v>
      </c>
      <c r="Y30" s="32"/>
      <c r="Z30" s="32">
        <v>96</v>
      </c>
      <c r="AA30" s="33"/>
      <c r="AB30" s="11">
        <v>88</v>
      </c>
      <c r="AC30" s="32"/>
      <c r="AD30" s="32">
        <v>96</v>
      </c>
      <c r="AE30" s="32"/>
      <c r="AF30" s="32">
        <v>88</v>
      </c>
      <c r="AG30" s="32"/>
      <c r="AH30" s="32">
        <v>96</v>
      </c>
      <c r="AI30" s="13"/>
      <c r="AJ30" s="61">
        <f t="shared" si="0"/>
        <v>93.5</v>
      </c>
      <c r="AK30" s="62">
        <f t="shared" si="1"/>
        <v>95</v>
      </c>
      <c r="AL30" s="63">
        <f t="shared" si="2"/>
        <v>93.5</v>
      </c>
      <c r="AM30" s="64">
        <f t="shared" si="3"/>
        <v>92</v>
      </c>
      <c r="AN30" s="65">
        <f t="shared" si="4"/>
        <v>93.5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93.5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39" t="s">
        <v>187</v>
      </c>
      <c r="C31" s="139" t="s">
        <v>188</v>
      </c>
      <c r="D31" s="31">
        <v>78</v>
      </c>
      <c r="E31" s="32"/>
      <c r="F31" s="32">
        <v>74</v>
      </c>
      <c r="G31" s="32"/>
      <c r="H31" s="32">
        <v>72</v>
      </c>
      <c r="I31" s="32"/>
      <c r="J31" s="32">
        <v>70</v>
      </c>
      <c r="K31" s="33"/>
      <c r="L31" s="31">
        <v>72</v>
      </c>
      <c r="M31" s="32"/>
      <c r="N31" s="32">
        <v>70</v>
      </c>
      <c r="O31" s="32"/>
      <c r="P31" s="32">
        <v>72</v>
      </c>
      <c r="Q31" s="32"/>
      <c r="R31" s="32">
        <v>70</v>
      </c>
      <c r="S31" s="33"/>
      <c r="T31" s="31">
        <v>72</v>
      </c>
      <c r="U31" s="32"/>
      <c r="V31" s="32">
        <v>70</v>
      </c>
      <c r="W31" s="32"/>
      <c r="X31" s="32">
        <v>78</v>
      </c>
      <c r="Y31" s="32"/>
      <c r="Z31" s="32">
        <v>74</v>
      </c>
      <c r="AA31" s="33"/>
      <c r="AB31" s="11">
        <v>78</v>
      </c>
      <c r="AC31" s="32"/>
      <c r="AD31" s="32">
        <v>74</v>
      </c>
      <c r="AE31" s="32"/>
      <c r="AF31" s="32">
        <v>78</v>
      </c>
      <c r="AG31" s="32"/>
      <c r="AH31" s="32">
        <v>74</v>
      </c>
      <c r="AI31" s="13"/>
      <c r="AJ31" s="61">
        <f t="shared" si="0"/>
        <v>73.5</v>
      </c>
      <c r="AK31" s="62">
        <f t="shared" si="1"/>
        <v>71</v>
      </c>
      <c r="AL31" s="63">
        <f t="shared" si="2"/>
        <v>73.5</v>
      </c>
      <c r="AM31" s="64">
        <f t="shared" si="3"/>
        <v>76</v>
      </c>
      <c r="AN31" s="65">
        <f t="shared" si="4"/>
        <v>73.5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73.5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40" t="s">
        <v>189</v>
      </c>
      <c r="C32" s="140" t="s">
        <v>190</v>
      </c>
      <c r="D32" s="31">
        <v>80</v>
      </c>
      <c r="E32" s="32"/>
      <c r="F32" s="32">
        <v>82</v>
      </c>
      <c r="G32" s="32"/>
      <c r="H32" s="32">
        <v>80</v>
      </c>
      <c r="I32" s="32"/>
      <c r="J32" s="32">
        <v>78</v>
      </c>
      <c r="K32" s="33"/>
      <c r="L32" s="31">
        <v>80</v>
      </c>
      <c r="M32" s="32"/>
      <c r="N32" s="32">
        <v>78</v>
      </c>
      <c r="O32" s="32"/>
      <c r="P32" s="32">
        <v>80</v>
      </c>
      <c r="Q32" s="32"/>
      <c r="R32" s="32">
        <v>78</v>
      </c>
      <c r="S32" s="33"/>
      <c r="T32" s="31">
        <v>80</v>
      </c>
      <c r="U32" s="32"/>
      <c r="V32" s="32">
        <v>78</v>
      </c>
      <c r="W32" s="32"/>
      <c r="X32" s="32">
        <v>80</v>
      </c>
      <c r="Y32" s="32"/>
      <c r="Z32" s="32">
        <v>82</v>
      </c>
      <c r="AA32" s="33"/>
      <c r="AB32" s="11">
        <v>80</v>
      </c>
      <c r="AC32" s="32"/>
      <c r="AD32" s="32">
        <v>82</v>
      </c>
      <c r="AE32" s="32"/>
      <c r="AF32" s="32">
        <v>80</v>
      </c>
      <c r="AG32" s="32"/>
      <c r="AH32" s="32">
        <v>82</v>
      </c>
      <c r="AI32" s="13"/>
      <c r="AJ32" s="61">
        <f t="shared" si="0"/>
        <v>80</v>
      </c>
      <c r="AK32" s="62">
        <f t="shared" si="1"/>
        <v>79</v>
      </c>
      <c r="AL32" s="63">
        <f t="shared" si="2"/>
        <v>80</v>
      </c>
      <c r="AM32" s="64">
        <f t="shared" si="3"/>
        <v>81</v>
      </c>
      <c r="AN32" s="65">
        <f t="shared" si="4"/>
        <v>80</v>
      </c>
      <c r="AO32" s="54"/>
      <c r="AQ32" s="71" t="str">
        <f t="shared" si="5"/>
        <v/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>
        <f t="shared" si="12"/>
        <v>80</v>
      </c>
      <c r="BB32" s="81" t="str">
        <f t="shared" si="13"/>
        <v/>
      </c>
      <c r="BD32" s="24" t="str">
        <f t="shared" si="14"/>
        <v/>
      </c>
    </row>
    <row r="33" spans="1:56" x14ac:dyDescent="0.2">
      <c r="A33" s="45">
        <v>23</v>
      </c>
      <c r="B33" s="139" t="s">
        <v>191</v>
      </c>
      <c r="C33" s="139" t="s">
        <v>192</v>
      </c>
      <c r="D33" s="31">
        <v>78</v>
      </c>
      <c r="E33" s="32"/>
      <c r="F33" s="32">
        <v>78</v>
      </c>
      <c r="G33" s="32"/>
      <c r="H33" s="32">
        <v>84</v>
      </c>
      <c r="I33" s="32"/>
      <c r="J33" s="32">
        <v>82</v>
      </c>
      <c r="K33" s="33"/>
      <c r="L33" s="31">
        <v>84</v>
      </c>
      <c r="M33" s="32"/>
      <c r="N33" s="32">
        <v>82</v>
      </c>
      <c r="O33" s="32"/>
      <c r="P33" s="32">
        <v>84</v>
      </c>
      <c r="Q33" s="32"/>
      <c r="R33" s="32">
        <v>82</v>
      </c>
      <c r="S33" s="33"/>
      <c r="T33" s="31">
        <v>84</v>
      </c>
      <c r="U33" s="32"/>
      <c r="V33" s="32">
        <v>82</v>
      </c>
      <c r="W33" s="32"/>
      <c r="X33" s="32">
        <v>78</v>
      </c>
      <c r="Y33" s="32"/>
      <c r="Z33" s="32">
        <v>78</v>
      </c>
      <c r="AA33" s="33"/>
      <c r="AB33" s="11">
        <v>78</v>
      </c>
      <c r="AC33" s="32"/>
      <c r="AD33" s="32">
        <v>78</v>
      </c>
      <c r="AE33" s="32"/>
      <c r="AF33" s="32">
        <v>78</v>
      </c>
      <c r="AG33" s="32"/>
      <c r="AH33" s="32">
        <v>78</v>
      </c>
      <c r="AI33" s="13"/>
      <c r="AJ33" s="61">
        <f t="shared" si="0"/>
        <v>80.5</v>
      </c>
      <c r="AK33" s="62">
        <f t="shared" si="1"/>
        <v>83</v>
      </c>
      <c r="AL33" s="63">
        <f t="shared" si="2"/>
        <v>80.5</v>
      </c>
      <c r="AM33" s="64">
        <f t="shared" si="3"/>
        <v>78</v>
      </c>
      <c r="AN33" s="65">
        <f t="shared" si="4"/>
        <v>80.5</v>
      </c>
      <c r="AO33" s="54"/>
      <c r="AQ33" s="71" t="str">
        <f t="shared" si="5"/>
        <v/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>
        <f t="shared" si="12"/>
        <v>80.5</v>
      </c>
      <c r="BB33" s="81" t="str">
        <f t="shared" si="13"/>
        <v/>
      </c>
      <c r="BD33" s="24" t="str">
        <f t="shared" si="14"/>
        <v/>
      </c>
    </row>
    <row r="34" spans="1:56" x14ac:dyDescent="0.2">
      <c r="A34" s="45">
        <v>24</v>
      </c>
      <c r="B34" s="140" t="s">
        <v>193</v>
      </c>
      <c r="C34" s="140" t="s">
        <v>194</v>
      </c>
      <c r="D34" s="31">
        <v>88</v>
      </c>
      <c r="E34" s="32"/>
      <c r="F34" s="32">
        <v>90</v>
      </c>
      <c r="G34" s="32"/>
      <c r="H34" s="32">
        <v>90</v>
      </c>
      <c r="I34" s="32"/>
      <c r="J34" s="32">
        <v>92</v>
      </c>
      <c r="K34" s="33"/>
      <c r="L34" s="31">
        <v>90</v>
      </c>
      <c r="M34" s="32"/>
      <c r="N34" s="32">
        <v>92</v>
      </c>
      <c r="O34" s="32"/>
      <c r="P34" s="32">
        <v>90</v>
      </c>
      <c r="Q34" s="32"/>
      <c r="R34" s="32">
        <v>92</v>
      </c>
      <c r="S34" s="33"/>
      <c r="T34" s="31">
        <v>90</v>
      </c>
      <c r="U34" s="32"/>
      <c r="V34" s="32">
        <v>92</v>
      </c>
      <c r="W34" s="32"/>
      <c r="X34" s="32">
        <v>88</v>
      </c>
      <c r="Y34" s="32"/>
      <c r="Z34" s="32">
        <v>90</v>
      </c>
      <c r="AA34" s="33"/>
      <c r="AB34" s="11">
        <v>88</v>
      </c>
      <c r="AC34" s="32"/>
      <c r="AD34" s="32">
        <v>90</v>
      </c>
      <c r="AE34" s="32"/>
      <c r="AF34" s="32">
        <v>88</v>
      </c>
      <c r="AG34" s="32"/>
      <c r="AH34" s="32">
        <v>90</v>
      </c>
      <c r="AI34" s="13"/>
      <c r="AJ34" s="61">
        <f t="shared" si="0"/>
        <v>90</v>
      </c>
      <c r="AK34" s="62">
        <f t="shared" si="1"/>
        <v>91</v>
      </c>
      <c r="AL34" s="63">
        <f t="shared" si="2"/>
        <v>90</v>
      </c>
      <c r="AM34" s="64">
        <f t="shared" si="3"/>
        <v>89</v>
      </c>
      <c r="AN34" s="65">
        <f t="shared" si="4"/>
        <v>90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90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39" t="s">
        <v>195</v>
      </c>
      <c r="C35" s="139" t="s">
        <v>196</v>
      </c>
      <c r="D35" s="31">
        <v>78</v>
      </c>
      <c r="E35" s="32"/>
      <c r="F35" s="32">
        <v>62</v>
      </c>
      <c r="G35" s="32"/>
      <c r="H35" s="32">
        <v>0</v>
      </c>
      <c r="I35" s="32"/>
      <c r="J35" s="32">
        <v>0</v>
      </c>
      <c r="K35" s="33"/>
      <c r="L35" s="31">
        <v>0</v>
      </c>
      <c r="M35" s="32"/>
      <c r="N35" s="32">
        <v>0</v>
      </c>
      <c r="O35" s="32"/>
      <c r="P35" s="32">
        <v>0</v>
      </c>
      <c r="Q35" s="32"/>
      <c r="R35" s="32">
        <v>0</v>
      </c>
      <c r="S35" s="33"/>
      <c r="T35" s="31">
        <v>0</v>
      </c>
      <c r="U35" s="32"/>
      <c r="V35" s="32">
        <v>0</v>
      </c>
      <c r="W35" s="32"/>
      <c r="X35" s="32">
        <v>78</v>
      </c>
      <c r="Y35" s="32"/>
      <c r="Z35" s="32">
        <v>62</v>
      </c>
      <c r="AA35" s="33"/>
      <c r="AB35" s="11">
        <v>78</v>
      </c>
      <c r="AC35" s="32"/>
      <c r="AD35" s="32">
        <v>62</v>
      </c>
      <c r="AE35" s="32"/>
      <c r="AF35" s="32">
        <v>78</v>
      </c>
      <c r="AG35" s="32"/>
      <c r="AH35" s="32">
        <v>62</v>
      </c>
      <c r="AI35" s="13"/>
      <c r="AJ35" s="61">
        <f t="shared" si="0"/>
        <v>19.5</v>
      </c>
      <c r="AK35" s="62">
        <f t="shared" si="1"/>
        <v>0</v>
      </c>
      <c r="AL35" s="63">
        <f t="shared" si="2"/>
        <v>19.5</v>
      </c>
      <c r="AM35" s="64">
        <f t="shared" si="3"/>
        <v>39</v>
      </c>
      <c r="AN35" s="65">
        <f t="shared" si="4"/>
        <v>19.5</v>
      </c>
      <c r="AO35" s="54"/>
      <c r="AQ35" s="71">
        <f t="shared" si="5"/>
        <v>9.75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19.5</v>
      </c>
      <c r="BD35" s="24" t="str">
        <f t="shared" si="14"/>
        <v/>
      </c>
    </row>
    <row r="36" spans="1:56" x14ac:dyDescent="0.2">
      <c r="A36" s="45">
        <v>26</v>
      </c>
      <c r="B36" s="140" t="s">
        <v>195</v>
      </c>
      <c r="C36" s="140" t="s">
        <v>197</v>
      </c>
      <c r="D36" s="31">
        <v>75</v>
      </c>
      <c r="E36" s="32"/>
      <c r="F36" s="32">
        <v>88</v>
      </c>
      <c r="G36" s="32"/>
      <c r="H36" s="32">
        <v>86</v>
      </c>
      <c r="I36" s="32"/>
      <c r="J36" s="32">
        <v>78</v>
      </c>
      <c r="K36" s="33"/>
      <c r="L36" s="31">
        <v>86</v>
      </c>
      <c r="M36" s="32"/>
      <c r="N36" s="32">
        <v>78</v>
      </c>
      <c r="O36" s="32"/>
      <c r="P36" s="32">
        <v>86</v>
      </c>
      <c r="Q36" s="32"/>
      <c r="R36" s="32">
        <v>78</v>
      </c>
      <c r="S36" s="33"/>
      <c r="T36" s="31">
        <v>86</v>
      </c>
      <c r="U36" s="32"/>
      <c r="V36" s="32">
        <v>78</v>
      </c>
      <c r="W36" s="32"/>
      <c r="X36" s="32">
        <v>75</v>
      </c>
      <c r="Y36" s="32"/>
      <c r="Z36" s="32">
        <v>88</v>
      </c>
      <c r="AA36" s="33"/>
      <c r="AB36" s="11">
        <v>75</v>
      </c>
      <c r="AC36" s="32"/>
      <c r="AD36" s="32">
        <v>88</v>
      </c>
      <c r="AE36" s="32"/>
      <c r="AF36" s="32">
        <v>75</v>
      </c>
      <c r="AG36" s="32"/>
      <c r="AH36" s="32">
        <v>88</v>
      </c>
      <c r="AI36" s="13"/>
      <c r="AJ36" s="61">
        <f t="shared" si="0"/>
        <v>81.75</v>
      </c>
      <c r="AK36" s="62">
        <f t="shared" si="1"/>
        <v>82</v>
      </c>
      <c r="AL36" s="63">
        <f t="shared" si="2"/>
        <v>81.75</v>
      </c>
      <c r="AM36" s="64">
        <f t="shared" si="3"/>
        <v>81.5</v>
      </c>
      <c r="AN36" s="65">
        <f t="shared" si="4"/>
        <v>81.75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81.75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39" t="s">
        <v>198</v>
      </c>
      <c r="C37" s="139" t="s">
        <v>199</v>
      </c>
      <c r="D37" s="31">
        <v>92</v>
      </c>
      <c r="E37" s="32"/>
      <c r="F37" s="32">
        <v>90</v>
      </c>
      <c r="G37" s="32"/>
      <c r="H37" s="32">
        <v>92</v>
      </c>
      <c r="I37" s="32"/>
      <c r="J37" s="32">
        <v>94</v>
      </c>
      <c r="K37" s="33"/>
      <c r="L37" s="31">
        <v>92</v>
      </c>
      <c r="M37" s="32"/>
      <c r="N37" s="32">
        <v>94</v>
      </c>
      <c r="O37" s="32"/>
      <c r="P37" s="32">
        <v>92</v>
      </c>
      <c r="Q37" s="32"/>
      <c r="R37" s="32">
        <v>94</v>
      </c>
      <c r="S37" s="33"/>
      <c r="T37" s="31">
        <v>92</v>
      </c>
      <c r="U37" s="32"/>
      <c r="V37" s="32">
        <v>94</v>
      </c>
      <c r="W37" s="32"/>
      <c r="X37" s="32">
        <v>92</v>
      </c>
      <c r="Y37" s="32"/>
      <c r="Z37" s="32">
        <v>90</v>
      </c>
      <c r="AA37" s="33"/>
      <c r="AB37" s="11">
        <v>92</v>
      </c>
      <c r="AC37" s="32"/>
      <c r="AD37" s="32">
        <v>90</v>
      </c>
      <c r="AE37" s="32"/>
      <c r="AF37" s="32">
        <v>92</v>
      </c>
      <c r="AG37" s="32"/>
      <c r="AH37" s="32">
        <v>90</v>
      </c>
      <c r="AI37" s="13"/>
      <c r="AJ37" s="61">
        <f t="shared" si="0"/>
        <v>92</v>
      </c>
      <c r="AK37" s="62">
        <f t="shared" si="1"/>
        <v>93</v>
      </c>
      <c r="AL37" s="63">
        <f t="shared" si="2"/>
        <v>92</v>
      </c>
      <c r="AM37" s="64">
        <f t="shared" si="3"/>
        <v>91</v>
      </c>
      <c r="AN37" s="65">
        <f t="shared" si="4"/>
        <v>92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92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40" t="s">
        <v>200</v>
      </c>
      <c r="C38" s="140" t="s">
        <v>201</v>
      </c>
      <c r="D38" s="31">
        <v>80</v>
      </c>
      <c r="E38" s="32"/>
      <c r="F38" s="32">
        <v>80</v>
      </c>
      <c r="G38" s="32"/>
      <c r="H38" s="32">
        <v>80</v>
      </c>
      <c r="I38" s="32"/>
      <c r="J38" s="32">
        <v>80</v>
      </c>
      <c r="K38" s="33"/>
      <c r="L38" s="31">
        <v>80</v>
      </c>
      <c r="M38" s="32"/>
      <c r="N38" s="32">
        <v>80</v>
      </c>
      <c r="O38" s="32"/>
      <c r="P38" s="32">
        <v>80</v>
      </c>
      <c r="Q38" s="32"/>
      <c r="R38" s="32">
        <v>80</v>
      </c>
      <c r="S38" s="33"/>
      <c r="T38" s="31">
        <v>80</v>
      </c>
      <c r="U38" s="32"/>
      <c r="V38" s="32">
        <v>80</v>
      </c>
      <c r="W38" s="32"/>
      <c r="X38" s="32">
        <v>80</v>
      </c>
      <c r="Y38" s="32"/>
      <c r="Z38" s="32">
        <v>80</v>
      </c>
      <c r="AA38" s="33"/>
      <c r="AB38" s="11">
        <v>80</v>
      </c>
      <c r="AC38" s="32"/>
      <c r="AD38" s="32">
        <v>80</v>
      </c>
      <c r="AE38" s="32"/>
      <c r="AF38" s="32">
        <v>80</v>
      </c>
      <c r="AG38" s="32"/>
      <c r="AH38" s="32">
        <v>80</v>
      </c>
      <c r="AI38" s="13"/>
      <c r="AJ38" s="61">
        <f t="shared" si="0"/>
        <v>80</v>
      </c>
      <c r="AK38" s="62">
        <f t="shared" si="1"/>
        <v>80</v>
      </c>
      <c r="AL38" s="63">
        <f t="shared" si="2"/>
        <v>80</v>
      </c>
      <c r="AM38" s="64">
        <f t="shared" si="3"/>
        <v>80</v>
      </c>
      <c r="AN38" s="65">
        <f t="shared" si="4"/>
        <v>80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80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39" t="s">
        <v>202</v>
      </c>
      <c r="C39" s="139" t="s">
        <v>203</v>
      </c>
      <c r="D39" s="31">
        <v>62</v>
      </c>
      <c r="E39" s="32">
        <v>64</v>
      </c>
      <c r="F39" s="32">
        <v>68</v>
      </c>
      <c r="G39" s="32"/>
      <c r="H39" s="32">
        <v>63</v>
      </c>
      <c r="I39" s="32">
        <v>70</v>
      </c>
      <c r="J39" s="32">
        <v>64</v>
      </c>
      <c r="K39" s="33">
        <v>73</v>
      </c>
      <c r="L39" s="31">
        <v>63</v>
      </c>
      <c r="M39" s="32">
        <v>70</v>
      </c>
      <c r="N39" s="32">
        <v>64</v>
      </c>
      <c r="O39" s="32">
        <v>73</v>
      </c>
      <c r="P39" s="32">
        <v>63</v>
      </c>
      <c r="Q39" s="32">
        <v>70</v>
      </c>
      <c r="R39" s="32">
        <v>64</v>
      </c>
      <c r="S39" s="33">
        <v>73</v>
      </c>
      <c r="T39" s="31">
        <v>63</v>
      </c>
      <c r="U39" s="32">
        <v>70</v>
      </c>
      <c r="V39" s="32">
        <v>64</v>
      </c>
      <c r="W39" s="32">
        <v>73</v>
      </c>
      <c r="X39" s="32">
        <v>62</v>
      </c>
      <c r="Y39" s="32">
        <v>64</v>
      </c>
      <c r="Z39" s="32">
        <v>68</v>
      </c>
      <c r="AA39" s="33"/>
      <c r="AB39" s="11">
        <v>62</v>
      </c>
      <c r="AC39" s="32">
        <v>64</v>
      </c>
      <c r="AD39" s="32">
        <v>68</v>
      </c>
      <c r="AE39" s="32"/>
      <c r="AF39" s="32">
        <v>62</v>
      </c>
      <c r="AG39" s="32">
        <v>64</v>
      </c>
      <c r="AH39" s="32">
        <v>68</v>
      </c>
      <c r="AI39" s="13"/>
      <c r="AJ39" s="61">
        <f t="shared" si="0"/>
        <v>51.75</v>
      </c>
      <c r="AK39" s="62">
        <f t="shared" si="1"/>
        <v>71.5</v>
      </c>
      <c r="AL39" s="63">
        <f t="shared" si="2"/>
        <v>51.75</v>
      </c>
      <c r="AM39" s="64">
        <f t="shared" si="3"/>
        <v>66</v>
      </c>
      <c r="AN39" s="65">
        <f t="shared" si="4"/>
        <v>60.25</v>
      </c>
      <c r="AO39" s="54"/>
      <c r="AQ39" s="71">
        <f t="shared" si="5"/>
        <v>30.125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60.25</v>
      </c>
      <c r="BD39" s="24" t="str">
        <f t="shared" si="14"/>
        <v/>
      </c>
    </row>
    <row r="40" spans="1:56" x14ac:dyDescent="0.2">
      <c r="A40" s="45">
        <v>30</v>
      </c>
      <c r="B40" s="140" t="s">
        <v>204</v>
      </c>
      <c r="C40" s="140" t="s">
        <v>205</v>
      </c>
      <c r="D40" s="31">
        <v>90</v>
      </c>
      <c r="E40" s="32"/>
      <c r="F40" s="32">
        <v>94</v>
      </c>
      <c r="G40" s="32"/>
      <c r="H40" s="32">
        <v>94</v>
      </c>
      <c r="I40" s="32"/>
      <c r="J40" s="32">
        <v>95</v>
      </c>
      <c r="K40" s="33"/>
      <c r="L40" s="31">
        <v>94</v>
      </c>
      <c r="M40" s="32"/>
      <c r="N40" s="32">
        <v>95</v>
      </c>
      <c r="O40" s="32"/>
      <c r="P40" s="32">
        <v>94</v>
      </c>
      <c r="Q40" s="32"/>
      <c r="R40" s="32">
        <v>95</v>
      </c>
      <c r="S40" s="33"/>
      <c r="T40" s="31">
        <v>94</v>
      </c>
      <c r="U40" s="32"/>
      <c r="V40" s="32">
        <v>95</v>
      </c>
      <c r="W40" s="32"/>
      <c r="X40" s="32">
        <v>90</v>
      </c>
      <c r="Y40" s="32"/>
      <c r="Z40" s="32">
        <v>94</v>
      </c>
      <c r="AA40" s="33"/>
      <c r="AB40" s="11">
        <v>90</v>
      </c>
      <c r="AC40" s="32"/>
      <c r="AD40" s="32">
        <v>94</v>
      </c>
      <c r="AE40" s="32"/>
      <c r="AF40" s="32">
        <v>90</v>
      </c>
      <c r="AG40" s="32"/>
      <c r="AH40" s="32">
        <v>94</v>
      </c>
      <c r="AI40" s="13"/>
      <c r="AJ40" s="61">
        <f t="shared" si="0"/>
        <v>93.25</v>
      </c>
      <c r="AK40" s="62">
        <f t="shared" si="1"/>
        <v>94.5</v>
      </c>
      <c r="AL40" s="63">
        <f t="shared" si="2"/>
        <v>93.25</v>
      </c>
      <c r="AM40" s="64">
        <f t="shared" si="3"/>
        <v>92</v>
      </c>
      <c r="AN40" s="65">
        <f t="shared" si="4"/>
        <v>93.25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93.25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39" t="s">
        <v>206</v>
      </c>
      <c r="C41" s="139" t="s">
        <v>207</v>
      </c>
      <c r="D41" s="31">
        <v>88</v>
      </c>
      <c r="E41" s="32"/>
      <c r="F41" s="32">
        <v>90</v>
      </c>
      <c r="G41" s="32"/>
      <c r="H41" s="32">
        <v>92</v>
      </c>
      <c r="I41" s="32"/>
      <c r="J41" s="32">
        <v>90</v>
      </c>
      <c r="K41" s="33"/>
      <c r="L41" s="31">
        <v>92</v>
      </c>
      <c r="M41" s="32"/>
      <c r="N41" s="32">
        <v>90</v>
      </c>
      <c r="O41" s="32"/>
      <c r="P41" s="32">
        <v>92</v>
      </c>
      <c r="Q41" s="32"/>
      <c r="R41" s="32">
        <v>90</v>
      </c>
      <c r="S41" s="33"/>
      <c r="T41" s="31">
        <v>92</v>
      </c>
      <c r="U41" s="32"/>
      <c r="V41" s="32">
        <v>90</v>
      </c>
      <c r="W41" s="32"/>
      <c r="X41" s="32">
        <v>88</v>
      </c>
      <c r="Y41" s="32"/>
      <c r="Z41" s="32">
        <v>90</v>
      </c>
      <c r="AA41" s="33"/>
      <c r="AB41" s="11">
        <v>88</v>
      </c>
      <c r="AC41" s="32"/>
      <c r="AD41" s="32">
        <v>90</v>
      </c>
      <c r="AE41" s="32"/>
      <c r="AF41" s="32">
        <v>88</v>
      </c>
      <c r="AG41" s="32"/>
      <c r="AH41" s="32">
        <v>90</v>
      </c>
      <c r="AI41" s="13"/>
      <c r="AJ41" s="61">
        <f t="shared" si="0"/>
        <v>90</v>
      </c>
      <c r="AK41" s="62">
        <f t="shared" si="1"/>
        <v>91</v>
      </c>
      <c r="AL41" s="63">
        <f t="shared" si="2"/>
        <v>90</v>
      </c>
      <c r="AM41" s="64">
        <f t="shared" si="3"/>
        <v>89</v>
      </c>
      <c r="AN41" s="65">
        <f t="shared" si="4"/>
        <v>90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90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40" t="s">
        <v>208</v>
      </c>
      <c r="C42" s="140" t="s">
        <v>209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39" t="s">
        <v>210</v>
      </c>
      <c r="C43" s="139" t="s">
        <v>211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40" t="s">
        <v>212</v>
      </c>
      <c r="C44" s="140" t="s">
        <v>213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39" t="s">
        <v>214</v>
      </c>
      <c r="C45" s="139" t="s">
        <v>215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40" t="s">
        <v>216</v>
      </c>
      <c r="C46" s="140" t="s">
        <v>217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39" t="s">
        <v>218</v>
      </c>
      <c r="C47" s="139" t="s">
        <v>219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0" t="s">
        <v>220</v>
      </c>
      <c r="C48" s="140" t="s">
        <v>221</v>
      </c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39" t="s">
        <v>222</v>
      </c>
      <c r="C49" s="139" t="s">
        <v>223</v>
      </c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0" t="s">
        <v>224</v>
      </c>
      <c r="C50" s="140" t="s">
        <v>225</v>
      </c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39" t="s">
        <v>226</v>
      </c>
      <c r="C51" s="139" t="s">
        <v>227</v>
      </c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0" t="s">
        <v>228</v>
      </c>
      <c r="C52" s="140" t="s">
        <v>229</v>
      </c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AD12:AI41">
    <cfRule type="cellIs" dxfId="5" priority="3" operator="lessThan">
      <formula>70</formula>
    </cfRule>
  </conditionalFormatting>
  <conditionalFormatting sqref="AJ11:AO55 D12:E41 L12:M41 AB12:AC41 D42:AI55">
    <cfRule type="cellIs" dxfId="4" priority="8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11" zoomScaleNormal="100" workbookViewId="0">
      <selection activeCell="I46" sqref="I46:K46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13" t="s">
        <v>66</v>
      </c>
      <c r="B5" s="213"/>
      <c r="C5" s="213"/>
      <c r="D5" s="213"/>
      <c r="E5" s="213"/>
      <c r="F5" s="213"/>
      <c r="G5" s="213"/>
      <c r="I5" s="213" t="s">
        <v>66</v>
      </c>
      <c r="J5" s="213"/>
      <c r="K5" s="213"/>
      <c r="L5" s="213"/>
      <c r="M5" s="213"/>
      <c r="N5" s="213"/>
      <c r="O5" s="213"/>
    </row>
    <row r="6" spans="1:15" ht="16" x14ac:dyDescent="0.2">
      <c r="A6" s="214" t="s">
        <v>143</v>
      </c>
      <c r="B6" s="214"/>
      <c r="C6" s="214"/>
      <c r="D6" s="214"/>
      <c r="E6" s="214"/>
      <c r="F6" s="214"/>
      <c r="G6" s="214"/>
      <c r="I6" s="214" t="s">
        <v>143</v>
      </c>
      <c r="J6" s="214"/>
      <c r="K6" s="214"/>
      <c r="L6" s="214"/>
      <c r="M6" s="214"/>
      <c r="N6" s="214"/>
      <c r="O6" s="214"/>
    </row>
    <row r="7" spans="1:15" ht="16" x14ac:dyDescent="0.2">
      <c r="A7" s="214" t="s">
        <v>29</v>
      </c>
      <c r="B7" s="214"/>
      <c r="C7" s="214"/>
      <c r="D7" s="214"/>
      <c r="E7" s="214"/>
      <c r="F7" s="214"/>
      <c r="G7" s="214"/>
      <c r="I7" s="214" t="s">
        <v>29</v>
      </c>
      <c r="J7" s="214"/>
      <c r="K7" s="214"/>
      <c r="L7" s="214"/>
      <c r="M7" s="214"/>
      <c r="N7" s="214"/>
      <c r="O7" s="214"/>
    </row>
    <row r="9" spans="1:15" x14ac:dyDescent="0.2">
      <c r="A9" s="97" t="s">
        <v>6</v>
      </c>
      <c r="B9" s="133" t="str">
        <f>VLOOKUP($G$9,ESPANOL!$A$11:$AW$55,2,FALSE)</f>
        <v>2A-D-14</v>
      </c>
      <c r="C9" s="2"/>
      <c r="D9" s="2"/>
      <c r="E9" s="2"/>
      <c r="F9" s="97" t="s">
        <v>65</v>
      </c>
      <c r="G9" s="137">
        <v>14</v>
      </c>
      <c r="I9" s="97" t="s">
        <v>6</v>
      </c>
      <c r="J9" s="133" t="str">
        <f>VLOOKUP($O$9,ESPANOL!$A$11:$AW$55,2,FALSE)</f>
        <v>2A-D-38</v>
      </c>
      <c r="K9" s="2"/>
      <c r="L9" s="2"/>
      <c r="M9" s="2"/>
      <c r="N9" s="97" t="s">
        <v>65</v>
      </c>
      <c r="O9" s="137">
        <v>38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133</v>
      </c>
      <c r="B11" s="134" t="str">
        <f>VLOOKUP($G$9,ESPANOL!$A$11:$AW$55,3,FALSE)</f>
        <v>FERNANDEZ CUELLO</v>
      </c>
      <c r="C11" s="102"/>
      <c r="D11" s="102"/>
      <c r="E11" s="102"/>
      <c r="F11" s="97" t="s">
        <v>141</v>
      </c>
      <c r="G11" s="137" t="s">
        <v>230</v>
      </c>
      <c r="I11" s="97" t="s">
        <v>133</v>
      </c>
      <c r="J11" s="133" t="str">
        <f>VLOOKUP($O$9,ESPANOL!$A$11:$AW$55,3,FALSE)</f>
        <v>MARTINEZ MARTINEZ</v>
      </c>
      <c r="K11" s="102"/>
      <c r="L11" s="102"/>
      <c r="M11" s="102"/>
      <c r="N11" s="97" t="s">
        <v>141</v>
      </c>
      <c r="O11" s="137" t="s">
        <v>230</v>
      </c>
    </row>
    <row r="12" spans="1:15" ht="8.25" customHeight="1" x14ac:dyDescent="0.2"/>
    <row r="13" spans="1:15" ht="17.5" customHeight="1" x14ac:dyDescent="0.2">
      <c r="A13" s="212" t="s">
        <v>7</v>
      </c>
      <c r="B13" s="212"/>
      <c r="C13" s="212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15" t="s">
        <v>7</v>
      </c>
      <c r="J13" s="212"/>
      <c r="K13" s="212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">
      <c r="A14" s="211" t="s">
        <v>8</v>
      </c>
      <c r="B14" s="211"/>
      <c r="C14" s="211"/>
      <c r="D14" s="142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11" t="s">
        <v>8</v>
      </c>
      <c r="J14" s="211"/>
      <c r="K14" s="211"/>
      <c r="L14" s="142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">
      <c r="A15" s="211" t="s">
        <v>119</v>
      </c>
      <c r="B15" s="211"/>
      <c r="C15" s="211"/>
      <c r="D15" s="142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11" t="s">
        <v>119</v>
      </c>
      <c r="J15" s="211"/>
      <c r="K15" s="211"/>
      <c r="L15" s="142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11" t="s">
        <v>9</v>
      </c>
      <c r="B16" s="211"/>
      <c r="C16" s="211"/>
      <c r="D16" s="142">
        <f>VLOOKUP($G$9,MATEMATICA!$A$11:$AV$55,40,FALSE)</f>
        <v>92.6875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11" t="s">
        <v>9</v>
      </c>
      <c r="J16" s="211"/>
      <c r="K16" s="211"/>
      <c r="L16" s="142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11" t="s">
        <v>10</v>
      </c>
      <c r="B17" s="211"/>
      <c r="C17" s="211"/>
      <c r="D17" s="142">
        <f>VLOOKUP($G$9,SOCIALES!$A$11:$AV$55,40,FALSE)</f>
        <v>50.75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11" t="s">
        <v>10</v>
      </c>
      <c r="J17" s="211"/>
      <c r="K17" s="211"/>
      <c r="L17" s="142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11" t="s">
        <v>11</v>
      </c>
      <c r="B18" s="211"/>
      <c r="C18" s="211"/>
      <c r="D18" s="142">
        <f>VLOOKUP($G$9,NATURALES!$A$11:$AV$55,40,FALSE)</f>
        <v>88.1875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11" t="s">
        <v>11</v>
      </c>
      <c r="J18" s="211"/>
      <c r="K18" s="211"/>
      <c r="L18" s="142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11" t="s">
        <v>12</v>
      </c>
      <c r="B19" s="211"/>
      <c r="C19" s="211"/>
      <c r="D19" s="142">
        <f>VLOOKUP($G$9,EDU.ARTISTICA!$A$11:$AV$55,40,FALSE)</f>
        <v>0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11" t="s">
        <v>12</v>
      </c>
      <c r="J19" s="211"/>
      <c r="K19" s="211"/>
      <c r="L19" s="142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11" t="s">
        <v>13</v>
      </c>
      <c r="B20" s="211"/>
      <c r="C20" s="211"/>
      <c r="D20" s="142">
        <f>VLOOKUP($G$9,EDU.FISICA!$A$11:$AV$55,40,FALSE)</f>
        <v>92.25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11" t="s">
        <v>13</v>
      </c>
      <c r="J20" s="211"/>
      <c r="K20" s="211"/>
      <c r="L20" s="142">
        <f>VLOOKUP($O$9,EDU.FISICA!$A$11:$AV$55,40,FALSE)</f>
        <v>0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11" t="s">
        <v>120</v>
      </c>
      <c r="B21" s="211"/>
      <c r="C21" s="211"/>
      <c r="D21" s="142">
        <f>VLOOKUP($G$9,RELIGION!$A$11:$AV$55,40,FALSE)</f>
        <v>89.5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11" t="s">
        <v>120</v>
      </c>
      <c r="J21" s="211"/>
      <c r="K21" s="211"/>
      <c r="L21" s="142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123</v>
      </c>
      <c r="I23" t="s">
        <v>122</v>
      </c>
    </row>
    <row r="30" spans="1:15" x14ac:dyDescent="0.2">
      <c r="A30" s="213" t="s">
        <v>66</v>
      </c>
      <c r="B30" s="213"/>
      <c r="C30" s="213"/>
      <c r="D30" s="213"/>
      <c r="E30" s="213"/>
      <c r="F30" s="213"/>
      <c r="G30" s="213"/>
      <c r="I30" s="213" t="s">
        <v>66</v>
      </c>
      <c r="J30" s="213"/>
      <c r="K30" s="213"/>
      <c r="L30" s="213"/>
      <c r="M30" s="213"/>
      <c r="N30" s="213"/>
      <c r="O30" s="213"/>
    </row>
    <row r="31" spans="1:15" ht="16" x14ac:dyDescent="0.2">
      <c r="A31" s="214" t="s">
        <v>143</v>
      </c>
      <c r="B31" s="214"/>
      <c r="C31" s="214"/>
      <c r="D31" s="214"/>
      <c r="E31" s="214"/>
      <c r="F31" s="214"/>
      <c r="G31" s="214"/>
      <c r="I31" s="214" t="s">
        <v>143</v>
      </c>
      <c r="J31" s="214"/>
      <c r="K31" s="214"/>
      <c r="L31" s="214"/>
      <c r="M31" s="214"/>
      <c r="N31" s="214"/>
      <c r="O31" s="214"/>
    </row>
    <row r="32" spans="1:15" ht="16" x14ac:dyDescent="0.2">
      <c r="A32" s="214" t="s">
        <v>29</v>
      </c>
      <c r="B32" s="214"/>
      <c r="C32" s="214"/>
      <c r="D32" s="214"/>
      <c r="E32" s="214"/>
      <c r="F32" s="214"/>
      <c r="G32" s="214"/>
      <c r="I32" s="214" t="s">
        <v>29</v>
      </c>
      <c r="J32" s="214"/>
      <c r="K32" s="214"/>
      <c r="L32" s="214"/>
      <c r="M32" s="214"/>
      <c r="N32" s="214"/>
      <c r="O32" s="214"/>
    </row>
    <row r="34" spans="1:15" x14ac:dyDescent="0.2">
      <c r="A34" s="97" t="s">
        <v>6</v>
      </c>
      <c r="B34" s="133" t="str">
        <f>VLOOKUP($G$34,ESPANOL!$A$11:$AW$55,2,FALSE)</f>
        <v>2A-D-38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 t="str">
        <f>VLOOKUP($O$34,ESPANOL!$A$11:$AW$55,2,FALSE)</f>
        <v>2A-D-33</v>
      </c>
      <c r="K34" s="2"/>
      <c r="L34" s="2"/>
      <c r="M34" s="2"/>
      <c r="N34" s="97" t="s">
        <v>65</v>
      </c>
      <c r="O34" s="137">
        <v>33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133</v>
      </c>
      <c r="B36" s="133" t="str">
        <f>VLOOKUP($G$34,ESPANOL!$A$11:$AW$55,3,FALSE)</f>
        <v>MARTINEZ MARTINEZ</v>
      </c>
      <c r="C36" s="102"/>
      <c r="D36" s="102"/>
      <c r="E36" s="102"/>
      <c r="F36" s="97" t="s">
        <v>141</v>
      </c>
      <c r="G36" s="137" t="s">
        <v>230</v>
      </c>
      <c r="I36" s="97" t="s">
        <v>133</v>
      </c>
      <c r="J36" s="133" t="str">
        <f>VLOOKUP($O$34,ESPANOL!$A$11:$AW$55,3,FALSE)</f>
        <v>SEPTIMO MARTINEZ</v>
      </c>
      <c r="K36" s="102"/>
      <c r="L36" s="102"/>
      <c r="M36" s="102"/>
      <c r="N36" s="97" t="s">
        <v>141</v>
      </c>
      <c r="O36" s="137" t="s">
        <v>230</v>
      </c>
    </row>
    <row r="37" spans="1:15" ht="7.25" customHeight="1" x14ac:dyDescent="0.2"/>
    <row r="38" spans="1:15" ht="16.75" customHeight="1" x14ac:dyDescent="0.2">
      <c r="A38" s="212" t="s">
        <v>7</v>
      </c>
      <c r="B38" s="212"/>
      <c r="C38" s="212"/>
      <c r="D38" s="104" t="s">
        <v>118</v>
      </c>
      <c r="E38" s="103" t="s">
        <v>45</v>
      </c>
      <c r="F38" s="103" t="s">
        <v>49</v>
      </c>
      <c r="G38" s="103" t="s">
        <v>144</v>
      </c>
      <c r="I38" s="212" t="s">
        <v>7</v>
      </c>
      <c r="J38" s="212"/>
      <c r="K38" s="212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9" x14ac:dyDescent="0.2">
      <c r="A39" s="211" t="s">
        <v>8</v>
      </c>
      <c r="B39" s="211"/>
      <c r="C39" s="211"/>
      <c r="D39" s="142">
        <f>VLOOKUP($G$34,ESPANOL!$A$11:$AW$55,40,FALSE)</f>
        <v>0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11" t="s">
        <v>8</v>
      </c>
      <c r="J39" s="211"/>
      <c r="K39" s="211"/>
      <c r="L39" s="142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9" x14ac:dyDescent="0.2">
      <c r="A40" s="211" t="s">
        <v>119</v>
      </c>
      <c r="B40" s="211"/>
      <c r="C40" s="211"/>
      <c r="D40" s="142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11" t="s">
        <v>119</v>
      </c>
      <c r="J40" s="211"/>
      <c r="K40" s="211"/>
      <c r="L40" s="142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11" t="s">
        <v>9</v>
      </c>
      <c r="B41" s="211"/>
      <c r="C41" s="211"/>
      <c r="D41" s="142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11" t="s">
        <v>9</v>
      </c>
      <c r="J41" s="211"/>
      <c r="K41" s="211"/>
      <c r="L41" s="142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11" t="s">
        <v>10</v>
      </c>
      <c r="B42" s="211"/>
      <c r="C42" s="211"/>
      <c r="D42" s="142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11" t="s">
        <v>10</v>
      </c>
      <c r="J42" s="211"/>
      <c r="K42" s="211"/>
      <c r="L42" s="142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11" t="s">
        <v>11</v>
      </c>
      <c r="B43" s="211"/>
      <c r="C43" s="211"/>
      <c r="D43" s="142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11" t="s">
        <v>11</v>
      </c>
      <c r="J43" s="211"/>
      <c r="K43" s="211"/>
      <c r="L43" s="142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11" t="s">
        <v>12</v>
      </c>
      <c r="B44" s="211"/>
      <c r="C44" s="211"/>
      <c r="D44" s="142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11" t="s">
        <v>12</v>
      </c>
      <c r="J44" s="211"/>
      <c r="K44" s="211"/>
      <c r="L44" s="142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11" t="s">
        <v>13</v>
      </c>
      <c r="B45" s="211"/>
      <c r="C45" s="211"/>
      <c r="D45" s="142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11" t="s">
        <v>13</v>
      </c>
      <c r="J45" s="211"/>
      <c r="K45" s="211"/>
      <c r="L45" s="142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11" t="s">
        <v>120</v>
      </c>
      <c r="B46" s="211"/>
      <c r="C46" s="211"/>
      <c r="D46" s="142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11" t="s">
        <v>120</v>
      </c>
      <c r="J46" s="211"/>
      <c r="K46" s="211"/>
      <c r="L46" s="142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AM11" sqref="AM11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246" t="s">
        <v>66</v>
      </c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</row>
    <row r="2" spans="1:37" ht="31" x14ac:dyDescent="0.2">
      <c r="J2" s="247" t="s">
        <v>64</v>
      </c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</row>
    <row r="4" spans="1:37" x14ac:dyDescent="0.2">
      <c r="J4" s="257" t="s">
        <v>111</v>
      </c>
      <c r="K4" s="257"/>
      <c r="L4" s="96" t="str">
        <f>VLOOKUP($L$6,ESPANOL!$A$11:$AW$55,2,FALSE)</f>
        <v>2A-D-06</v>
      </c>
      <c r="M4" s="85"/>
      <c r="N4" s="85"/>
      <c r="O4" s="85"/>
      <c r="P4" s="85"/>
      <c r="Q4" s="85"/>
      <c r="R4" s="85"/>
      <c r="T4" s="257" t="s">
        <v>110</v>
      </c>
      <c r="U4" s="257"/>
      <c r="V4" s="95" t="str">
        <f>VLOOKUP($L$6,ESPANOL!$A$11:$AW$55,3,FALSE)</f>
        <v>DE JESUS DE LEON</v>
      </c>
      <c r="W4" s="85"/>
      <c r="X4" s="85"/>
      <c r="Y4" s="85"/>
      <c r="Z4" s="85"/>
      <c r="AA4" s="85"/>
      <c r="AB4" s="85"/>
    </row>
    <row r="5" spans="1:37" x14ac:dyDescent="0.2">
      <c r="A5" s="245" t="s">
        <v>67</v>
      </c>
      <c r="B5" s="245"/>
      <c r="C5" s="245"/>
      <c r="D5" s="245"/>
      <c r="E5" s="245"/>
      <c r="F5" s="245"/>
      <c r="G5" s="245"/>
      <c r="H5" s="245"/>
      <c r="I5" s="245"/>
      <c r="K5" s="23"/>
    </row>
    <row r="6" spans="1:37" x14ac:dyDescent="0.2">
      <c r="A6" s="245" t="s">
        <v>60</v>
      </c>
      <c r="B6" s="245"/>
      <c r="C6" s="245"/>
      <c r="D6" s="245"/>
      <c r="E6" s="245"/>
      <c r="F6" s="245"/>
      <c r="G6" s="245"/>
      <c r="H6" s="245"/>
      <c r="I6" s="245"/>
      <c r="J6" s="258" t="s">
        <v>109</v>
      </c>
      <c r="K6" s="258"/>
      <c r="L6" s="86">
        <v>6</v>
      </c>
      <c r="N6" s="258" t="s">
        <v>112</v>
      </c>
      <c r="O6" s="258"/>
      <c r="P6" s="87" t="s">
        <v>230</v>
      </c>
      <c r="R6" s="258" t="s">
        <v>113</v>
      </c>
      <c r="S6" s="258"/>
      <c r="T6" s="258"/>
      <c r="U6" s="88" t="s">
        <v>114</v>
      </c>
      <c r="W6" s="257" t="s">
        <v>115</v>
      </c>
      <c r="X6" s="257"/>
      <c r="Y6" s="89" t="s">
        <v>116</v>
      </c>
    </row>
    <row r="7" spans="1:37" x14ac:dyDescent="0.2">
      <c r="A7" s="245" t="s">
        <v>61</v>
      </c>
      <c r="B7" s="245"/>
      <c r="C7" s="245"/>
      <c r="D7" s="245"/>
      <c r="E7" s="245"/>
      <c r="F7" s="245"/>
      <c r="G7" s="245"/>
      <c r="H7" s="245"/>
      <c r="I7" s="245"/>
    </row>
    <row r="8" spans="1:37" ht="7.75" customHeight="1" x14ac:dyDescent="0.2"/>
    <row r="9" spans="1:37" ht="19.5" customHeight="1" x14ac:dyDescent="0.2">
      <c r="A9" s="250" t="s">
        <v>18</v>
      </c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39" t="s">
        <v>30</v>
      </c>
      <c r="B11" s="240"/>
      <c r="C11" s="241"/>
      <c r="D11" s="251" t="s">
        <v>31</v>
      </c>
      <c r="E11" s="252"/>
      <c r="F11" s="252"/>
      <c r="G11" s="253"/>
      <c r="H11" s="260" t="s">
        <v>32</v>
      </c>
      <c r="I11" s="261"/>
      <c r="J11" s="261"/>
      <c r="K11" s="262"/>
      <c r="L11" s="263" t="s">
        <v>33</v>
      </c>
      <c r="M11" s="264"/>
      <c r="N11" s="264"/>
      <c r="O11" s="265"/>
      <c r="P11" s="263" t="s">
        <v>34</v>
      </c>
      <c r="Q11" s="264"/>
      <c r="R11" s="264"/>
      <c r="S11" s="265"/>
      <c r="T11" s="269" t="s">
        <v>35</v>
      </c>
      <c r="U11" s="269"/>
      <c r="V11" s="269"/>
      <c r="W11" s="269"/>
      <c r="X11" s="248" t="s">
        <v>36</v>
      </c>
      <c r="Y11" s="248" t="s">
        <v>62</v>
      </c>
      <c r="Z11" s="269" t="s">
        <v>20</v>
      </c>
      <c r="AA11" s="269"/>
      <c r="AB11" s="269"/>
      <c r="AC11" s="269"/>
      <c r="AD11" s="269" t="s">
        <v>21</v>
      </c>
      <c r="AE11" s="269"/>
      <c r="AF11" s="269"/>
      <c r="AG11" s="269"/>
      <c r="AH11" s="259" t="s">
        <v>37</v>
      </c>
      <c r="AI11" s="259"/>
      <c r="AJ11" s="259" t="s">
        <v>38</v>
      </c>
      <c r="AK11" s="259"/>
    </row>
    <row r="12" spans="1:37" ht="35.5" customHeight="1" x14ac:dyDescent="0.2">
      <c r="A12" s="242"/>
      <c r="B12" s="243"/>
      <c r="C12" s="244"/>
      <c r="D12" s="254"/>
      <c r="E12" s="255"/>
      <c r="F12" s="255"/>
      <c r="G12" s="256"/>
      <c r="H12" s="260" t="s">
        <v>39</v>
      </c>
      <c r="I12" s="261"/>
      <c r="J12" s="261"/>
      <c r="K12" s="262"/>
      <c r="L12" s="263" t="s">
        <v>40</v>
      </c>
      <c r="M12" s="264"/>
      <c r="N12" s="264"/>
      <c r="O12" s="265"/>
      <c r="P12" s="266" t="s">
        <v>41</v>
      </c>
      <c r="Q12" s="267"/>
      <c r="R12" s="267"/>
      <c r="S12" s="268"/>
      <c r="T12" s="269"/>
      <c r="U12" s="269"/>
      <c r="V12" s="269"/>
      <c r="W12" s="269"/>
      <c r="X12" s="248"/>
      <c r="Y12" s="248"/>
      <c r="Z12" s="249" t="s">
        <v>42</v>
      </c>
      <c r="AA12" s="249" t="s">
        <v>43</v>
      </c>
      <c r="AB12" s="249" t="s">
        <v>44</v>
      </c>
      <c r="AC12" s="249" t="s">
        <v>45</v>
      </c>
      <c r="AD12" s="249" t="s">
        <v>46</v>
      </c>
      <c r="AE12" s="249" t="s">
        <v>47</v>
      </c>
      <c r="AF12" s="249" t="s">
        <v>48</v>
      </c>
      <c r="AG12" s="249" t="s">
        <v>49</v>
      </c>
      <c r="AH12" s="249" t="s">
        <v>50</v>
      </c>
      <c r="AI12" s="249" t="s">
        <v>51</v>
      </c>
      <c r="AJ12" s="259"/>
      <c r="AK12" s="259"/>
    </row>
    <row r="13" spans="1:37" ht="24.5" customHeight="1" x14ac:dyDescent="0.2">
      <c r="A13" s="236" t="s">
        <v>52</v>
      </c>
      <c r="B13" s="237"/>
      <c r="C13" s="238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48"/>
      <c r="Y13" s="248"/>
      <c r="Z13" s="249"/>
      <c r="AA13" s="249"/>
      <c r="AB13" s="249"/>
      <c r="AC13" s="249"/>
      <c r="AD13" s="249"/>
      <c r="AE13" s="249"/>
      <c r="AF13" s="249"/>
      <c r="AG13" s="249"/>
      <c r="AH13" s="249"/>
      <c r="AI13" s="249"/>
      <c r="AJ13" s="92" t="s">
        <v>63</v>
      </c>
      <c r="AK13" s="92" t="s">
        <v>58</v>
      </c>
    </row>
    <row r="14" spans="1:37" ht="19.25" customHeight="1" x14ac:dyDescent="0.2">
      <c r="A14" s="233" t="s">
        <v>59</v>
      </c>
      <c r="B14" s="230" t="s">
        <v>22</v>
      </c>
      <c r="C14" s="93" t="s">
        <v>88</v>
      </c>
      <c r="D14" s="94" t="str">
        <f>VLOOKUP($L$6,ESPANOL!$A$11:$AW$55,4,FALSE)</f>
        <v>VICTOR MANUEL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16">
        <f>VLOOKUP($L$6,ESPANOL!$A$11:$AW$55,36,FALSE)</f>
        <v>0</v>
      </c>
      <c r="U14" s="216">
        <f>VLOOKUP($L$6,ESPANOL!$A$11:$AW$55,37,FALSE)</f>
        <v>0</v>
      </c>
      <c r="V14" s="216">
        <f>VLOOKUP($L$6,ESPANOL!$A$11:$AW$55,38,FALSE)</f>
        <v>0</v>
      </c>
      <c r="W14" s="216">
        <f>VLOOKUP($L$6,ESPANOL!$A$11:$AW$55,39,FALSE)</f>
        <v>0</v>
      </c>
      <c r="X14" s="218">
        <f>VLOOKUP($L$6,ESPANOL!$A$11:$AW$55,40,FALSE)</f>
        <v>0</v>
      </c>
      <c r="Y14" s="222">
        <f>VLOOKUP($L$6,ESPANOL!$A$11:$AW$55,41,FALSE)</f>
        <v>0</v>
      </c>
      <c r="Z14" s="224">
        <f>VLOOKUP($L$6,ESPANOL!$A$11:$BC$55,43,FALSE)</f>
        <v>0</v>
      </c>
      <c r="AA14" s="224">
        <f>VLOOKUP($L$6,ESPANOL!$A$11:$BC$55,44,FALSE)</f>
        <v>0</v>
      </c>
      <c r="AB14" s="224">
        <f>VLOOKUP($L$6,ESPANOL!$A$11:$BC$55,45,FALSE)</f>
        <v>0</v>
      </c>
      <c r="AC14" s="222">
        <f>VLOOKUP($L$6,ESPANOL!$A$11:$BC$55,46,FALSE)</f>
        <v>0</v>
      </c>
      <c r="AD14" s="228" t="str">
        <f>VLOOKUP($L$6,ESPANOL!$A$11:$BC$55,47,FALSE)</f>
        <v/>
      </c>
      <c r="AE14" s="224" t="str">
        <f>VLOOKUP($L$6,ESPANOL!$A$11:$BC$55,48,FALSE)</f>
        <v/>
      </c>
      <c r="AF14" s="224">
        <f>VLOOKUP($L$6,ESPANOL!$A$11:$BC$55,49,FALSE)</f>
        <v>0</v>
      </c>
      <c r="AG14" s="226">
        <f>VLOOKUP($L$6,ESPANOL!$A$11:$BC$55,50,FALSE)</f>
        <v>0</v>
      </c>
      <c r="AH14" s="222" t="str">
        <f>VLOOKUP($L$6,ESPANOL!$A$11:$BC$55,51,FALSE)</f>
        <v/>
      </c>
      <c r="AI14" s="224" t="str">
        <f>VLOOKUP($L$6,ESPANOL!$A$11:$BC$55,52,FALSE)</f>
        <v/>
      </c>
      <c r="AJ14" s="218">
        <f>VLOOKUP($L$6,ESPANOL!$A$11:$BC$55,53,FALSE)</f>
        <v>0</v>
      </c>
      <c r="AK14" s="220" t="str">
        <f>VLOOKUP($L$6,ESPANOL!$A$11:$BC$55,54,FALSE)</f>
        <v/>
      </c>
    </row>
    <row r="15" spans="1:37" ht="19.25" customHeight="1" x14ac:dyDescent="0.2">
      <c r="A15" s="234"/>
      <c r="B15" s="231"/>
      <c r="C15" s="93" t="s">
        <v>89</v>
      </c>
      <c r="D15" s="94">
        <f>VLOOKUP($L$6,ESPANOL!$A$11:$AW$55,5,FALSE)</f>
        <v>0</v>
      </c>
      <c r="E15" s="94">
        <f>VLOOKUP($L$6,ESPANOL!$A$11:$AW$55,7,FALSE)</f>
        <v>0</v>
      </c>
      <c r="F15" s="94">
        <f>VLOOKUP($L$6,ESPANOL!$A$11:$AW$55,9,FALSE)</f>
        <v>0</v>
      </c>
      <c r="G15" s="94">
        <f>VLOOKUP($L$6,ESPANOL!$A$11:$AW$55,11,FALSE)</f>
        <v>0</v>
      </c>
      <c r="H15" s="94">
        <f>VLOOKUP($L$6,ESPANOL!$A$11:$AW$55,13,FALSE)</f>
        <v>0</v>
      </c>
      <c r="I15" s="94">
        <f>VLOOKUP($L$6,ESPANOL!$A$11:$AW$55,15,FALSE)</f>
        <v>0</v>
      </c>
      <c r="J15" s="94">
        <f>VLOOKUP($L$6,ESPANOL!$A$11:$AW$55,17,FALSE)</f>
        <v>0</v>
      </c>
      <c r="K15" s="94">
        <f>VLOOKUP($L$6,ESPANOL!$A$11:$AW$55,19,FALSE)</f>
        <v>0</v>
      </c>
      <c r="L15" s="94">
        <f>VLOOKUP($L$6,ESPANOL!$A$11:$AW$55,21,FALSE)</f>
        <v>0</v>
      </c>
      <c r="M15" s="94">
        <f>VLOOKUP($L$6,ESPANOL!$A$11:$AW$55,23,FALSE)</f>
        <v>0</v>
      </c>
      <c r="N15" s="94">
        <f>VLOOKUP($L$6,ESPANOL!$A$11:$AW$55,25,FALSE)</f>
        <v>0</v>
      </c>
      <c r="O15" s="94">
        <f>VLOOKUP($L$6,ESPANOL!$A$11:$AW$55,27,FALSE)</f>
        <v>0</v>
      </c>
      <c r="P15" s="94">
        <f>VLOOKUP($L$6,ESPANOL!$A$11:$AW$55,29,FALSE)</f>
        <v>0</v>
      </c>
      <c r="Q15" s="94">
        <f>VLOOKUP($L$6,ESPANOL!$A$11:$AW$55,31,FALSE)</f>
        <v>0</v>
      </c>
      <c r="R15" s="94">
        <f>VLOOKUP($L$6,ESPANOL!$A$11:$AW$55,33,FALSE)</f>
        <v>0</v>
      </c>
      <c r="S15" s="94">
        <f>VLOOKUP($L$6,ESPANOL!$A$11:$AW$55,35,FALSE)</f>
        <v>0</v>
      </c>
      <c r="T15" s="217"/>
      <c r="U15" s="217"/>
      <c r="V15" s="217"/>
      <c r="W15" s="217"/>
      <c r="X15" s="219"/>
      <c r="Y15" s="223"/>
      <c r="Z15" s="225"/>
      <c r="AA15" s="225"/>
      <c r="AB15" s="225"/>
      <c r="AC15" s="223"/>
      <c r="AD15" s="229"/>
      <c r="AE15" s="225"/>
      <c r="AF15" s="225"/>
      <c r="AG15" s="227"/>
      <c r="AH15" s="223"/>
      <c r="AI15" s="225"/>
      <c r="AJ15" s="219"/>
      <c r="AK15" s="221"/>
    </row>
    <row r="16" spans="1:37" ht="19.25" customHeight="1" x14ac:dyDescent="0.2">
      <c r="A16" s="234"/>
      <c r="B16" s="230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216">
        <f>VLOOKUP($L$6,INGLES!$A$11:$AV$55,36,FALSE)</f>
        <v>0</v>
      </c>
      <c r="U16" s="216">
        <f>VLOOKUP($L$6,INGLES!$A$11:$AV$55,37,FALSE)</f>
        <v>0</v>
      </c>
      <c r="V16" s="216">
        <f>VLOOKUP($L$6,INGLES!$A$11:$AV$55,38,FALSE)</f>
        <v>0</v>
      </c>
      <c r="W16" s="216">
        <f>VLOOKUP($L$6,INGLES!$A$11:$AV$55,39,FALSE)</f>
        <v>0</v>
      </c>
      <c r="X16" s="218">
        <f>VLOOKUP($L$6,INGLES!$A$11:$AV$55,40,FALSE)</f>
        <v>0</v>
      </c>
      <c r="Y16" s="222">
        <f>VLOOKUP($L$6,INGLES!$A$11:$AV$55,41,FALSE)</f>
        <v>0</v>
      </c>
      <c r="Z16" s="224">
        <f>VLOOKUP($L$6,INGLES!$A$11:$BB$55,43,FALSE)</f>
        <v>0</v>
      </c>
      <c r="AA16" s="224">
        <f>VLOOKUP($L$6,INGLES!$A$11:$BB$55,44,FALSE)</f>
        <v>0</v>
      </c>
      <c r="AB16" s="224">
        <f>VLOOKUP($L$6,INGLES!$A$11:$BB$55,45,FALSE)</f>
        <v>0</v>
      </c>
      <c r="AC16" s="222" t="str">
        <f>VLOOKUP($L$6,INGLES!$A$11:$BB$55,46,FALSE)</f>
        <v/>
      </c>
      <c r="AD16" s="228" t="str">
        <f>VLOOKUP($L$6,INGLES!$A$11:$BB$55,47,FALSE)</f>
        <v/>
      </c>
      <c r="AE16" s="224">
        <f>VLOOKUP($L$6,INGLES!$A$11:$BB$55,48,FALSE)</f>
        <v>0</v>
      </c>
      <c r="AF16" s="224">
        <f>VLOOKUP($L$6,INGLES!$A$11:$BB$55,49,FALSE)</f>
        <v>0</v>
      </c>
      <c r="AG16" s="226" t="str">
        <f>VLOOKUP($L$6,INGLES!$A$11:$BB$55,50,FALSE)</f>
        <v/>
      </c>
      <c r="AH16" s="226" t="str">
        <f>VLOOKUP($L$6,INGLES!$A$11:$BB$55,51,FALSE)</f>
        <v/>
      </c>
      <c r="AI16" s="224">
        <f>VLOOKUP($L$6,INGLES!$A$11:$BB$55,52,FALSE)</f>
        <v>0</v>
      </c>
      <c r="AJ16" s="218" t="str">
        <f>VLOOKUP($L$6,INGLES!$A$11:$BB$55,53,FALSE)</f>
        <v/>
      </c>
      <c r="AK16" s="220">
        <f>VLOOKUP($L$6,INGLES!$A$11:$BB$55,54,FALSE)</f>
        <v>0</v>
      </c>
    </row>
    <row r="17" spans="1:37" ht="19.25" customHeight="1" x14ac:dyDescent="0.2">
      <c r="A17" s="234"/>
      <c r="B17" s="231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217"/>
      <c r="U17" s="217"/>
      <c r="V17" s="217"/>
      <c r="W17" s="217"/>
      <c r="X17" s="219"/>
      <c r="Y17" s="223"/>
      <c r="Z17" s="225"/>
      <c r="AA17" s="225"/>
      <c r="AB17" s="225"/>
      <c r="AC17" s="223"/>
      <c r="AD17" s="229"/>
      <c r="AE17" s="225"/>
      <c r="AF17" s="225"/>
      <c r="AG17" s="227"/>
      <c r="AH17" s="227"/>
      <c r="AI17" s="225"/>
      <c r="AJ17" s="219"/>
      <c r="AK17" s="221"/>
    </row>
    <row r="18" spans="1:37" ht="19.25" customHeight="1" x14ac:dyDescent="0.2">
      <c r="A18" s="234"/>
      <c r="B18" s="230" t="s">
        <v>24</v>
      </c>
      <c r="C18" s="93" t="s">
        <v>88</v>
      </c>
      <c r="D18" s="94">
        <f>VLOOKUP($L$6,MATEMATICA!$A$11:$AV$55,4,FALSE)</f>
        <v>71</v>
      </c>
      <c r="E18" s="94">
        <f>VLOOKUP($L$6,MATEMATICA!$A$11:$AV$55,6,FALSE)</f>
        <v>70</v>
      </c>
      <c r="F18" s="94">
        <f>VLOOKUP($L$6,MATEMATICA!$A$11:$AV$55,8,FALSE)</f>
        <v>69</v>
      </c>
      <c r="G18" s="94">
        <f>VLOOKUP($L$6,MATEMATICA!$A$11:$AV$55,10,FALSE)</f>
        <v>65</v>
      </c>
      <c r="H18" s="94">
        <f>VLOOKUP($L$6,MATEMATICA!$A$11:$AV$55,12,FALSE)</f>
        <v>69</v>
      </c>
      <c r="I18" s="94">
        <f>VLOOKUP($L$6,MATEMATICA!$A$11:$AV$55,14,FALSE)</f>
        <v>69</v>
      </c>
      <c r="J18" s="94">
        <f>VLOOKUP($L$6,MATEMATICA!$A$11:$AV$55,16,FALSE)</f>
        <v>65</v>
      </c>
      <c r="K18" s="94">
        <f>VLOOKUP($L$6,MATEMATICA!$A$11:$AV$55,18,FALSE)</f>
        <v>60</v>
      </c>
      <c r="L18" s="94">
        <f>VLOOKUP($L$6,MATEMATICA!$A$11:$AV$55,20,FALSE)</f>
        <v>70</v>
      </c>
      <c r="M18" s="94">
        <f>VLOOKUP($L$6,MATEMATICA!$A$11:$AV$55,22,FALSE)</f>
        <v>70</v>
      </c>
      <c r="N18" s="94">
        <f>VLOOKUP($L$6,MATEMATICA!$A$11:$AV$55,24,FALSE)</f>
        <v>64</v>
      </c>
      <c r="O18" s="94">
        <f>VLOOKUP($L$6,MATEMATICA!$A$11:$AV$55,26,FALSE)</f>
        <v>62</v>
      </c>
      <c r="P18" s="94">
        <f>VLOOKUP($L$6,MATEMATICA!$A$11:$AV$55,28,FALSE)</f>
        <v>88</v>
      </c>
      <c r="Q18" s="94">
        <f>VLOOKUP($L$6,MATEMATICA!$A$11:$AV$55,30,FALSE)</f>
        <v>88</v>
      </c>
      <c r="R18" s="94">
        <f>VLOOKUP($L$6,MATEMATICA!$A$11:$AV$55,32,FALSE)</f>
        <v>90</v>
      </c>
      <c r="S18" s="94">
        <f>VLOOKUP($L$6,MATEMATICA!$A$11:$AV$55,34,FALSE)</f>
        <v>92</v>
      </c>
      <c r="T18" s="216">
        <f>VLOOKUP($L$6,MATEMATICA!$A$11:$AV$55,36,FALSE)</f>
        <v>35.25</v>
      </c>
      <c r="U18" s="216">
        <f>VLOOKUP($L$6,MATEMATICA!$A$11:$AV$55,37,FALSE)</f>
        <v>17</v>
      </c>
      <c r="V18" s="216">
        <f>VLOOKUP($L$6,MATEMATICA!$A$11:$AV$55,38,FALSE)</f>
        <v>69.75</v>
      </c>
      <c r="W18" s="216">
        <f>VLOOKUP($L$6,MATEMATICA!$A$11:$AV$55,39,FALSE)</f>
        <v>89.5</v>
      </c>
      <c r="X18" s="218">
        <f>VLOOKUP($L$6,MATEMATICA!$A$11:$AV$55,40,FALSE)</f>
        <v>52.875</v>
      </c>
      <c r="Y18" s="222">
        <f>VLOOKUP($L$6,MATEMATICA!$A$11:$AV$55,41,FALSE)</f>
        <v>0</v>
      </c>
      <c r="Z18" s="224">
        <f>VLOOKUP($L$6,MATEMATICA!$A$11:$BB$55,43,FALSE)</f>
        <v>26.4375</v>
      </c>
      <c r="AA18" s="224">
        <f>VLOOKUP($L$6,MATEMATICA!$A$11:$BB$55,44,FALSE)</f>
        <v>0</v>
      </c>
      <c r="AB18" s="224">
        <f>VLOOKUP($L$6,MATEMATICA!$A$11:$BB$55,45,FALSE)</f>
        <v>0</v>
      </c>
      <c r="AC18" s="222" t="str">
        <f>VLOOKUP($L$6,MATEMATICA!$A$11:$BB$55,46,FALSE)</f>
        <v/>
      </c>
      <c r="AD18" s="228" t="str">
        <f>VLOOKUP($L$6,MATEMATICA!$A$11:$BB$55,47,FALSE)</f>
        <v/>
      </c>
      <c r="AE18" s="224">
        <f>VLOOKUP($L$6,MATEMATICA!$A$11:$BB$55,48,FALSE)</f>
        <v>0</v>
      </c>
      <c r="AF18" s="224">
        <f>VLOOKUP($L$6,MATEMATICA!$A$11:$BB$55,49,FALSE)</f>
        <v>0</v>
      </c>
      <c r="AG18" s="226" t="str">
        <f>VLOOKUP($L$6,MATEMATICA!$A$11:$BB$55,50,FALSE)</f>
        <v/>
      </c>
      <c r="AH18" s="226" t="str">
        <f>VLOOKUP($L$6,MATEMATICA!$A$11:$BB$55,51,FALSE)</f>
        <v/>
      </c>
      <c r="AI18" s="224">
        <f>VLOOKUP($L$6,MATEMATICA!$A$11:$BB$55,52,FALSE)</f>
        <v>0</v>
      </c>
      <c r="AJ18" s="218" t="str">
        <f>VLOOKUP($L$6,MATEMATICA!$A$11:$BB$55,53,FALSE)</f>
        <v/>
      </c>
      <c r="AK18" s="220">
        <f>VLOOKUP($L$6,MATEMATICA!$A$11:$BB$55,54,FALSE)</f>
        <v>52.875</v>
      </c>
    </row>
    <row r="19" spans="1:37" ht="19.25" customHeight="1" x14ac:dyDescent="0.2">
      <c r="A19" s="234"/>
      <c r="B19" s="231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68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69</v>
      </c>
      <c r="O19" s="94">
        <f>VLOOKUP($L$6,MATEMATICA!$A$11:$AV$55,27,FALSE)</f>
        <v>70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217"/>
      <c r="U19" s="217"/>
      <c r="V19" s="217"/>
      <c r="W19" s="217"/>
      <c r="X19" s="219"/>
      <c r="Y19" s="223"/>
      <c r="Z19" s="225"/>
      <c r="AA19" s="225"/>
      <c r="AB19" s="225"/>
      <c r="AC19" s="223"/>
      <c r="AD19" s="229"/>
      <c r="AE19" s="225"/>
      <c r="AF19" s="225"/>
      <c r="AG19" s="227"/>
      <c r="AH19" s="227"/>
      <c r="AI19" s="225"/>
      <c r="AJ19" s="219"/>
      <c r="AK19" s="221"/>
    </row>
    <row r="20" spans="1:37" ht="19.25" customHeight="1" x14ac:dyDescent="0.2">
      <c r="A20" s="234"/>
      <c r="B20" s="230" t="s">
        <v>25</v>
      </c>
      <c r="C20" s="93" t="s">
        <v>88</v>
      </c>
      <c r="D20" s="94">
        <f>VLOOKUP($L$6,SOCIALES!$A$11:$AV$55,4,FALSE)</f>
        <v>0</v>
      </c>
      <c r="E20" s="94">
        <f>VLOOKUP($L$6,SOCIALES!$A$11:$AV$55,6,FALSE)</f>
        <v>0</v>
      </c>
      <c r="F20" s="94">
        <f>VLOOKUP($L$6,SOCIALES!$A$11:$AV$55,8,FALSE)</f>
        <v>0</v>
      </c>
      <c r="G20" s="94">
        <f>VLOOKUP($L$6,SOCIALES!$A$11:$AV$55,10,FALSE)</f>
        <v>0</v>
      </c>
      <c r="H20" s="94">
        <f>VLOOKUP($L$6,SOCIALES!$A$11:$AV$55,12,FALSE)</f>
        <v>0</v>
      </c>
      <c r="I20" s="94">
        <f>VLOOKUP($L$6,SOCIALES!$A$11:$AV$55,14,FALSE)</f>
        <v>0</v>
      </c>
      <c r="J20" s="94">
        <f>VLOOKUP($L$6,SOCIALES!$A$11:$AV$55,16,FALSE)</f>
        <v>0</v>
      </c>
      <c r="K20" s="94">
        <f>VLOOKUP($L$6,SOCIALES!$A$11:$AV$55,18,FALSE)</f>
        <v>0</v>
      </c>
      <c r="L20" s="94">
        <f>VLOOKUP($L$6,SOCIALES!$A$11:$AV$55,20,FALSE)</f>
        <v>76</v>
      </c>
      <c r="M20" s="94">
        <f>VLOOKUP($L$6,SOCIALES!$A$11:$AV$55,22,FALSE)</f>
        <v>77</v>
      </c>
      <c r="N20" s="94">
        <f>VLOOKUP($L$6,SOCIALES!$A$11:$AV$55,24,FALSE)</f>
        <v>70</v>
      </c>
      <c r="O20" s="94">
        <f>VLOOKUP($L$6,SOCIALES!$A$11:$AV$55,26,FALSE)</f>
        <v>0</v>
      </c>
      <c r="P20" s="94">
        <f>VLOOKUP($L$6,SOCIALES!$A$11:$AV$55,28,FALSE)</f>
        <v>70</v>
      </c>
      <c r="Q20" s="94">
        <f>VLOOKUP($L$6,SOCIALES!$A$11:$AV$55,30,FALSE)</f>
        <v>71</v>
      </c>
      <c r="R20" s="94">
        <f>VLOOKUP($L$6,SOCIALES!$A$11:$AV$55,32,FALSE)</f>
        <v>72</v>
      </c>
      <c r="S20" s="94">
        <f>VLOOKUP($L$6,SOCIALES!$A$11:$AV$55,34,FALSE)</f>
        <v>0</v>
      </c>
      <c r="T20" s="216">
        <f>VLOOKUP($L$6,SOCIALES!$A$11:$AV$55,36,FALSE)</f>
        <v>0</v>
      </c>
      <c r="U20" s="216">
        <f>VLOOKUP($L$6,SOCIALES!$A$11:$AV$55,37,FALSE)</f>
        <v>0</v>
      </c>
      <c r="V20" s="216">
        <f>VLOOKUP($L$6,SOCIALES!$A$11:$AV$55,38,FALSE)</f>
        <v>55.75</v>
      </c>
      <c r="W20" s="216">
        <f>VLOOKUP($L$6,SOCIALES!$A$11:$AV$55,39,FALSE)</f>
        <v>53.25</v>
      </c>
      <c r="X20" s="218">
        <f>VLOOKUP($L$6,SOCIALES!$A$11:$AV$55,40,FALSE)</f>
        <v>27.25</v>
      </c>
      <c r="Y20" s="222">
        <f>VLOOKUP($L$6,SOCIALES!$A$11:$AV$55,41,FALSE)</f>
        <v>0</v>
      </c>
      <c r="Z20" s="224">
        <f>VLOOKUP($L$6,SOCIALES!$A$11:$BB$55,43,FALSE)</f>
        <v>13.625</v>
      </c>
      <c r="AA20" s="224">
        <f>VLOOKUP($L$6,SOCIALES!$A$11:$BB$55,44,FALSE)</f>
        <v>0</v>
      </c>
      <c r="AB20" s="224">
        <f>VLOOKUP($L$6,SOCIALES!$A$11:$BB$55,45,FALSE)</f>
        <v>0</v>
      </c>
      <c r="AC20" s="222" t="str">
        <f>VLOOKUP($L$6,SOCIALES!$A$11:$BB$55,46,FALSE)</f>
        <v/>
      </c>
      <c r="AD20" s="228" t="str">
        <f>VLOOKUP($L$6,SOCIALES!$A$11:$BB$55,47,FALSE)</f>
        <v/>
      </c>
      <c r="AE20" s="224">
        <f>VLOOKUP($L$6,SOCIALES!$A$11:$BB$55,48,FALSE)</f>
        <v>0</v>
      </c>
      <c r="AF20" s="224">
        <f>VLOOKUP($L$6,SOCIALES!$A$11:$BB$55,49,FALSE)</f>
        <v>0</v>
      </c>
      <c r="AG20" s="226" t="str">
        <f>VLOOKUP($L$6,SOCIALES!$A$11:$BB$55,50,FALSE)</f>
        <v/>
      </c>
      <c r="AH20" s="222" t="str">
        <f>VLOOKUP($L$6,SOCIALES!$A$11:$BB$55,51,FALSE)</f>
        <v/>
      </c>
      <c r="AI20" s="224">
        <f>VLOOKUP($L$6,SOCIALES!$A$11:$BB$55,52,FALSE)</f>
        <v>0</v>
      </c>
      <c r="AJ20" s="218" t="str">
        <f>VLOOKUP($L$6,SOCIALES!$A$11:$BB$55,53,FALSE)</f>
        <v/>
      </c>
      <c r="AK20" s="220">
        <f>VLOOKUP($L$6,SOCIALES!$A$11:$BB$55,54,FALSE)</f>
        <v>27.25</v>
      </c>
    </row>
    <row r="21" spans="1:37" ht="19.25" customHeight="1" x14ac:dyDescent="0.2">
      <c r="A21" s="234"/>
      <c r="B21" s="231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217"/>
      <c r="U21" s="217"/>
      <c r="V21" s="217"/>
      <c r="W21" s="217"/>
      <c r="X21" s="219"/>
      <c r="Y21" s="223"/>
      <c r="Z21" s="225"/>
      <c r="AA21" s="225"/>
      <c r="AB21" s="225"/>
      <c r="AC21" s="223"/>
      <c r="AD21" s="229"/>
      <c r="AE21" s="225"/>
      <c r="AF21" s="225"/>
      <c r="AG21" s="227"/>
      <c r="AH21" s="223"/>
      <c r="AI21" s="225"/>
      <c r="AJ21" s="219"/>
      <c r="AK21" s="221"/>
    </row>
    <row r="22" spans="1:37" ht="19.25" customHeight="1" x14ac:dyDescent="0.2">
      <c r="A22" s="234"/>
      <c r="B22" s="230" t="s">
        <v>131</v>
      </c>
      <c r="C22" s="93" t="s">
        <v>88</v>
      </c>
      <c r="D22" s="94">
        <f>VLOOKUP($L$6,NATURALES!$A$11:$AV$55,4,FALSE)</f>
        <v>73</v>
      </c>
      <c r="E22" s="94">
        <f>VLOOKUP($L$6,NATURALES!$A$11:$AV$55,6,FALSE)</f>
        <v>70</v>
      </c>
      <c r="F22" s="94">
        <f>VLOOKUP($L$6,NATURALES!$A$11:$AV$55,8,FALSE)</f>
        <v>68</v>
      </c>
      <c r="G22" s="94">
        <f>VLOOKUP($L$6,NATURALES!$A$11:$AV$55,10,FALSE)</f>
        <v>63</v>
      </c>
      <c r="H22" s="94">
        <f>VLOOKUP($L$6,NATURALES!$A$11:$AV$55,12,FALSE)</f>
        <v>68</v>
      </c>
      <c r="I22" s="94">
        <f>VLOOKUP($L$6,NATURALES!$A$11:$AV$55,14,FALSE)</f>
        <v>70</v>
      </c>
      <c r="J22" s="94">
        <f>VLOOKUP($L$6,NATURALES!$A$11:$AV$55,16,FALSE)</f>
        <v>70</v>
      </c>
      <c r="K22" s="94">
        <f>VLOOKUP($L$6,NATURALES!$A$11:$AV$55,18,FALSE)</f>
        <v>68</v>
      </c>
      <c r="L22" s="94">
        <f>VLOOKUP($L$6,NATURALES!$A$11:$AV$55,20,FALSE)</f>
        <v>70</v>
      </c>
      <c r="M22" s="94">
        <f>VLOOKUP($L$6,NATURALES!$A$11:$AV$55,22,FALSE)</f>
        <v>70</v>
      </c>
      <c r="N22" s="94">
        <f>VLOOKUP($L$6,NATURALES!$A$11:$AV$55,24,FALSE)</f>
        <v>70</v>
      </c>
      <c r="O22" s="94">
        <f>VLOOKUP($L$6,NATURALES!$A$11:$AV$55,26,FALSE)</f>
        <v>68</v>
      </c>
      <c r="P22" s="94">
        <f>VLOOKUP($L$6,NATURALES!$A$11:$AV$55,28,FALSE)</f>
        <v>88</v>
      </c>
      <c r="Q22" s="94">
        <f>VLOOKUP($L$6,NATURALES!$A$11:$AV$55,30,FALSE)</f>
        <v>88</v>
      </c>
      <c r="R22" s="94">
        <f>VLOOKUP($L$6,NATURALES!$A$11:$AV$55,32,FALSE)</f>
        <v>90</v>
      </c>
      <c r="S22" s="94">
        <f>VLOOKUP($L$6,NATURALES!$A$11:$AV$55,34,FALSE)</f>
        <v>92</v>
      </c>
      <c r="T22" s="216">
        <f>VLOOKUP($L$6,NATURALES!$A$11:$AV$55,36,FALSE)</f>
        <v>52.75</v>
      </c>
      <c r="U22" s="216">
        <f>VLOOKUP($L$6,NATURALES!$A$11:$AV$55,37,FALSE)</f>
        <v>35</v>
      </c>
      <c r="V22" s="216">
        <f>VLOOKUP($L$6,NATURALES!$A$11:$AV$55,38,FALSE)</f>
        <v>52.5</v>
      </c>
      <c r="W22" s="216">
        <f>VLOOKUP($L$6,NATURALES!$A$11:$AV$55,39,FALSE)</f>
        <v>89.5</v>
      </c>
      <c r="X22" s="218">
        <f>VLOOKUP($L$6,NATURALES!$A$11:$AV$55,40,FALSE)</f>
        <v>57.4375</v>
      </c>
      <c r="Y22" s="222">
        <f>VLOOKUP($L$6,NATURALES!$A$11:$AV$55,41,FALSE)</f>
        <v>0</v>
      </c>
      <c r="Z22" s="224">
        <f>VLOOKUP($L$6,NATURALES!$A$11:$BB$55,43,FALSE)</f>
        <v>28.71875</v>
      </c>
      <c r="AA22" s="224">
        <f>VLOOKUP($L$6,NATURALES!$A$11:$BB$55,44,FALSE)</f>
        <v>0</v>
      </c>
      <c r="AB22" s="224">
        <f>VLOOKUP($L$6,NATURALES!$A$11:$BB$55,45,FALSE)</f>
        <v>0</v>
      </c>
      <c r="AC22" s="222" t="str">
        <f>VLOOKUP($L$6,NATURALES!$A$11:$BB$55,46,FALSE)</f>
        <v/>
      </c>
      <c r="AD22" s="228" t="str">
        <f>VLOOKUP($L$6,NATURALES!$A$11:$BB$55,47,FALSE)</f>
        <v/>
      </c>
      <c r="AE22" s="224">
        <f>VLOOKUP($L$6,NATURALES!$A$11:$BB$55,48,FALSE)</f>
        <v>0</v>
      </c>
      <c r="AF22" s="224">
        <f>VLOOKUP($L$6,NATURALES!$A$11:$BB$55,49,FALSE)</f>
        <v>0</v>
      </c>
      <c r="AG22" s="226" t="str">
        <f>VLOOKUP($L$6,NATURALES!$A$11:$BB$55,50,FALSE)</f>
        <v/>
      </c>
      <c r="AH22" s="222" t="str">
        <f>VLOOKUP($L$6,NATURALES!$A$11:$BB$55,51,FALSE)</f>
        <v/>
      </c>
      <c r="AI22" s="224">
        <f>VLOOKUP($L$6,NATURALES!$A$11:$BB$55,52,FALSE)</f>
        <v>0</v>
      </c>
      <c r="AJ22" s="218" t="str">
        <f>VLOOKUP($L$6,NATURALES!$A$11:$BB$55,53,FALSE)</f>
        <v/>
      </c>
      <c r="AK22" s="220">
        <f>VLOOKUP($L$6,NATURALES!$A$11:$BB$55,54,FALSE)</f>
        <v>57.4375</v>
      </c>
    </row>
    <row r="23" spans="1:37" ht="19.25" customHeight="1" x14ac:dyDescent="0.2">
      <c r="A23" s="234"/>
      <c r="B23" s="231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68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217"/>
      <c r="U23" s="217"/>
      <c r="V23" s="217"/>
      <c r="W23" s="217"/>
      <c r="X23" s="219"/>
      <c r="Y23" s="223"/>
      <c r="Z23" s="225"/>
      <c r="AA23" s="225"/>
      <c r="AB23" s="225"/>
      <c r="AC23" s="223"/>
      <c r="AD23" s="229"/>
      <c r="AE23" s="225"/>
      <c r="AF23" s="225"/>
      <c r="AG23" s="227"/>
      <c r="AH23" s="223"/>
      <c r="AI23" s="225"/>
      <c r="AJ23" s="219"/>
      <c r="AK23" s="221"/>
    </row>
    <row r="24" spans="1:37" ht="19.25" customHeight="1" x14ac:dyDescent="0.2">
      <c r="A24" s="234"/>
      <c r="B24" s="230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216">
        <f>VLOOKUP($L$6,EDU.ARTISTICA!$A$11:$AV$55,36,FALSE)</f>
        <v>0</v>
      </c>
      <c r="U24" s="216">
        <f>VLOOKUP($L$6,EDU.ARTISTICA!$A$11:$AV$55,37,FALSE)</f>
        <v>0</v>
      </c>
      <c r="V24" s="216">
        <f>VLOOKUP($L$6,EDU.ARTISTICA!$A$11:$AV$55,38,FALSE)</f>
        <v>0</v>
      </c>
      <c r="W24" s="216">
        <f>VLOOKUP($L$6,EDU.ARTISTICA!$A$11:$AV$55,39,FALSE)</f>
        <v>0</v>
      </c>
      <c r="X24" s="218">
        <f>VLOOKUP($L$6,EDU.ARTISTICA!$A$11:$AV$55,40,FALSE)</f>
        <v>0</v>
      </c>
      <c r="Y24" s="222">
        <f>VLOOKUP($L$6,EDU.ARTISTICA!$A$11:$AV$55,41,FALSE)</f>
        <v>0</v>
      </c>
      <c r="Z24" s="224">
        <f>VLOOKUP($L$6,EDU.ARTISTICA!$A$11:$BB$55,43,FALSE)</f>
        <v>0</v>
      </c>
      <c r="AA24" s="224">
        <f>VLOOKUP($L$6,EDU.ARTISTICA!$A$11:$BB$55,44,FALSE)</f>
        <v>0</v>
      </c>
      <c r="AB24" s="224">
        <f>VLOOKUP($L$6,EDU.ARTISTICA!$A$11:$BB$55,45,FALSE)</f>
        <v>0</v>
      </c>
      <c r="AC24" s="222" t="str">
        <f>VLOOKUP($L$6,EDU.ARTISTICA!$A$11:$BB$55,46,FALSE)</f>
        <v/>
      </c>
      <c r="AD24" s="228" t="str">
        <f>VLOOKUP($L$6,EDU.ARTISTICA!$A$11:$BB$55,47,FALSE)</f>
        <v/>
      </c>
      <c r="AE24" s="224">
        <f>VLOOKUP($L$6,EDU.ARTISTICA!$A$11:$BB$55,48,FALSE)</f>
        <v>0</v>
      </c>
      <c r="AF24" s="224">
        <f>VLOOKUP($L$6,EDU.ARTISTICA!$A$11:$BB$55,49,FALSE)</f>
        <v>0</v>
      </c>
      <c r="AG24" s="226" t="str">
        <f>VLOOKUP($L$6,EDU.ARTISTICA!$A$11:$BB$55,50,FALSE)</f>
        <v/>
      </c>
      <c r="AH24" s="222" t="str">
        <f>VLOOKUP($L$6,EDU.ARTISTICA!$A$11:$BB$55,51,FALSE)</f>
        <v/>
      </c>
      <c r="AI24" s="224">
        <f>VLOOKUP($L$6,EDU.ARTISTICA!$A$11:$BB$55,52,FALSE)</f>
        <v>0</v>
      </c>
      <c r="AJ24" s="218" t="str">
        <f>VLOOKUP($L$6,EDU.ARTISTICA!$A$11:$BB$55,53,FALSE)</f>
        <v/>
      </c>
      <c r="AK24" s="220">
        <f>VLOOKUP($L$6,EDU.ARTISTICA!$A$11:$BB$55,54,FALSE)</f>
        <v>0</v>
      </c>
    </row>
    <row r="25" spans="1:37" ht="19.25" customHeight="1" x14ac:dyDescent="0.2">
      <c r="A25" s="234"/>
      <c r="B25" s="231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217"/>
      <c r="U25" s="217"/>
      <c r="V25" s="217"/>
      <c r="W25" s="217"/>
      <c r="X25" s="219"/>
      <c r="Y25" s="223"/>
      <c r="Z25" s="225"/>
      <c r="AA25" s="225"/>
      <c r="AB25" s="225"/>
      <c r="AC25" s="223"/>
      <c r="AD25" s="229"/>
      <c r="AE25" s="225"/>
      <c r="AF25" s="225"/>
      <c r="AG25" s="227"/>
      <c r="AH25" s="223"/>
      <c r="AI25" s="225"/>
      <c r="AJ25" s="219"/>
      <c r="AK25" s="221"/>
    </row>
    <row r="26" spans="1:37" ht="19.25" customHeight="1" x14ac:dyDescent="0.2">
      <c r="A26" s="234"/>
      <c r="B26" s="230" t="s">
        <v>27</v>
      </c>
      <c r="C26" s="93" t="s">
        <v>88</v>
      </c>
      <c r="D26" s="94">
        <f>VLOOKUP($L$6,EDU.FISICA!$A$11:$AV$55,4,FALSE)</f>
        <v>71</v>
      </c>
      <c r="E26" s="94">
        <f>VLOOKUP($L$6,EDU.FISICA!$A$11:$AV$55,6,FALSE)</f>
        <v>70</v>
      </c>
      <c r="F26" s="94">
        <f>VLOOKUP($L$6,EDU.FISICA!$A$11:$AV$55,8,FALSE)</f>
        <v>70</v>
      </c>
      <c r="G26" s="94">
        <f>VLOOKUP($L$6,EDU.FISICA!$A$11:$AV$55,10,FALSE)</f>
        <v>70</v>
      </c>
      <c r="H26" s="94">
        <f>VLOOKUP($L$6,EDU.FISICA!$A$11:$AV$55,12,FALSE)</f>
        <v>74</v>
      </c>
      <c r="I26" s="94">
        <f>VLOOKUP($L$6,EDU.FISICA!$A$11:$AV$55,14,FALSE)</f>
        <v>70</v>
      </c>
      <c r="J26" s="94">
        <f>VLOOKUP($L$6,EDU.FISICA!$A$11:$AV$55,16,FALSE)</f>
        <v>70</v>
      </c>
      <c r="K26" s="94">
        <f>VLOOKUP($L$6,EDU.FISICA!$A$11:$AV$55,18,FALSE)</f>
        <v>71</v>
      </c>
      <c r="L26" s="94">
        <f>VLOOKUP($L$6,EDU.FISICA!$A$11:$AV$55,20,FALSE)</f>
        <v>70</v>
      </c>
      <c r="M26" s="94">
        <f>VLOOKUP($L$6,EDU.FISICA!$A$11:$AV$55,22,FALSE)</f>
        <v>70</v>
      </c>
      <c r="N26" s="94">
        <f>VLOOKUP($L$6,EDU.FISICA!$A$11:$AV$55,24,FALSE)</f>
        <v>71</v>
      </c>
      <c r="O26" s="94">
        <f>VLOOKUP($L$6,EDU.FISICA!$A$11:$AV$55,26,FALSE)</f>
        <v>72</v>
      </c>
      <c r="P26" s="94">
        <f>VLOOKUP($L$6,EDU.FISICA!$A$11:$AV$55,28,FALSE)</f>
        <v>88</v>
      </c>
      <c r="Q26" s="94">
        <f>VLOOKUP($L$6,EDU.FISICA!$A$11:$AV$55,30,FALSE)</f>
        <v>88</v>
      </c>
      <c r="R26" s="94">
        <f>VLOOKUP($L$6,EDU.FISICA!$A$11:$AV$55,32,FALSE)</f>
        <v>90</v>
      </c>
      <c r="S26" s="94">
        <f>VLOOKUP($L$6,EDU.FISICA!$A$11:$AV$55,34,FALSE)</f>
        <v>92</v>
      </c>
      <c r="T26" s="216">
        <f>VLOOKUP($L$6,EDU.FISICA!$A$11:$AV$55,36,FALSE)</f>
        <v>70.25</v>
      </c>
      <c r="U26" s="216">
        <f>VLOOKUP($L$6,EDU.FISICA!$A$11:$AV$55,37,FALSE)</f>
        <v>71.25</v>
      </c>
      <c r="V26" s="216">
        <f>VLOOKUP($L$6,EDU.FISICA!$A$11:$AV$55,38,FALSE)</f>
        <v>70.75</v>
      </c>
      <c r="W26" s="216">
        <f>VLOOKUP($L$6,EDU.FISICA!$A$11:$AV$55,39,FALSE)</f>
        <v>89.5</v>
      </c>
      <c r="X26" s="218">
        <f>VLOOKUP($L$6,EDU.FISICA!$A$11:$AV$55,40,FALSE)</f>
        <v>75.4375</v>
      </c>
      <c r="Y26" s="222">
        <f>VLOOKUP($L$6,EDU.FISICA!$A$11:$AV$55,41,FALSE)</f>
        <v>0</v>
      </c>
      <c r="Z26" s="224" t="str">
        <f>VLOOKUP($L$6,EDU.FISICA!$A$11:$BB$55,43,FALSE)</f>
        <v/>
      </c>
      <c r="AA26" s="224">
        <f>VLOOKUP($L$6,EDU.FISICA!$A$11:$BB$55,44,FALSE)</f>
        <v>0</v>
      </c>
      <c r="AB26" s="224">
        <f>VLOOKUP($L$6,EDU.FISICA!$A$11:$BB$55,45,FALSE)</f>
        <v>0</v>
      </c>
      <c r="AC26" s="222" t="str">
        <f>VLOOKUP($L$6,EDU.FISICA!$A$11:$BB$55,46,FALSE)</f>
        <v/>
      </c>
      <c r="AD26" s="228" t="str">
        <f>VLOOKUP($L$6,EDU.FISICA!$A$11:$BB$55,47,FALSE)</f>
        <v/>
      </c>
      <c r="AE26" s="224">
        <f>VLOOKUP($L$6,EDU.FISICA!$A$11:$BB$55,48,FALSE)</f>
        <v>0</v>
      </c>
      <c r="AF26" s="224">
        <f>VLOOKUP($L$6,EDU.FISICA!$A$11:$BB$55,49,FALSE)</f>
        <v>0</v>
      </c>
      <c r="AG26" s="226" t="str">
        <f>VLOOKUP($L$6,EDU.FISICA!$A$11:$BB$55,50,FALSE)</f>
        <v/>
      </c>
      <c r="AH26" s="222" t="str">
        <f>VLOOKUP($L$6,EDU.FISICA!$A$11:$BB$55,51,FALSE)</f>
        <v/>
      </c>
      <c r="AI26" s="224">
        <f>VLOOKUP($L$6,EDU.FISICA!$A$11:$BB$55,52,FALSE)</f>
        <v>0</v>
      </c>
      <c r="AJ26" s="218">
        <f>VLOOKUP($L$6,EDU.FISICA!$A$11:$BB$55,53,FALSE)</f>
        <v>75.4375</v>
      </c>
      <c r="AK26" s="220" t="str">
        <f>VLOOKUP($L$6,EDU.FISICA!$A$11:$BB$55,54,FALSE)</f>
        <v/>
      </c>
    </row>
    <row r="27" spans="1:37" ht="19.25" customHeight="1" x14ac:dyDescent="0.2">
      <c r="A27" s="234"/>
      <c r="B27" s="231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217"/>
      <c r="U27" s="217"/>
      <c r="V27" s="217"/>
      <c r="W27" s="217"/>
      <c r="X27" s="219"/>
      <c r="Y27" s="223"/>
      <c r="Z27" s="225"/>
      <c r="AA27" s="225"/>
      <c r="AB27" s="225"/>
      <c r="AC27" s="223"/>
      <c r="AD27" s="229"/>
      <c r="AE27" s="225"/>
      <c r="AF27" s="225"/>
      <c r="AG27" s="227"/>
      <c r="AH27" s="223"/>
      <c r="AI27" s="225"/>
      <c r="AJ27" s="219"/>
      <c r="AK27" s="221"/>
    </row>
    <row r="28" spans="1:37" ht="19.25" customHeight="1" x14ac:dyDescent="0.2">
      <c r="A28" s="234"/>
      <c r="B28" s="232" t="s">
        <v>28</v>
      </c>
      <c r="C28" s="93" t="s">
        <v>88</v>
      </c>
      <c r="D28" s="94">
        <f>VLOOKUP($L$6,RELIGION!$A$11:$AV$55,4,FALSE)</f>
        <v>68</v>
      </c>
      <c r="E28" s="94">
        <f>VLOOKUP($L$6,RELIGION!$A$11:$AV$55,6,FALSE)</f>
        <v>65</v>
      </c>
      <c r="F28" s="94">
        <f>VLOOKUP($L$6,RELIGION!$A$11:$AV$55,8,FALSE)</f>
        <v>62</v>
      </c>
      <c r="G28" s="94">
        <f>VLOOKUP($L$6,RELIGION!$A$11:$AV$55,10,FALSE)</f>
        <v>60</v>
      </c>
      <c r="H28" s="94">
        <f>VLOOKUP($L$6,RELIGION!$A$11:$AV$55,12,FALSE)</f>
        <v>62</v>
      </c>
      <c r="I28" s="94">
        <f>VLOOKUP($L$6,RELIGION!$A$11:$AV$55,14,FALSE)</f>
        <v>60</v>
      </c>
      <c r="J28" s="94">
        <f>VLOOKUP($L$6,RELIGION!$A$11:$AV$55,16,FALSE)</f>
        <v>62</v>
      </c>
      <c r="K28" s="94">
        <f>VLOOKUP($L$6,RELIGION!$A$11:$AV$55,18,FALSE)</f>
        <v>60</v>
      </c>
      <c r="L28" s="94">
        <f>VLOOKUP($L$6,RELIGION!$A$11:$AV$55,20,FALSE)</f>
        <v>62</v>
      </c>
      <c r="M28" s="94">
        <f>VLOOKUP($L$6,RELIGION!$A$11:$AV$55,22,FALSE)</f>
        <v>60</v>
      </c>
      <c r="N28" s="94">
        <f>VLOOKUP($L$6,RELIGION!$A$11:$AV$55,24,FALSE)</f>
        <v>68</v>
      </c>
      <c r="O28" s="94">
        <f>VLOOKUP($L$6,RELIGION!$A$11:$AV$55,26,FALSE)</f>
        <v>65</v>
      </c>
      <c r="P28" s="94">
        <f>VLOOKUP($L$6,RELIGION!$A$11:$AV$55,28,FALSE)</f>
        <v>68</v>
      </c>
      <c r="Q28" s="94">
        <f>VLOOKUP($L$6,RELIGION!$A$11:$AV$55,30,FALSE)</f>
        <v>65</v>
      </c>
      <c r="R28" s="94">
        <f>VLOOKUP($L$6,RELIGION!$A$11:$AV$55,32,FALSE)</f>
        <v>68</v>
      </c>
      <c r="S28" s="94">
        <f>VLOOKUP($L$6,RELIGION!$A$11:$AV$55,34,FALSE)</f>
        <v>65</v>
      </c>
      <c r="T28" s="216">
        <f>VLOOKUP($L$6,RELIGION!$A$11:$AV$55,36,FALSE)</f>
        <v>34.5</v>
      </c>
      <c r="U28" s="216">
        <f>VLOOKUP($L$6,RELIGION!$A$11:$AV$55,37,FALSE)</f>
        <v>69</v>
      </c>
      <c r="V28" s="216">
        <f>VLOOKUP($L$6,RELIGION!$A$11:$AV$55,38,FALSE)</f>
        <v>34.5</v>
      </c>
      <c r="W28" s="216">
        <f>VLOOKUP($L$6,RELIGION!$A$11:$AV$55,39,FALSE)</f>
        <v>66.5</v>
      </c>
      <c r="X28" s="218">
        <f>VLOOKUP($L$6,RELIGION!$A$11:$AV$55,40,FALSE)</f>
        <v>51.125</v>
      </c>
      <c r="Y28" s="222">
        <f>VLOOKUP($L$6,RELIGION!$A$11:$AV$55,41,FALSE)</f>
        <v>0</v>
      </c>
      <c r="Z28" s="224">
        <f>VLOOKUP($L$6,RELIGION!$A$11:$BB$55,43,FALSE)</f>
        <v>25.5625</v>
      </c>
      <c r="AA28" s="224">
        <f>VLOOKUP($L$6,RELIGION!$A$11:$BB$55,44,FALSE)</f>
        <v>0</v>
      </c>
      <c r="AB28" s="224">
        <f>VLOOKUP($L$6,RELIGION!$A$11:$BB$55,45,FALSE)</f>
        <v>0</v>
      </c>
      <c r="AC28" s="222" t="str">
        <f>VLOOKUP($L$6,RELIGION!$A$11:$BB$55,46,FALSE)</f>
        <v/>
      </c>
      <c r="AD28" s="228" t="str">
        <f>VLOOKUP($L$6,RELIGION!$A$11:$BB$55,47,FALSE)</f>
        <v/>
      </c>
      <c r="AE28" s="224">
        <f>VLOOKUP($L$6,RELIGION!$A$11:$BB$55,48,FALSE)</f>
        <v>0</v>
      </c>
      <c r="AF28" s="224">
        <f>VLOOKUP($L$6,RELIGION!$A$11:$BB$55,49,FALSE)</f>
        <v>0</v>
      </c>
      <c r="AG28" s="226" t="str">
        <f>VLOOKUP($L$6,RELIGION!$A$11:$BB$55,50,FALSE)</f>
        <v/>
      </c>
      <c r="AH28" s="222" t="str">
        <f>VLOOKUP($L$6,RELIGION!$A$11:$BB$55,51,FALSE)</f>
        <v/>
      </c>
      <c r="AI28" s="224">
        <f>VLOOKUP($L$6,RELIGION!$A$11:$BB$55,52,FALSE)</f>
        <v>0</v>
      </c>
      <c r="AJ28" s="218" t="str">
        <f>VLOOKUP($L$6,RELIGION!$A$11:$BB$55,53,FALSE)</f>
        <v/>
      </c>
      <c r="AK28" s="220">
        <f>VLOOKUP($L$6,RELIGION!$A$11:$BB$55,54,FALSE)</f>
        <v>51.125</v>
      </c>
    </row>
    <row r="29" spans="1:37" ht="19.25" customHeight="1" x14ac:dyDescent="0.2">
      <c r="A29" s="235"/>
      <c r="B29" s="232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68</v>
      </c>
      <c r="G29" s="94">
        <f>VLOOKUP($L$6,RELIGION!$A$11:$AV$55,11,FALSE)</f>
        <v>70</v>
      </c>
      <c r="H29" s="94">
        <f>VLOOKUP($L$6,RELIGION!$A$11:$AV$55,13,FALSE)</f>
        <v>68</v>
      </c>
      <c r="I29" s="94">
        <f>VLOOKUP($L$6,RELIGION!$A$11:$AV$55,15,FALSE)</f>
        <v>70</v>
      </c>
      <c r="J29" s="94">
        <f>VLOOKUP($L$6,RELIGION!$A$11:$AV$55,17,FALSE)</f>
        <v>68</v>
      </c>
      <c r="K29" s="94">
        <f>VLOOKUP($L$6,RELIGION!$A$11:$AV$55,19,FALSE)</f>
        <v>70</v>
      </c>
      <c r="L29" s="94">
        <f>VLOOKUP($L$6,RELIGION!$A$11:$AV$55,21,FALSE)</f>
        <v>68</v>
      </c>
      <c r="M29" s="94">
        <f>VLOOKUP($L$6,RELIGION!$A$11:$AV$55,23,FALSE)</f>
        <v>70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217"/>
      <c r="U29" s="217"/>
      <c r="V29" s="217"/>
      <c r="W29" s="217"/>
      <c r="X29" s="219"/>
      <c r="Y29" s="223"/>
      <c r="Z29" s="225"/>
      <c r="AA29" s="225"/>
      <c r="AB29" s="225"/>
      <c r="AC29" s="223"/>
      <c r="AD29" s="229"/>
      <c r="AE29" s="225"/>
      <c r="AF29" s="225"/>
      <c r="AG29" s="227"/>
      <c r="AH29" s="223"/>
      <c r="AI29" s="225"/>
      <c r="AJ29" s="219"/>
      <c r="AK29" s="221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1" zoomScale="94" zoomScaleNormal="70" workbookViewId="0">
      <selection activeCell="AM18" sqref="AM18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8" t="s">
        <v>90</v>
      </c>
    </row>
    <row r="2" spans="1:38" ht="10.75" customHeight="1" x14ac:dyDescent="0.2">
      <c r="D2" s="138"/>
    </row>
    <row r="7" spans="1:38" x14ac:dyDescent="0.2">
      <c r="I7" s="270" t="s">
        <v>128</v>
      </c>
      <c r="J7" s="270"/>
      <c r="K7" s="271">
        <v>10658</v>
      </c>
      <c r="L7" s="271"/>
    </row>
    <row r="8" spans="1:38" ht="16" thickBot="1" x14ac:dyDescent="0.25"/>
    <row r="9" spans="1:38" ht="54.5" customHeight="1" thickBot="1" x14ac:dyDescent="0.25">
      <c r="B9" s="287" t="s">
        <v>68</v>
      </c>
      <c r="C9" s="287"/>
      <c r="D9" s="284" t="s">
        <v>69</v>
      </c>
      <c r="E9" s="285"/>
      <c r="F9" s="285"/>
      <c r="G9" s="286"/>
      <c r="H9" s="284" t="s">
        <v>70</v>
      </c>
      <c r="I9" s="285"/>
      <c r="J9" s="285"/>
      <c r="K9" s="286"/>
      <c r="L9" s="281" t="s">
        <v>71</v>
      </c>
      <c r="M9" s="282"/>
      <c r="N9" s="282"/>
      <c r="O9" s="283"/>
      <c r="P9" s="284" t="s">
        <v>72</v>
      </c>
      <c r="Q9" s="285"/>
      <c r="R9" s="285"/>
      <c r="S9" s="286"/>
      <c r="T9" s="281" t="s">
        <v>132</v>
      </c>
      <c r="U9" s="282"/>
      <c r="V9" s="282"/>
      <c r="W9" s="283"/>
      <c r="X9" s="284" t="s">
        <v>73</v>
      </c>
      <c r="Y9" s="285"/>
      <c r="Z9" s="285"/>
      <c r="AA9" s="286"/>
      <c r="AB9" s="284" t="s">
        <v>74</v>
      </c>
      <c r="AC9" s="285"/>
      <c r="AD9" s="285"/>
      <c r="AE9" s="286"/>
      <c r="AF9" s="284" t="s">
        <v>75</v>
      </c>
      <c r="AG9" s="285"/>
      <c r="AH9" s="285"/>
      <c r="AI9" s="286"/>
      <c r="AJ9" s="284" t="s">
        <v>76</v>
      </c>
      <c r="AK9" s="285"/>
      <c r="AL9" s="286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ESPANOL!C11</f>
        <v xml:space="preserve">AMADOR </v>
      </c>
      <c r="C11" s="116" t="str">
        <f>ESPANOL!D11</f>
        <v>ABEL JOHAN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64.3125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0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68.375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0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72.875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79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ESPANOL!C12</f>
        <v>AMPARO RODRIGUEZ</v>
      </c>
      <c r="C12" s="116" t="str">
        <f>ESPANOL!D12</f>
        <v>ANGEL LUCIANO</v>
      </c>
      <c r="D12" s="117">
        <f>ESPANOL!AO12</f>
        <v>0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89.875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91.625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0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93.5625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59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ESPANOL!C13</f>
        <v xml:space="preserve">BISCAINO </v>
      </c>
      <c r="C13" s="116" t="str">
        <f>ESPANOL!D13</f>
        <v>STEPHANIE</v>
      </c>
      <c r="D13" s="117">
        <f>ESPANOL!AO13</f>
        <v>0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85.6875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0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66.875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79.75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90.5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ESPANOL!C14</f>
        <v>BOZIER CASSENAC</v>
      </c>
      <c r="C14" s="116" t="str">
        <f>ESPANOL!D14</f>
        <v>JOEL ENRIQUE</v>
      </c>
      <c r="D14" s="117">
        <f>ESPANOL!AO14</f>
        <v>0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82.375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76.375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81.25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27.25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ESPANOL!C15</f>
        <v>BRAZOBAN LORENZO</v>
      </c>
      <c r="C15" s="116" t="str">
        <f>ESPANOL!D15</f>
        <v>ROSA IRIS</v>
      </c>
      <c r="D15" s="117">
        <f>ESPANOL!AO15</f>
        <v>87.25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INGLES!AN15</f>
        <v>83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87.8125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42.4375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78.6875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91.25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85.9375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91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ESPANOL!C16</f>
        <v>DE JESUS DE LEON</v>
      </c>
      <c r="C16" s="116" t="str">
        <f>ESPANOL!D16</f>
        <v>VICTOR MANUEL</v>
      </c>
      <c r="D16" s="117">
        <f>ESPANOL!AO16</f>
        <v>0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52.875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27.25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57.4375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75.4375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51.125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ESPANOL!C17</f>
        <v>DE LA CRUZ SELMO</v>
      </c>
      <c r="C17" s="116" t="str">
        <f>ESPANOL!D17</f>
        <v>ROSALBA</v>
      </c>
      <c r="D17" s="117">
        <f>ESPANOL!AO17</f>
        <v>0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57.6875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0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67.75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0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74.8125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83.75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ESPANOL!C18</f>
        <v xml:space="preserve">DE LA CRUZ  </v>
      </c>
      <c r="C18" s="116" t="str">
        <f>ESPANOL!D18</f>
        <v>JUAN MANUEL</v>
      </c>
      <c r="D18" s="117">
        <f>ESPANOL!AO18</f>
        <v>0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INGLES!AN18</f>
        <v>83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86.8125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50.5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88.0625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0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84.0625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59.75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ESPANOL!C19</f>
        <v xml:space="preserve">DE LA NIEVE </v>
      </c>
      <c r="C19" s="116" t="str">
        <f>ESPANOL!D19</f>
        <v>DANIEL OMAR</v>
      </c>
      <c r="D19" s="117">
        <f>ESPANOL!AO19</f>
        <v>0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93.75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0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92.75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0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92.4375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90.25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ESPANOL!C20</f>
        <v>DE LA ROSA ROJAS</v>
      </c>
      <c r="C20" s="116" t="str">
        <f>ESPANOL!D20</f>
        <v>EMMANUEL JESUS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84.0625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0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86.3125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0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81.5625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91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ESPANOL!C21</f>
        <v xml:space="preserve">DE LEON </v>
      </c>
      <c r="C21" s="116" t="str">
        <f>ESPANOL!D21</f>
        <v>LUIS KENDRY</v>
      </c>
      <c r="D21" s="117">
        <f>ESPANOL!AO21</f>
        <v>0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54.6875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0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57.375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0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57.0625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87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ESPANOL!C22</f>
        <v xml:space="preserve">DELOSSANTE </v>
      </c>
      <c r="C22" s="116" t="str">
        <f>ESPANOL!D22</f>
        <v>MIRDALENE</v>
      </c>
      <c r="D22" s="117">
        <f>ESPANOL!AO22</f>
        <v>0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89.0625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0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81.4375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0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89.375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74.5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ESPANOL!C23</f>
        <v>DOMINGUEZ MONTERO</v>
      </c>
      <c r="C23" s="116" t="str">
        <f>ESPANOL!D23</f>
        <v>JADE YASELY</v>
      </c>
      <c r="D23" s="117">
        <f>ESPANOL!AO23</f>
        <v>0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85.875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0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87.3125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0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89.6875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78.5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ESPANOL!C24</f>
        <v>FERNANDEZ CUELLO</v>
      </c>
      <c r="C24" s="116" t="str">
        <f>ESPANOL!D24</f>
        <v>JUAN FRANCISCO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92.6875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50.75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88.1875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92.25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89.5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ESPANOL!C25</f>
        <v>GOIN HIPPOLYTE</v>
      </c>
      <c r="C25" s="116" t="str">
        <f>ESPANOL!D25</f>
        <v>ABIGAELLE</v>
      </c>
      <c r="D25" s="117">
        <f>ESPANOL!AO25</f>
        <v>0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INGLES!AN25</f>
        <v>88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78.625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61.375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82.5625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89.5625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83.1875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56.5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ESPANOL!C26</f>
        <v>HERNANDEZ SORIANO</v>
      </c>
      <c r="C26" s="116" t="str">
        <f>ESPANOL!D26</f>
        <v>ELIAN</v>
      </c>
      <c r="D26" s="117">
        <f>ESPANOL!AO26</f>
        <v>0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82.5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0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80.75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0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83.0625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89.5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ESPANOL!C27</f>
        <v>JANVIER CORASME</v>
      </c>
      <c r="C27" s="116" t="str">
        <f>ESPANOL!D27</f>
        <v>GISELENE</v>
      </c>
      <c r="D27" s="117">
        <f>ESPANOL!AO27</f>
        <v>0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65.75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0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62.1875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0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65.5625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86.75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ESPANOL!C28</f>
        <v>JEAN BAPTISTE</v>
      </c>
      <c r="C28" s="116" t="str">
        <f>ESPANOL!D28</f>
        <v>ESTEICI</v>
      </c>
      <c r="D28" s="117">
        <f>ESPANOL!AO28</f>
        <v>82.5625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INGLES!AN28</f>
        <v>84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79.1875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76.1875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82.5625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90.75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80.625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86.25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ESPANOL!C29</f>
        <v>JIMENEZ PAYANO</v>
      </c>
      <c r="C29" s="116" t="str">
        <f>ESPANOL!D29</f>
        <v>ANDY JUNIOR</v>
      </c>
      <c r="D29" s="117">
        <f>ESPANOL!AO29</f>
        <v>0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91.0625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0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88.3125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0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91.375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26.5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ESPANOL!C30</f>
        <v>MONTAS LOPEZ</v>
      </c>
      <c r="C30" s="116" t="str">
        <f>ESPANOL!D30</f>
        <v>EDUARDO AUGUSTO</v>
      </c>
      <c r="D30" s="117">
        <f>ESPANOL!AO30</f>
        <v>0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80.6875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0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83.75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0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82.125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93.5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ESPANOL!C31</f>
        <v>MORALES DE LA CRUZ</v>
      </c>
      <c r="C31" s="116" t="str">
        <f>ESPANOL!D31</f>
        <v>FREDELIN NATANAEL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70.125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0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69.0625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0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79.0625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73.5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ESPANOL!C32</f>
        <v xml:space="preserve">ORTIZ </v>
      </c>
      <c r="C32" s="116" t="str">
        <f>ESPANOL!D32</f>
        <v>GERMAYORI</v>
      </c>
      <c r="D32" s="117">
        <f>ESPANOL!AO32</f>
        <v>85.25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INGLES!AN32</f>
        <v>82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76.25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59.375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70.5625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91.25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78.625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80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ESPANOL!C33</f>
        <v>PAYANO BURGOS</v>
      </c>
      <c r="C33" s="116" t="str">
        <f>ESPANOL!D33</f>
        <v>JONAS</v>
      </c>
      <c r="D33" s="117">
        <f>ESPANOL!AO33</f>
        <v>0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85.9375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82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87.875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80.5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ESPANOL!C34</f>
        <v>PEREZ ROSARIO</v>
      </c>
      <c r="C34" s="116" t="str">
        <f>ESPANOL!D34</f>
        <v>HANSEL JUAN</v>
      </c>
      <c r="D34" s="117">
        <f>ESPANOL!AO34</f>
        <v>0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95.0625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0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87.8125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0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94.4375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90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ESPANOL!C35</f>
        <v xml:space="preserve">PIERRE </v>
      </c>
      <c r="C35" s="116" t="str">
        <f>ESPANOL!D35</f>
        <v>MALAIKA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INGLES!AN35</f>
        <v>82.9375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44.4375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59.5625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48.875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0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71.625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19.5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ESPANOL!C36</f>
        <v xml:space="preserve">PIERRE </v>
      </c>
      <c r="C36" s="116" t="str">
        <f>ESPANOL!D36</f>
        <v>WILMELISA</v>
      </c>
      <c r="D36" s="117">
        <f>ESPANOL!AO36</f>
        <v>0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88.9375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0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81.625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0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90.3125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81.75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ESPANOL!C37</f>
        <v>POZO PEREZ</v>
      </c>
      <c r="C37" s="116" t="str">
        <f>ESPANOL!D37</f>
        <v>YAFREISY</v>
      </c>
      <c r="D37" s="117">
        <f>ESPANOL!AO37</f>
        <v>91.6875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INGLES!AN37</f>
        <v>94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57.6875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86.6875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72.375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94.9375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77.4375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92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ESPANOL!C38</f>
        <v>RAMIREZ MATOS</v>
      </c>
      <c r="C38" s="116" t="str">
        <f>ESPANOL!D38</f>
        <v>ANA DANIELA</v>
      </c>
      <c r="D38" s="117">
        <f>ESPANOL!AO38</f>
        <v>96.75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INGLES!AN38</f>
        <v>94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83.375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67.8125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85.6875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96.4375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88.75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80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287" t="s">
        <v>68</v>
      </c>
      <c r="C41" s="287"/>
      <c r="D41" s="275" t="s">
        <v>69</v>
      </c>
      <c r="E41" s="276"/>
      <c r="F41" s="276"/>
      <c r="G41" s="277"/>
      <c r="H41" s="275" t="s">
        <v>70</v>
      </c>
      <c r="I41" s="276"/>
      <c r="J41" s="276"/>
      <c r="K41" s="277"/>
      <c r="L41" s="278" t="s">
        <v>71</v>
      </c>
      <c r="M41" s="279"/>
      <c r="N41" s="279"/>
      <c r="O41" s="280"/>
      <c r="P41" s="275" t="s">
        <v>72</v>
      </c>
      <c r="Q41" s="276"/>
      <c r="R41" s="276"/>
      <c r="S41" s="277"/>
      <c r="T41" s="278" t="s">
        <v>132</v>
      </c>
      <c r="U41" s="279"/>
      <c r="V41" s="279"/>
      <c r="W41" s="280"/>
      <c r="X41" s="275" t="s">
        <v>73</v>
      </c>
      <c r="Y41" s="276"/>
      <c r="Z41" s="276"/>
      <c r="AA41" s="277"/>
      <c r="AB41" s="275" t="s">
        <v>74</v>
      </c>
      <c r="AC41" s="276"/>
      <c r="AD41" s="276"/>
      <c r="AE41" s="277"/>
      <c r="AF41" s="275" t="s">
        <v>75</v>
      </c>
      <c r="AG41" s="276"/>
      <c r="AH41" s="276"/>
      <c r="AI41" s="277"/>
      <c r="AJ41" s="275" t="s">
        <v>76</v>
      </c>
      <c r="AK41" s="276"/>
      <c r="AL41" s="277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ESPANOL!C39</f>
        <v xml:space="preserve">REGALADO </v>
      </c>
      <c r="C43" s="116" t="str">
        <f>ESPANOL!D39</f>
        <v>LEONELI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73.125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41.5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55.875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0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76.5625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60.25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ESPANOL!C40</f>
        <v>RIVERAS CASTOR</v>
      </c>
      <c r="C44" s="116" t="str">
        <f>ESPANOL!D40</f>
        <v>JUAN JESUS</v>
      </c>
      <c r="D44" s="119">
        <f>ESPANOL!AO40</f>
        <v>0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87.1875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0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78.0625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0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88.3125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93.25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ESPANOL!C41</f>
        <v xml:space="preserve">SAINLOT </v>
      </c>
      <c r="C45" s="116" t="str">
        <f>ESPANOL!D41</f>
        <v>MILOVE</v>
      </c>
      <c r="D45" s="119">
        <f>ESPANOL!AO41</f>
        <v>82.9375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INGLES!AN41</f>
        <v>80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79.3125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58.8125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75.75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89.25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76.75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90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ESPANOL!C42</f>
        <v xml:space="preserve">SELMO </v>
      </c>
      <c r="C46" s="116" t="str">
        <f>ESPANOL!D42</f>
        <v>VLADIMIR</v>
      </c>
      <c r="D46" s="119">
        <f>ESPANOL!AO42</f>
        <v>0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0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0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0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0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0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ESPANOL!C43</f>
        <v>SEPTIMO MARTINEZ</v>
      </c>
      <c r="C47" s="116" t="str">
        <f>ESPANOL!D43</f>
        <v>ANDY</v>
      </c>
      <c r="D47" s="119">
        <f>ESPANOL!AO43</f>
        <v>0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0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0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0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0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ESPANOL!C44</f>
        <v xml:space="preserve">SEPULVEDA </v>
      </c>
      <c r="C48" s="116" t="str">
        <f>ESPANOL!D44</f>
        <v>JONATHAN JOSE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0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0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0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0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0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0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ESPANOL!C45</f>
        <v>SIME PEREZ</v>
      </c>
      <c r="C49" s="116" t="str">
        <f>ESPANOL!D45</f>
        <v>REY RIOOBERHT</v>
      </c>
      <c r="D49" s="119">
        <f>ESPANOL!AO45</f>
        <v>80.375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INGLES!AN45</f>
        <v>80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0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73.625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0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84.125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0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0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73" t="s">
        <v>129</v>
      </c>
      <c r="C55" s="273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73" t="s">
        <v>130</v>
      </c>
      <c r="AA55" s="273"/>
      <c r="AB55" s="273"/>
      <c r="AC55" s="273"/>
      <c r="AD55" s="273"/>
      <c r="AE55" s="273"/>
      <c r="AF55" s="273"/>
      <c r="AG55" s="273"/>
      <c r="AH55" s="273"/>
      <c r="AI55" s="273"/>
      <c r="AJ55" s="273"/>
    </row>
    <row r="56" spans="1:38" ht="16" x14ac:dyDescent="0.2">
      <c r="B56" s="272" t="s">
        <v>126</v>
      </c>
      <c r="C56" s="272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72" t="s">
        <v>83</v>
      </c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</row>
    <row r="57" spans="1:38" ht="16" x14ac:dyDescent="0.2">
      <c r="B57" s="274"/>
      <c r="C57" s="274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73" t="s">
        <v>84</v>
      </c>
      <c r="C61" s="273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72" t="s">
        <v>85</v>
      </c>
      <c r="C62" s="272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73" t="s">
        <v>127</v>
      </c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</row>
    <row r="63" spans="1:38" ht="16" x14ac:dyDescent="0.2">
      <c r="B63" s="274" t="s">
        <v>86</v>
      </c>
      <c r="C63" s="274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74" t="s">
        <v>87</v>
      </c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88" t="s">
        <v>139</v>
      </c>
      <c r="B5" s="288"/>
      <c r="C5" s="288"/>
      <c r="D5" s="288"/>
      <c r="E5" s="288"/>
      <c r="F5" s="288"/>
      <c r="G5" s="288"/>
      <c r="H5" s="135"/>
      <c r="I5" s="288" t="s">
        <v>139</v>
      </c>
      <c r="J5" s="288"/>
      <c r="K5" s="288"/>
      <c r="L5" s="288"/>
      <c r="M5" s="288"/>
      <c r="N5" s="288"/>
      <c r="O5" s="288"/>
      <c r="P5" s="131"/>
    </row>
    <row r="6" spans="1:16" ht="16" x14ac:dyDescent="0.2">
      <c r="A6" s="214" t="s">
        <v>142</v>
      </c>
      <c r="B6" s="214"/>
      <c r="C6" s="214"/>
      <c r="D6" s="214"/>
      <c r="E6" s="214"/>
      <c r="F6" s="214"/>
      <c r="G6" s="214"/>
      <c r="H6" s="214"/>
      <c r="I6" s="214" t="s">
        <v>142</v>
      </c>
      <c r="J6" s="214"/>
      <c r="K6" s="214"/>
      <c r="L6" s="214"/>
      <c r="M6" s="214"/>
      <c r="N6" s="214"/>
      <c r="O6" s="214"/>
      <c r="P6" s="214"/>
    </row>
    <row r="7" spans="1:16" ht="16" x14ac:dyDescent="0.2">
      <c r="A7" s="214" t="s">
        <v>29</v>
      </c>
      <c r="B7" s="214"/>
      <c r="C7" s="214"/>
      <c r="D7" s="214"/>
      <c r="E7" s="214"/>
      <c r="F7" s="214"/>
      <c r="G7" s="214"/>
      <c r="H7" s="214"/>
      <c r="I7" s="214" t="s">
        <v>29</v>
      </c>
      <c r="J7" s="214"/>
      <c r="K7" s="214"/>
      <c r="L7" s="214"/>
      <c r="M7" s="214"/>
      <c r="N7" s="214"/>
      <c r="O7" s="214"/>
      <c r="P7" s="214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290"/>
      <c r="D9" s="290"/>
      <c r="E9" s="290"/>
      <c r="F9" s="1"/>
      <c r="G9" s="102"/>
      <c r="I9" s="97" t="s">
        <v>6</v>
      </c>
      <c r="J9" s="2"/>
      <c r="K9" s="290"/>
      <c r="L9" s="290"/>
      <c r="M9" s="290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117</v>
      </c>
      <c r="B11" s="101"/>
      <c r="C11" s="97" t="s">
        <v>65</v>
      </c>
      <c r="D11" s="101"/>
      <c r="E11" s="289" t="s">
        <v>140</v>
      </c>
      <c r="F11" s="289"/>
      <c r="G11" s="136"/>
      <c r="I11" s="97" t="s">
        <v>117</v>
      </c>
      <c r="J11" s="101"/>
      <c r="K11" s="97" t="s">
        <v>65</v>
      </c>
      <c r="L11" s="101"/>
      <c r="M11" s="289" t="s">
        <v>140</v>
      </c>
      <c r="N11" s="289"/>
      <c r="O11" s="136"/>
    </row>
    <row r="12" spans="1:16" ht="8.25" customHeight="1" x14ac:dyDescent="0.2"/>
    <row r="13" spans="1:16" ht="17.5" customHeight="1" x14ac:dyDescent="0.2">
      <c r="A13" s="212" t="s">
        <v>7</v>
      </c>
      <c r="B13" s="212"/>
      <c r="C13" s="212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15" t="s">
        <v>7</v>
      </c>
      <c r="J13" s="212"/>
      <c r="K13" s="212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">
      <c r="A14" s="211" t="s">
        <v>8</v>
      </c>
      <c r="B14" s="211"/>
      <c r="C14" s="211"/>
      <c r="D14" s="3"/>
      <c r="E14" s="3"/>
      <c r="F14" s="3"/>
      <c r="G14" s="132"/>
      <c r="I14" s="211" t="s">
        <v>8</v>
      </c>
      <c r="J14" s="211"/>
      <c r="K14" s="211"/>
      <c r="L14" s="3"/>
      <c r="M14" s="3"/>
      <c r="N14" s="3"/>
      <c r="O14" s="132"/>
    </row>
    <row r="15" spans="1:16" ht="18" customHeight="1" x14ac:dyDescent="0.2">
      <c r="A15" s="211" t="s">
        <v>119</v>
      </c>
      <c r="B15" s="211"/>
      <c r="C15" s="211"/>
      <c r="D15" s="3"/>
      <c r="E15" s="3"/>
      <c r="F15" s="3"/>
      <c r="G15" s="7"/>
      <c r="I15" s="211" t="s">
        <v>119</v>
      </c>
      <c r="J15" s="211"/>
      <c r="K15" s="211"/>
      <c r="L15" s="3"/>
      <c r="M15" s="3"/>
      <c r="N15" s="3"/>
      <c r="O15" s="7"/>
    </row>
    <row r="16" spans="1:16" ht="18" customHeight="1" x14ac:dyDescent="0.2">
      <c r="A16" s="211" t="s">
        <v>9</v>
      </c>
      <c r="B16" s="211"/>
      <c r="C16" s="211"/>
      <c r="D16" s="3"/>
      <c r="E16" s="3"/>
      <c r="F16" s="3"/>
      <c r="G16" s="7"/>
      <c r="I16" s="211" t="s">
        <v>9</v>
      </c>
      <c r="J16" s="211"/>
      <c r="K16" s="211"/>
      <c r="L16" s="3"/>
      <c r="M16" s="3"/>
      <c r="N16" s="3"/>
      <c r="O16" s="7"/>
    </row>
    <row r="17" spans="1:16" ht="18" customHeight="1" x14ac:dyDescent="0.2">
      <c r="A17" s="211" t="s">
        <v>10</v>
      </c>
      <c r="B17" s="211"/>
      <c r="C17" s="211"/>
      <c r="D17" s="3"/>
      <c r="E17" s="3"/>
      <c r="F17" s="3"/>
      <c r="G17" s="7"/>
      <c r="I17" s="211" t="s">
        <v>10</v>
      </c>
      <c r="J17" s="211"/>
      <c r="K17" s="211"/>
      <c r="L17" s="3"/>
      <c r="M17" s="3"/>
      <c r="N17" s="3"/>
      <c r="O17" s="7"/>
    </row>
    <row r="18" spans="1:16" ht="18" customHeight="1" x14ac:dyDescent="0.2">
      <c r="A18" s="211" t="s">
        <v>11</v>
      </c>
      <c r="B18" s="211"/>
      <c r="C18" s="211"/>
      <c r="D18" s="3"/>
      <c r="E18" s="3"/>
      <c r="F18" s="3"/>
      <c r="G18" s="7"/>
      <c r="I18" s="211" t="s">
        <v>11</v>
      </c>
      <c r="J18" s="211"/>
      <c r="K18" s="211"/>
      <c r="L18" s="3"/>
      <c r="M18" s="3"/>
      <c r="N18" s="3"/>
      <c r="O18" s="7"/>
    </row>
    <row r="19" spans="1:16" ht="18" customHeight="1" x14ac:dyDescent="0.2">
      <c r="A19" s="211" t="s">
        <v>12</v>
      </c>
      <c r="B19" s="211"/>
      <c r="C19" s="211"/>
      <c r="D19" s="3"/>
      <c r="E19" s="3"/>
      <c r="F19" s="3"/>
      <c r="G19" s="7"/>
      <c r="I19" s="211" t="s">
        <v>12</v>
      </c>
      <c r="J19" s="211"/>
      <c r="K19" s="211"/>
      <c r="L19" s="3"/>
      <c r="M19" s="3"/>
      <c r="N19" s="3"/>
      <c r="O19" s="7"/>
    </row>
    <row r="20" spans="1:16" ht="18" customHeight="1" x14ac:dyDescent="0.2">
      <c r="A20" s="211" t="s">
        <v>13</v>
      </c>
      <c r="B20" s="211"/>
      <c r="C20" s="211"/>
      <c r="D20" s="3"/>
      <c r="E20" s="3"/>
      <c r="F20" s="3"/>
      <c r="G20" s="7"/>
      <c r="I20" s="211" t="s">
        <v>13</v>
      </c>
      <c r="J20" s="211"/>
      <c r="K20" s="211"/>
      <c r="L20" s="3"/>
      <c r="M20" s="3"/>
      <c r="N20" s="3"/>
      <c r="O20" s="7"/>
    </row>
    <row r="21" spans="1:16" ht="18" customHeight="1" x14ac:dyDescent="0.2">
      <c r="A21" s="211" t="s">
        <v>138</v>
      </c>
      <c r="B21" s="211"/>
      <c r="C21" s="211"/>
      <c r="D21" s="3"/>
      <c r="E21" s="3"/>
      <c r="F21" s="3"/>
      <c r="G21" s="7"/>
      <c r="I21" s="211" t="s">
        <v>138</v>
      </c>
      <c r="J21" s="211"/>
      <c r="K21" s="211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88" t="s">
        <v>139</v>
      </c>
      <c r="B30" s="288"/>
      <c r="C30" s="288"/>
      <c r="D30" s="288"/>
      <c r="E30" s="288"/>
      <c r="F30" s="288"/>
      <c r="G30" s="288"/>
      <c r="H30" s="131"/>
      <c r="I30" s="288" t="s">
        <v>139</v>
      </c>
      <c r="J30" s="288"/>
      <c r="K30" s="288"/>
      <c r="L30" s="288"/>
      <c r="M30" s="288"/>
      <c r="N30" s="288"/>
      <c r="O30" s="288"/>
      <c r="P30" s="131"/>
    </row>
    <row r="31" spans="1:16" ht="16" x14ac:dyDescent="0.2">
      <c r="A31" s="214" t="s">
        <v>142</v>
      </c>
      <c r="B31" s="214"/>
      <c r="C31" s="214"/>
      <c r="D31" s="214"/>
      <c r="E31" s="214"/>
      <c r="F31" s="214"/>
      <c r="G31" s="214"/>
      <c r="H31" s="214"/>
      <c r="I31" s="214" t="s">
        <v>142</v>
      </c>
      <c r="J31" s="214"/>
      <c r="K31" s="214"/>
      <c r="L31" s="214"/>
      <c r="M31" s="214"/>
      <c r="N31" s="214"/>
      <c r="O31" s="214"/>
      <c r="P31" s="214"/>
    </row>
    <row r="32" spans="1:16" ht="16" x14ac:dyDescent="0.2">
      <c r="A32" s="214" t="s">
        <v>29</v>
      </c>
      <c r="B32" s="214"/>
      <c r="C32" s="214"/>
      <c r="D32" s="214"/>
      <c r="E32" s="214"/>
      <c r="F32" s="214"/>
      <c r="G32" s="214"/>
      <c r="H32" s="214"/>
      <c r="I32" s="214" t="s">
        <v>29</v>
      </c>
      <c r="J32" s="214"/>
      <c r="K32" s="214"/>
      <c r="L32" s="214"/>
      <c r="M32" s="214"/>
      <c r="N32" s="214"/>
      <c r="O32" s="214"/>
      <c r="P32" s="214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290"/>
      <c r="D34" s="290"/>
      <c r="E34" s="290"/>
      <c r="F34" s="1"/>
      <c r="G34" s="102"/>
      <c r="I34" s="97" t="s">
        <v>6</v>
      </c>
      <c r="J34" s="2"/>
      <c r="K34" s="290"/>
      <c r="L34" s="290"/>
      <c r="M34" s="290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117</v>
      </c>
      <c r="B36" s="101"/>
      <c r="C36" s="97" t="s">
        <v>65</v>
      </c>
      <c r="D36" s="101"/>
      <c r="E36" s="289" t="s">
        <v>140</v>
      </c>
      <c r="F36" s="289"/>
      <c r="G36" s="136"/>
      <c r="I36" s="97" t="s">
        <v>117</v>
      </c>
      <c r="J36" s="101"/>
      <c r="K36" s="97" t="s">
        <v>65</v>
      </c>
      <c r="L36" s="101"/>
      <c r="M36" s="289" t="s">
        <v>140</v>
      </c>
      <c r="N36" s="289"/>
      <c r="O36" s="136"/>
    </row>
    <row r="37" spans="1:15" ht="7.25" customHeight="1" x14ac:dyDescent="0.2"/>
    <row r="38" spans="1:15" ht="16.25" customHeight="1" x14ac:dyDescent="0.2">
      <c r="A38" s="212" t="s">
        <v>7</v>
      </c>
      <c r="B38" s="212"/>
      <c r="C38" s="212"/>
      <c r="D38" s="103" t="s">
        <v>134</v>
      </c>
      <c r="E38" s="103" t="s">
        <v>135</v>
      </c>
      <c r="F38" s="103" t="s">
        <v>136</v>
      </c>
      <c r="G38" s="103" t="s">
        <v>137</v>
      </c>
      <c r="I38" s="212" t="s">
        <v>7</v>
      </c>
      <c r="J38" s="212"/>
      <c r="K38" s="212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9" x14ac:dyDescent="0.2">
      <c r="A39" s="211" t="s">
        <v>8</v>
      </c>
      <c r="B39" s="211"/>
      <c r="C39" s="211"/>
      <c r="D39" s="3"/>
      <c r="E39" s="3"/>
      <c r="F39" s="3"/>
      <c r="G39" s="7"/>
      <c r="I39" s="211" t="s">
        <v>8</v>
      </c>
      <c r="J39" s="211"/>
      <c r="K39" s="211"/>
      <c r="L39" s="3"/>
      <c r="M39" s="3"/>
      <c r="N39" s="3"/>
      <c r="O39" s="7"/>
    </row>
    <row r="40" spans="1:15" ht="19" x14ac:dyDescent="0.2">
      <c r="A40" s="211" t="s">
        <v>119</v>
      </c>
      <c r="B40" s="211"/>
      <c r="C40" s="211"/>
      <c r="D40" s="3"/>
      <c r="E40" s="3"/>
      <c r="F40" s="3"/>
      <c r="G40" s="7"/>
      <c r="I40" s="211" t="s">
        <v>119</v>
      </c>
      <c r="J40" s="211"/>
      <c r="K40" s="211"/>
      <c r="L40" s="3"/>
      <c r="M40" s="3"/>
      <c r="N40" s="3"/>
      <c r="O40" s="7"/>
    </row>
    <row r="41" spans="1:15" ht="19" x14ac:dyDescent="0.2">
      <c r="A41" s="211" t="s">
        <v>9</v>
      </c>
      <c r="B41" s="211"/>
      <c r="C41" s="211"/>
      <c r="D41" s="3"/>
      <c r="E41" s="3"/>
      <c r="F41" s="3"/>
      <c r="G41" s="7"/>
      <c r="I41" s="211" t="s">
        <v>9</v>
      </c>
      <c r="J41" s="211"/>
      <c r="K41" s="211"/>
      <c r="L41" s="3"/>
      <c r="M41" s="3"/>
      <c r="N41" s="3"/>
      <c r="O41" s="7"/>
    </row>
    <row r="42" spans="1:15" ht="19" x14ac:dyDescent="0.2">
      <c r="A42" s="211" t="s">
        <v>10</v>
      </c>
      <c r="B42" s="211"/>
      <c r="C42" s="211"/>
      <c r="D42" s="3"/>
      <c r="E42" s="3"/>
      <c r="F42" s="3"/>
      <c r="G42" s="7"/>
      <c r="I42" s="211" t="s">
        <v>10</v>
      </c>
      <c r="J42" s="211"/>
      <c r="K42" s="211"/>
      <c r="L42" s="3"/>
      <c r="M42" s="3"/>
      <c r="N42" s="3"/>
      <c r="O42" s="7"/>
    </row>
    <row r="43" spans="1:15" ht="19" x14ac:dyDescent="0.2">
      <c r="A43" s="211" t="s">
        <v>11</v>
      </c>
      <c r="B43" s="211"/>
      <c r="C43" s="211"/>
      <c r="D43" s="3"/>
      <c r="E43" s="3"/>
      <c r="F43" s="3"/>
      <c r="G43" s="7"/>
      <c r="I43" s="211" t="s">
        <v>11</v>
      </c>
      <c r="J43" s="211"/>
      <c r="K43" s="211"/>
      <c r="L43" s="3"/>
      <c r="M43" s="3"/>
      <c r="N43" s="3"/>
      <c r="O43" s="7"/>
    </row>
    <row r="44" spans="1:15" ht="19" x14ac:dyDescent="0.2">
      <c r="A44" s="211" t="s">
        <v>12</v>
      </c>
      <c r="B44" s="211"/>
      <c r="C44" s="211"/>
      <c r="D44" s="3"/>
      <c r="E44" s="3"/>
      <c r="F44" s="3"/>
      <c r="G44" s="7"/>
      <c r="I44" s="211" t="s">
        <v>12</v>
      </c>
      <c r="J44" s="211"/>
      <c r="K44" s="211"/>
      <c r="L44" s="3"/>
      <c r="M44" s="3"/>
      <c r="N44" s="3"/>
      <c r="O44" s="7"/>
    </row>
    <row r="45" spans="1:15" ht="18" customHeight="1" x14ac:dyDescent="0.2">
      <c r="A45" s="211" t="s">
        <v>13</v>
      </c>
      <c r="B45" s="211"/>
      <c r="C45" s="211"/>
      <c r="D45" s="3"/>
      <c r="E45" s="3"/>
      <c r="F45" s="3"/>
      <c r="G45" s="7"/>
      <c r="I45" s="211" t="s">
        <v>13</v>
      </c>
      <c r="J45" s="211"/>
      <c r="K45" s="211"/>
      <c r="L45" s="3"/>
      <c r="M45" s="3"/>
      <c r="N45" s="3"/>
      <c r="O45" s="7"/>
    </row>
    <row r="46" spans="1:15" ht="19" x14ac:dyDescent="0.2">
      <c r="A46" s="211" t="s">
        <v>138</v>
      </c>
      <c r="B46" s="211"/>
      <c r="C46" s="211"/>
      <c r="D46" s="3"/>
      <c r="E46" s="3"/>
      <c r="F46" s="3"/>
      <c r="G46" s="7"/>
      <c r="I46" s="211" t="s">
        <v>138</v>
      </c>
      <c r="J46" s="211"/>
      <c r="K46" s="211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2026-06-13T15:05:27Z</cp:lastPrinted>
  <dcterms:created xsi:type="dcterms:W3CDTF">2023-03-02T01:29:27Z</dcterms:created>
  <dcterms:modified xsi:type="dcterms:W3CDTF">2026-09-19T13:21:17Z</dcterms:modified>
</cp:coreProperties>
</file>