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/Desktop/NOTAS 2027/"/>
    </mc:Choice>
  </mc:AlternateContent>
  <xr:revisionPtr revIDLastSave="0" documentId="13_ncr:1_{B50F2130-F6CF-CC4B-858D-30C2D16984CD}" xr6:coauthVersionLast="47" xr6:coauthVersionMax="47" xr10:uidLastSave="{00000000-0000-0000-0000-000000000000}"/>
  <bookViews>
    <workbookView xWindow="1140" yWindow="600" windowWidth="34700" windowHeight="19160" activeTab="10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50" i="29" l="1"/>
  <c r="AL50" i="29"/>
  <c r="AK50" i="29"/>
  <c r="AJ50" i="29"/>
  <c r="AM49" i="29"/>
  <c r="AL49" i="29"/>
  <c r="AK49" i="29"/>
  <c r="AJ49" i="29"/>
  <c r="AM48" i="29"/>
  <c r="AL48" i="29"/>
  <c r="AK48" i="29"/>
  <c r="AJ48" i="29"/>
  <c r="AM47" i="29"/>
  <c r="AL47" i="29"/>
  <c r="AK47" i="29"/>
  <c r="AJ47" i="29"/>
  <c r="AM46" i="29"/>
  <c r="AL46" i="29"/>
  <c r="AK46" i="29"/>
  <c r="AJ46" i="29"/>
  <c r="AJ11" i="32"/>
  <c r="AK11" i="32"/>
  <c r="AL11" i="32"/>
  <c r="AM11" i="32"/>
  <c r="AS11" i="32"/>
  <c r="AT11" i="32"/>
  <c r="AU11" i="32"/>
  <c r="AW11" i="32"/>
  <c r="AX11" i="32"/>
  <c r="AJ12" i="32"/>
  <c r="AK12" i="32"/>
  <c r="AL12" i="32"/>
  <c r="AM12" i="32"/>
  <c r="AS12" i="32"/>
  <c r="AW12" i="32"/>
  <c r="AX12" i="32"/>
  <c r="AJ13" i="32"/>
  <c r="AK13" i="32"/>
  <c r="AL13" i="32"/>
  <c r="AM13" i="32"/>
  <c r="AS13" i="32"/>
  <c r="AT13" i="32"/>
  <c r="AU13" i="32"/>
  <c r="AW13" i="32"/>
  <c r="AX13" i="32"/>
  <c r="AY13" i="32"/>
  <c r="AJ14" i="32"/>
  <c r="AK14" i="32"/>
  <c r="AL14" i="32"/>
  <c r="AM14" i="32"/>
  <c r="AS14" i="32"/>
  <c r="AW14" i="32"/>
  <c r="AJ15" i="32"/>
  <c r="AK15" i="32"/>
  <c r="AL15" i="32"/>
  <c r="AM15" i="32"/>
  <c r="AS15" i="32"/>
  <c r="AT15" i="32"/>
  <c r="AU15" i="32" s="1"/>
  <c r="AW15" i="32"/>
  <c r="AX15" i="32"/>
  <c r="AJ16" i="32"/>
  <c r="AK16" i="32"/>
  <c r="AL16" i="32"/>
  <c r="AM16" i="32"/>
  <c r="AS16" i="32"/>
  <c r="AW16" i="32"/>
  <c r="AX16" i="32"/>
  <c r="AJ17" i="32"/>
  <c r="AK17" i="32"/>
  <c r="AL17" i="32"/>
  <c r="AM17" i="32"/>
  <c r="AS17" i="32"/>
  <c r="AT17" i="32"/>
  <c r="AW17" i="32"/>
  <c r="AX17" i="32"/>
  <c r="AJ18" i="32"/>
  <c r="AK18" i="32"/>
  <c r="AL18" i="32"/>
  <c r="AM18" i="32"/>
  <c r="AS18" i="32"/>
  <c r="AW18" i="32"/>
  <c r="AX18" i="32"/>
  <c r="AJ19" i="32"/>
  <c r="AK19" i="32"/>
  <c r="AL19" i="32"/>
  <c r="AM19" i="32"/>
  <c r="AS19" i="32"/>
  <c r="AT19" i="32"/>
  <c r="AW19" i="32"/>
  <c r="AX19" i="32"/>
  <c r="AJ20" i="32"/>
  <c r="AK20" i="32"/>
  <c r="AL20" i="32"/>
  <c r="AM20" i="32"/>
  <c r="AS20" i="32"/>
  <c r="AT20" i="32"/>
  <c r="AW20" i="32"/>
  <c r="AX20" i="32"/>
  <c r="AJ21" i="32"/>
  <c r="AK21" i="32"/>
  <c r="AL21" i="32"/>
  <c r="AM21" i="32"/>
  <c r="AS21" i="32"/>
  <c r="AT21" i="32"/>
  <c r="AW21" i="32"/>
  <c r="AX21" i="32"/>
  <c r="AJ22" i="32"/>
  <c r="AK22" i="32"/>
  <c r="AL22" i="32"/>
  <c r="AM22" i="32"/>
  <c r="AS22" i="32"/>
  <c r="AT22" i="32"/>
  <c r="AW22" i="32"/>
  <c r="AX22" i="32"/>
  <c r="AJ23" i="32"/>
  <c r="AK23" i="32"/>
  <c r="AL23" i="32"/>
  <c r="AM23" i="32"/>
  <c r="AS23" i="32"/>
  <c r="AT23" i="32"/>
  <c r="AW23" i="32"/>
  <c r="AX23" i="32"/>
  <c r="AJ24" i="32"/>
  <c r="AK24" i="32"/>
  <c r="AL24" i="32"/>
  <c r="AM24" i="32"/>
  <c r="AS24" i="32"/>
  <c r="AT24" i="32"/>
  <c r="AU24" i="32" s="1"/>
  <c r="AW24" i="32"/>
  <c r="AX24" i="32"/>
  <c r="AY24" i="32"/>
  <c r="AJ25" i="32"/>
  <c r="AK25" i="32"/>
  <c r="AL25" i="32"/>
  <c r="AM25" i="32"/>
  <c r="AS25" i="32"/>
  <c r="AW25" i="32"/>
  <c r="AX25" i="32"/>
  <c r="AJ26" i="32"/>
  <c r="AK26" i="32"/>
  <c r="AL26" i="32"/>
  <c r="AM26" i="32"/>
  <c r="AN26" i="32"/>
  <c r="AQ26" i="32" s="1"/>
  <c r="AS26" i="32"/>
  <c r="AT26" i="32"/>
  <c r="AW26" i="32"/>
  <c r="AX26" i="32"/>
  <c r="AJ27" i="32"/>
  <c r="AK27" i="32"/>
  <c r="AL27" i="32"/>
  <c r="AM27" i="32"/>
  <c r="AS27" i="32"/>
  <c r="AT27" i="32"/>
  <c r="AU27" i="32"/>
  <c r="AW27" i="32"/>
  <c r="AX27" i="32"/>
  <c r="AJ28" i="32"/>
  <c r="AK28" i="32"/>
  <c r="AL28" i="32"/>
  <c r="AM28" i="32"/>
  <c r="AS28" i="32"/>
  <c r="AT28" i="32"/>
  <c r="AW28" i="32"/>
  <c r="AX28" i="32"/>
  <c r="AY28" i="32"/>
  <c r="AJ29" i="32"/>
  <c r="AK29" i="32"/>
  <c r="AL29" i="32"/>
  <c r="AM29" i="32"/>
  <c r="AS29" i="32"/>
  <c r="AT29" i="32"/>
  <c r="AU29" i="32" s="1"/>
  <c r="AW29" i="32"/>
  <c r="AX29" i="32"/>
  <c r="AJ30" i="32"/>
  <c r="AK30" i="32"/>
  <c r="AL30" i="32"/>
  <c r="AM30" i="32"/>
  <c r="AS30" i="32"/>
  <c r="AT30" i="32"/>
  <c r="AU30" i="32"/>
  <c r="AW30" i="32"/>
  <c r="AX30" i="32"/>
  <c r="AY30" i="32" s="1"/>
  <c r="AJ31" i="32"/>
  <c r="AK31" i="32"/>
  <c r="AL31" i="32"/>
  <c r="AM31" i="32"/>
  <c r="AS31" i="32"/>
  <c r="AT31" i="32"/>
  <c r="AW31" i="32"/>
  <c r="AX31" i="32"/>
  <c r="AJ32" i="32"/>
  <c r="AK32" i="32"/>
  <c r="AL32" i="32"/>
  <c r="AM32" i="32"/>
  <c r="AS32" i="32"/>
  <c r="AT32" i="32"/>
  <c r="AU32" i="32" s="1"/>
  <c r="AW32" i="32"/>
  <c r="AX32" i="32"/>
  <c r="AY32" i="32"/>
  <c r="AJ33" i="32"/>
  <c r="AK33" i="32"/>
  <c r="AL33" i="32"/>
  <c r="AM33" i="32"/>
  <c r="AS33" i="32"/>
  <c r="AT33" i="32"/>
  <c r="AW33" i="32"/>
  <c r="AX33" i="32"/>
  <c r="AJ34" i="32"/>
  <c r="AK34" i="32"/>
  <c r="AL34" i="32"/>
  <c r="AM34" i="32"/>
  <c r="AS34" i="32"/>
  <c r="AT34" i="32"/>
  <c r="AW34" i="32"/>
  <c r="AX34" i="32"/>
  <c r="AJ35" i="32"/>
  <c r="AK35" i="32"/>
  <c r="AL35" i="32"/>
  <c r="AM35" i="32"/>
  <c r="AS35" i="32"/>
  <c r="AW35" i="32"/>
  <c r="AJ36" i="32"/>
  <c r="AK36" i="32"/>
  <c r="AL36" i="32"/>
  <c r="AM36" i="32"/>
  <c r="AS36" i="32"/>
  <c r="AT36" i="32"/>
  <c r="AW36" i="32"/>
  <c r="AX36" i="32"/>
  <c r="AJ37" i="32"/>
  <c r="AK37" i="32"/>
  <c r="AL37" i="32"/>
  <c r="AM37" i="32"/>
  <c r="AS37" i="32"/>
  <c r="AT37" i="32"/>
  <c r="AW37" i="32"/>
  <c r="AX37" i="32"/>
  <c r="AJ38" i="32"/>
  <c r="AK38" i="32"/>
  <c r="AL38" i="32"/>
  <c r="AM38" i="32"/>
  <c r="AS38" i="32"/>
  <c r="AT38" i="32"/>
  <c r="AW38" i="32"/>
  <c r="AX38" i="32"/>
  <c r="AJ39" i="32"/>
  <c r="AK39" i="32"/>
  <c r="AL39" i="32"/>
  <c r="AM39" i="32"/>
  <c r="AS39" i="32"/>
  <c r="AW39" i="32"/>
  <c r="AX39" i="32"/>
  <c r="AJ40" i="32"/>
  <c r="AK40" i="32"/>
  <c r="AL40" i="32"/>
  <c r="AM40" i="32"/>
  <c r="AS40" i="32"/>
  <c r="AT40" i="32"/>
  <c r="AW40" i="32"/>
  <c r="AX40" i="32"/>
  <c r="AJ41" i="32"/>
  <c r="AK41" i="32"/>
  <c r="AL41" i="32"/>
  <c r="AM41" i="32"/>
  <c r="AS41" i="32"/>
  <c r="AT41" i="32"/>
  <c r="AW41" i="32"/>
  <c r="AX41" i="32"/>
  <c r="AJ42" i="32"/>
  <c r="AK42" i="32"/>
  <c r="AL42" i="32"/>
  <c r="AM42" i="32"/>
  <c r="AS42" i="32"/>
  <c r="AT42" i="32"/>
  <c r="AW42" i="32"/>
  <c r="AX42" i="32"/>
  <c r="AY42" i="32" s="1"/>
  <c r="AJ43" i="32"/>
  <c r="AK43" i="32"/>
  <c r="AL43" i="32"/>
  <c r="AM43" i="32"/>
  <c r="AS43" i="32"/>
  <c r="AT43" i="32"/>
  <c r="AW43" i="32"/>
  <c r="AX43" i="32"/>
  <c r="J36" i="21"/>
  <c r="J34" i="21"/>
  <c r="B36" i="21"/>
  <c r="B34" i="21"/>
  <c r="J11" i="21"/>
  <c r="J9" i="21"/>
  <c r="B11" i="21"/>
  <c r="B9" i="21"/>
  <c r="AN29" i="32" l="1"/>
  <c r="AY29" i="32"/>
  <c r="AN47" i="29"/>
  <c r="AN48" i="29"/>
  <c r="AN50" i="29"/>
  <c r="AN46" i="29"/>
  <c r="AN49" i="29"/>
  <c r="AY34" i="32"/>
  <c r="AU34" i="32"/>
  <c r="AU37" i="32"/>
  <c r="AU33" i="32"/>
  <c r="AY33" i="32"/>
  <c r="AY36" i="32"/>
  <c r="AY37" i="32"/>
  <c r="AU28" i="32"/>
  <c r="AN28" i="32"/>
  <c r="AQ28" i="32" s="1"/>
  <c r="AN20" i="32"/>
  <c r="AU23" i="32"/>
  <c r="AN23" i="32"/>
  <c r="AU21" i="32"/>
  <c r="AU22" i="32"/>
  <c r="AN21" i="32"/>
  <c r="AY21" i="32"/>
  <c r="AY22" i="32"/>
  <c r="AY15" i="32"/>
  <c r="AU20" i="32"/>
  <c r="AY20" i="32"/>
  <c r="AN27" i="32"/>
  <c r="AY23" i="32"/>
  <c r="AY27" i="32"/>
  <c r="AY38" i="32"/>
  <c r="AN14" i="32"/>
  <c r="AQ14" i="32" s="1"/>
  <c r="AN18" i="32"/>
  <c r="AQ18" i="32" s="1"/>
  <c r="AT18" i="32" s="1"/>
  <c r="AN22" i="32"/>
  <c r="AN12" i="32"/>
  <c r="AQ12" i="32" s="1"/>
  <c r="AT12" i="32" s="1"/>
  <c r="BA12" i="32" s="1"/>
  <c r="AN13" i="32"/>
  <c r="AY17" i="32"/>
  <c r="AY11" i="32"/>
  <c r="AN17" i="32"/>
  <c r="AU17" i="32"/>
  <c r="AN11" i="32"/>
  <c r="AN33" i="32"/>
  <c r="AY43" i="32"/>
  <c r="AU26" i="32"/>
  <c r="AY26" i="32"/>
  <c r="BA26" i="32"/>
  <c r="BB26" i="32"/>
  <c r="AN32" i="32"/>
  <c r="AN34" i="32"/>
  <c r="AN15" i="32"/>
  <c r="AN19" i="32"/>
  <c r="AY19" i="32"/>
  <c r="AN38" i="32"/>
  <c r="AN41" i="32"/>
  <c r="AU41" i="32"/>
  <c r="AN16" i="32"/>
  <c r="AQ16" i="32" s="1"/>
  <c r="AT16" i="32" s="1"/>
  <c r="AU19" i="32"/>
  <c r="AU40" i="32"/>
  <c r="AN25" i="32"/>
  <c r="AQ25" i="32" s="1"/>
  <c r="AT25" i="32" s="1"/>
  <c r="AN35" i="32"/>
  <c r="AQ35" i="32" s="1"/>
  <c r="AT35" i="32" s="1"/>
  <c r="AU38" i="32"/>
  <c r="AN24" i="32"/>
  <c r="AN31" i="32"/>
  <c r="AU31" i="32"/>
  <c r="AY31" i="32"/>
  <c r="AN40" i="32"/>
  <c r="AY40" i="32"/>
  <c r="AN43" i="32"/>
  <c r="AU43" i="32"/>
  <c r="AU42" i="32"/>
  <c r="AN30" i="32"/>
  <c r="AN36" i="32"/>
  <c r="AU36" i="32"/>
  <c r="AN39" i="32"/>
  <c r="AQ39" i="32" s="1"/>
  <c r="AT39" i="32" s="1"/>
  <c r="AN42" i="32"/>
  <c r="AY41" i="32"/>
  <c r="AN37" i="32"/>
  <c r="BB29" i="32" l="1"/>
  <c r="BA29" i="32"/>
  <c r="AQ29" i="32"/>
  <c r="AQ20" i="32"/>
  <c r="BA20" i="32"/>
  <c r="BB20" i="32"/>
  <c r="AQ23" i="32"/>
  <c r="BA23" i="32"/>
  <c r="BB23" i="32"/>
  <c r="BA28" i="32"/>
  <c r="BB28" i="32"/>
  <c r="BA21" i="32"/>
  <c r="BB21" i="32"/>
  <c r="AQ21" i="32"/>
  <c r="BB27" i="32"/>
  <c r="BA27" i="32"/>
  <c r="AQ27" i="32"/>
  <c r="BB13" i="32"/>
  <c r="BA13" i="32"/>
  <c r="AQ13" i="32"/>
  <c r="BB17" i="32"/>
  <c r="AQ17" i="32"/>
  <c r="BA17" i="32"/>
  <c r="BA11" i="32"/>
  <c r="AQ11" i="32"/>
  <c r="BB11" i="32"/>
  <c r="AU12" i="32"/>
  <c r="BB12" i="32"/>
  <c r="AY12" i="32"/>
  <c r="AT14" i="32"/>
  <c r="AU18" i="32"/>
  <c r="AY18" i="32"/>
  <c r="BA18" i="32"/>
  <c r="BB18" i="32"/>
  <c r="AQ22" i="32"/>
  <c r="BA22" i="32"/>
  <c r="AY39" i="32"/>
  <c r="BB39" i="32"/>
  <c r="BB22" i="32"/>
  <c r="BB33" i="32"/>
  <c r="BA33" i="32"/>
  <c r="AQ33" i="32"/>
  <c r="BA32" i="32"/>
  <c r="BB32" i="32"/>
  <c r="AQ32" i="32"/>
  <c r="BB34" i="32"/>
  <c r="BA34" i="32"/>
  <c r="AQ34" i="32"/>
  <c r="BB15" i="32"/>
  <c r="BA15" i="32"/>
  <c r="AQ15" i="32"/>
  <c r="BB19" i="32"/>
  <c r="BA19" i="32"/>
  <c r="AQ19" i="32"/>
  <c r="BA38" i="32"/>
  <c r="AQ38" i="32"/>
  <c r="BB38" i="32"/>
  <c r="BB41" i="32"/>
  <c r="BA41" i="32"/>
  <c r="AQ41" i="32"/>
  <c r="BA16" i="32"/>
  <c r="BB16" i="32"/>
  <c r="AY16" i="32"/>
  <c r="AU16" i="32"/>
  <c r="BB25" i="32"/>
  <c r="BA25" i="32"/>
  <c r="AY25" i="32"/>
  <c r="AU25" i="32"/>
  <c r="AU35" i="32"/>
  <c r="AX35" i="32" s="1"/>
  <c r="BB24" i="32"/>
  <c r="BA24" i="32"/>
  <c r="AQ24" i="32"/>
  <c r="AQ31" i="32"/>
  <c r="BB31" i="32"/>
  <c r="BA31" i="32"/>
  <c r="BB40" i="32"/>
  <c r="BA40" i="32"/>
  <c r="AQ40" i="32"/>
  <c r="BB43" i="32"/>
  <c r="BA43" i="32"/>
  <c r="AQ43" i="32"/>
  <c r="BB30" i="32"/>
  <c r="BA30" i="32"/>
  <c r="AQ30" i="32"/>
  <c r="AQ36" i="32"/>
  <c r="BB36" i="32"/>
  <c r="BA36" i="32"/>
  <c r="BA39" i="32"/>
  <c r="AU39" i="32"/>
  <c r="BB42" i="32"/>
  <c r="AQ42" i="32"/>
  <c r="BA42" i="32"/>
  <c r="BB37" i="32"/>
  <c r="BA37" i="32"/>
  <c r="AQ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AU14" i="32" l="1"/>
  <c r="AX14" i="32" s="1"/>
  <c r="AY35" i="32"/>
  <c r="BA35" i="32"/>
  <c r="BB35" i="32"/>
  <c r="AW21" i="30"/>
  <c r="BB14" i="32" l="1"/>
  <c r="BA14" i="32"/>
  <c r="AY14" i="32"/>
  <c r="AI28" i="24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AI26" i="24"/>
  <c r="AE26" i="24"/>
  <c r="AA26" i="24"/>
  <c r="Y26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AI24" i="24"/>
  <c r="AE24" i="24"/>
  <c r="AA24" i="24"/>
  <c r="Y24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AI22" i="24"/>
  <c r="AE22" i="24"/>
  <c r="AA22" i="24"/>
  <c r="Y22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AI20" i="24"/>
  <c r="AE20" i="24"/>
  <c r="AA20" i="24"/>
  <c r="Y20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AI18" i="24"/>
  <c r="AE18" i="24"/>
  <c r="AA18" i="24"/>
  <c r="Y18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AI16" i="24"/>
  <c r="AE16" i="24"/>
  <c r="AA16" i="24"/>
  <c r="Y16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I14" i="24"/>
  <c r="AE14" i="24"/>
  <c r="AA14" i="24"/>
  <c r="AW18" i="19"/>
  <c r="Y14" i="24"/>
  <c r="AX55" i="32"/>
  <c r="AW55" i="32"/>
  <c r="AT55" i="32"/>
  <c r="AY55" i="32" s="1"/>
  <c r="BD55" i="32" s="1"/>
  <c r="AS55" i="32"/>
  <c r="AM55" i="32"/>
  <c r="AL55" i="32"/>
  <c r="AK55" i="32"/>
  <c r="AJ55" i="32"/>
  <c r="AX54" i="32"/>
  <c r="AW54" i="32"/>
  <c r="AT54" i="32"/>
  <c r="AU54" i="32" s="1"/>
  <c r="AS54" i="32"/>
  <c r="AM54" i="32"/>
  <c r="AL54" i="32"/>
  <c r="AK54" i="32"/>
  <c r="AJ54" i="32"/>
  <c r="AX53" i="32"/>
  <c r="AW53" i="32"/>
  <c r="AT53" i="32"/>
  <c r="AY53" i="32" s="1"/>
  <c r="BD53" i="32" s="1"/>
  <c r="AS53" i="32"/>
  <c r="AM53" i="32"/>
  <c r="AL53" i="32"/>
  <c r="AK53" i="32"/>
  <c r="AJ53" i="32"/>
  <c r="AX52" i="32"/>
  <c r="AW52" i="32"/>
  <c r="AT52" i="32"/>
  <c r="AY52" i="32" s="1"/>
  <c r="BD52" i="32" s="1"/>
  <c r="AS52" i="32"/>
  <c r="AM52" i="32"/>
  <c r="AL52" i="32"/>
  <c r="AK52" i="32"/>
  <c r="AJ52" i="32"/>
  <c r="AX51" i="32"/>
  <c r="AW51" i="32"/>
  <c r="AT51" i="32"/>
  <c r="AU51" i="32" s="1"/>
  <c r="AS51" i="32"/>
  <c r="AM51" i="32"/>
  <c r="AL51" i="32"/>
  <c r="AK51" i="32"/>
  <c r="AJ51" i="32"/>
  <c r="AN51" i="32" s="1"/>
  <c r="AX50" i="32"/>
  <c r="AW50" i="32"/>
  <c r="AT50" i="32"/>
  <c r="AS50" i="32"/>
  <c r="AM50" i="32"/>
  <c r="AL50" i="32"/>
  <c r="AK50" i="32"/>
  <c r="AJ50" i="32"/>
  <c r="AX49" i="32"/>
  <c r="AW49" i="32"/>
  <c r="AT49" i="32"/>
  <c r="AS49" i="32"/>
  <c r="AM49" i="32"/>
  <c r="AL49" i="32"/>
  <c r="AK49" i="32"/>
  <c r="AJ49" i="32"/>
  <c r="AX48" i="32"/>
  <c r="AW48" i="32"/>
  <c r="AT48" i="32"/>
  <c r="AS48" i="32"/>
  <c r="AM48" i="32"/>
  <c r="AL48" i="32"/>
  <c r="AK48" i="32"/>
  <c r="AJ48" i="32"/>
  <c r="AX47" i="32"/>
  <c r="AW47" i="32"/>
  <c r="AT47" i="32"/>
  <c r="AU47" i="32" s="1"/>
  <c r="AS47" i="32"/>
  <c r="AM47" i="32"/>
  <c r="AL47" i="32"/>
  <c r="AK47" i="32"/>
  <c r="AJ47" i="32"/>
  <c r="AX46" i="32"/>
  <c r="AW46" i="32"/>
  <c r="AT46" i="32"/>
  <c r="AS46" i="32"/>
  <c r="AM46" i="32"/>
  <c r="AL46" i="32"/>
  <c r="AK46" i="32"/>
  <c r="AJ46" i="32"/>
  <c r="AX45" i="32"/>
  <c r="AH49" i="33" s="1"/>
  <c r="AW45" i="32"/>
  <c r="AT45" i="32"/>
  <c r="AS45" i="32"/>
  <c r="AM45" i="32"/>
  <c r="AL45" i="32"/>
  <c r="AK45" i="32"/>
  <c r="AJ45" i="32"/>
  <c r="AX44" i="32"/>
  <c r="AH48" i="33" s="1"/>
  <c r="AW44" i="32"/>
  <c r="AT44" i="32"/>
  <c r="AG48" i="33" s="1"/>
  <c r="AS44" i="32"/>
  <c r="AM44" i="32"/>
  <c r="AL44" i="32"/>
  <c r="AK44" i="32"/>
  <c r="AJ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X55" i="31"/>
  <c r="AW55" i="31"/>
  <c r="AT55" i="31"/>
  <c r="AU55" i="31" s="1"/>
  <c r="AS55" i="31"/>
  <c r="AM55" i="31"/>
  <c r="AL55" i="31"/>
  <c r="AK55" i="31"/>
  <c r="AJ55" i="31"/>
  <c r="AX54" i="31"/>
  <c r="AW54" i="31"/>
  <c r="AT54" i="31"/>
  <c r="AU54" i="31" s="1"/>
  <c r="AS54" i="31"/>
  <c r="AM54" i="31"/>
  <c r="AL54" i="31"/>
  <c r="AK54" i="31"/>
  <c r="AJ54" i="31"/>
  <c r="AX53" i="31"/>
  <c r="AW53" i="31"/>
  <c r="AT53" i="31"/>
  <c r="AU53" i="31" s="1"/>
  <c r="AS53" i="31"/>
  <c r="AM53" i="31"/>
  <c r="AL53" i="31"/>
  <c r="AK53" i="31"/>
  <c r="AJ53" i="31"/>
  <c r="AX52" i="31"/>
  <c r="AW52" i="31"/>
  <c r="AT52" i="31"/>
  <c r="AY52" i="31" s="1"/>
  <c r="BD52" i="31" s="1"/>
  <c r="AS52" i="31"/>
  <c r="AM52" i="31"/>
  <c r="AL52" i="31"/>
  <c r="AK52" i="31"/>
  <c r="AJ52" i="31"/>
  <c r="AX51" i="31"/>
  <c r="AW51" i="31"/>
  <c r="AT51" i="31"/>
  <c r="AY51" i="31" s="1"/>
  <c r="BD51" i="31" s="1"/>
  <c r="AS51" i="31"/>
  <c r="AM51" i="31"/>
  <c r="AL51" i="31"/>
  <c r="AK51" i="31"/>
  <c r="AJ51" i="31"/>
  <c r="AX50" i="31"/>
  <c r="AW50" i="31"/>
  <c r="AT50" i="31"/>
  <c r="AU50" i="31" s="1"/>
  <c r="AS50" i="31"/>
  <c r="AM50" i="31"/>
  <c r="AL50" i="31"/>
  <c r="AK50" i="31"/>
  <c r="AJ50" i="31"/>
  <c r="AN50" i="31" s="1"/>
  <c r="AX49" i="31"/>
  <c r="AW49" i="31"/>
  <c r="AT49" i="31"/>
  <c r="AU49" i="31" s="1"/>
  <c r="AS49" i="31"/>
  <c r="AM49" i="31"/>
  <c r="AL49" i="31"/>
  <c r="AK49" i="31"/>
  <c r="AJ49" i="31"/>
  <c r="AN49" i="31" s="1"/>
  <c r="AX48" i="31"/>
  <c r="AW48" i="31"/>
  <c r="AT48" i="31"/>
  <c r="AS48" i="31"/>
  <c r="AM48" i="31"/>
  <c r="AL48" i="31"/>
  <c r="AK48" i="31"/>
  <c r="AJ48" i="31"/>
  <c r="AX47" i="31"/>
  <c r="AW47" i="31"/>
  <c r="AT47" i="31"/>
  <c r="AY47" i="31" s="1"/>
  <c r="BD47" i="31" s="1"/>
  <c r="AS47" i="31"/>
  <c r="AM47" i="31"/>
  <c r="AL47" i="31"/>
  <c r="AK47" i="31"/>
  <c r="AJ47" i="31"/>
  <c r="AX46" i="31"/>
  <c r="AW46" i="31"/>
  <c r="AT46" i="31"/>
  <c r="AU46" i="31" s="1"/>
  <c r="AS46" i="31"/>
  <c r="AM46" i="31"/>
  <c r="AL46" i="31"/>
  <c r="AK46" i="31"/>
  <c r="AJ46" i="31"/>
  <c r="AX45" i="31"/>
  <c r="AD49" i="33" s="1"/>
  <c r="AW45" i="31"/>
  <c r="AT45" i="31"/>
  <c r="AS45" i="31"/>
  <c r="AM45" i="31"/>
  <c r="AL45" i="31"/>
  <c r="AK45" i="31"/>
  <c r="AJ45" i="31"/>
  <c r="AX44" i="31"/>
  <c r="AD48" i="33" s="1"/>
  <c r="AW44" i="31"/>
  <c r="AT44" i="31"/>
  <c r="AS44" i="31"/>
  <c r="AM44" i="31"/>
  <c r="AL44" i="31"/>
  <c r="AK44" i="31"/>
  <c r="AJ44" i="31"/>
  <c r="AX43" i="31"/>
  <c r="AD47" i="33" s="1"/>
  <c r="AW43" i="31"/>
  <c r="AT43" i="31"/>
  <c r="AS43" i="31"/>
  <c r="AM43" i="31"/>
  <c r="AL43" i="31"/>
  <c r="AK43" i="31"/>
  <c r="AJ43" i="31"/>
  <c r="AX42" i="31"/>
  <c r="AD46" i="33" s="1"/>
  <c r="AW42" i="31"/>
  <c r="AT42" i="31"/>
  <c r="AS42" i="31"/>
  <c r="AM42" i="31"/>
  <c r="AL42" i="31"/>
  <c r="AK42" i="31"/>
  <c r="AJ42" i="31"/>
  <c r="AX41" i="31"/>
  <c r="AD45" i="33" s="1"/>
  <c r="AW41" i="31"/>
  <c r="AT41" i="31"/>
  <c r="AS41" i="31"/>
  <c r="AM41" i="31"/>
  <c r="AL41" i="31"/>
  <c r="AK41" i="31"/>
  <c r="AJ41" i="31"/>
  <c r="AX40" i="31"/>
  <c r="AD44" i="33" s="1"/>
  <c r="AW40" i="31"/>
  <c r="AT40" i="31"/>
  <c r="AC44" i="33" s="1"/>
  <c r="AS40" i="31"/>
  <c r="AM40" i="31"/>
  <c r="AL40" i="31"/>
  <c r="AK40" i="31"/>
  <c r="AJ40" i="31"/>
  <c r="AX39" i="31"/>
  <c r="AD43" i="33" s="1"/>
  <c r="AW39" i="31"/>
  <c r="AT39" i="31"/>
  <c r="AS39" i="31"/>
  <c r="AM39" i="31"/>
  <c r="AL39" i="31"/>
  <c r="AK39" i="31"/>
  <c r="AJ39" i="31"/>
  <c r="AX38" i="31"/>
  <c r="AD38" i="33" s="1"/>
  <c r="AW38" i="31"/>
  <c r="AT38" i="31"/>
  <c r="AS38" i="31"/>
  <c r="AM38" i="31"/>
  <c r="AL38" i="31"/>
  <c r="AK38" i="31"/>
  <c r="AJ38" i="31"/>
  <c r="AN38" i="31" s="1"/>
  <c r="AX37" i="31"/>
  <c r="AD37" i="33" s="1"/>
  <c r="AW37" i="31"/>
  <c r="AT37" i="31"/>
  <c r="AS37" i="31"/>
  <c r="AM37" i="31"/>
  <c r="AL37" i="31"/>
  <c r="AK37" i="31"/>
  <c r="AJ37" i="31"/>
  <c r="AN37" i="31" s="1"/>
  <c r="AB37" i="33" s="1"/>
  <c r="AX36" i="31"/>
  <c r="AD36" i="33" s="1"/>
  <c r="AW36" i="31"/>
  <c r="AT36" i="31"/>
  <c r="AS36" i="31"/>
  <c r="AM36" i="31"/>
  <c r="AL36" i="31"/>
  <c r="AK36" i="31"/>
  <c r="AJ36" i="31"/>
  <c r="AX35" i="31"/>
  <c r="AD35" i="33" s="1"/>
  <c r="AW35" i="31"/>
  <c r="AT35" i="31"/>
  <c r="AC35" i="33" s="1"/>
  <c r="AS35" i="31"/>
  <c r="AM35" i="31"/>
  <c r="AL35" i="31"/>
  <c r="AK35" i="31"/>
  <c r="AJ35" i="31"/>
  <c r="AX34" i="31"/>
  <c r="AD34" i="33" s="1"/>
  <c r="AW34" i="31"/>
  <c r="AT34" i="31"/>
  <c r="AS34" i="31"/>
  <c r="AM34" i="31"/>
  <c r="AL34" i="31"/>
  <c r="AK34" i="31"/>
  <c r="AJ34" i="31"/>
  <c r="AX33" i="31"/>
  <c r="AD33" i="33" s="1"/>
  <c r="AW33" i="31"/>
  <c r="AT33" i="31"/>
  <c r="AS33" i="31"/>
  <c r="AM33" i="31"/>
  <c r="AL33" i="31"/>
  <c r="AK33" i="31"/>
  <c r="AJ33" i="31"/>
  <c r="AX32" i="31"/>
  <c r="AD32" i="33" s="1"/>
  <c r="AW32" i="31"/>
  <c r="AT32" i="31"/>
  <c r="AC32" i="33" s="1"/>
  <c r="AS32" i="31"/>
  <c r="AM32" i="31"/>
  <c r="AL32" i="31"/>
  <c r="AK32" i="31"/>
  <c r="AJ32" i="31"/>
  <c r="AX31" i="31"/>
  <c r="AW31" i="31"/>
  <c r="AT31" i="31"/>
  <c r="AS31" i="31"/>
  <c r="AM31" i="31"/>
  <c r="AL31" i="31"/>
  <c r="AK31" i="31"/>
  <c r="AJ31" i="31"/>
  <c r="AX30" i="31"/>
  <c r="AW30" i="31"/>
  <c r="AT30" i="31"/>
  <c r="AS30" i="31"/>
  <c r="AM30" i="31"/>
  <c r="AL30" i="31"/>
  <c r="AK30" i="31"/>
  <c r="AJ30" i="31"/>
  <c r="AN30" i="31" s="1"/>
  <c r="AW29" i="31"/>
  <c r="AS29" i="31"/>
  <c r="AM29" i="31"/>
  <c r="AL29" i="31"/>
  <c r="AK29" i="31"/>
  <c r="AJ29" i="31"/>
  <c r="AX28" i="31"/>
  <c r="AD28" i="33" s="1"/>
  <c r="AW28" i="31"/>
  <c r="AT28" i="31"/>
  <c r="AS28" i="31"/>
  <c r="AM28" i="31"/>
  <c r="AL28" i="31"/>
  <c r="AK28" i="31"/>
  <c r="AJ28" i="31"/>
  <c r="AX27" i="31"/>
  <c r="AD27" i="33" s="1"/>
  <c r="AW27" i="31"/>
  <c r="AS27" i="31"/>
  <c r="AM27" i="31"/>
  <c r="AL27" i="31"/>
  <c r="AK27" i="31"/>
  <c r="AJ27" i="31"/>
  <c r="AX26" i="31"/>
  <c r="AD26" i="33" s="1"/>
  <c r="AW26" i="31"/>
  <c r="AT26" i="31"/>
  <c r="AS26" i="31"/>
  <c r="AM26" i="31"/>
  <c r="AL26" i="31"/>
  <c r="AK26" i="31"/>
  <c r="AJ26" i="31"/>
  <c r="AX25" i="31"/>
  <c r="AD25" i="33" s="1"/>
  <c r="AW25" i="31"/>
  <c r="AS25" i="31"/>
  <c r="AM25" i="31"/>
  <c r="AL25" i="31"/>
  <c r="AK25" i="31"/>
  <c r="AJ25" i="31"/>
  <c r="AX24" i="31"/>
  <c r="AD24" i="33" s="1"/>
  <c r="AW24" i="31"/>
  <c r="AT24" i="31"/>
  <c r="AC24" i="33" s="1"/>
  <c r="AS24" i="31"/>
  <c r="AM24" i="31"/>
  <c r="AL24" i="31"/>
  <c r="AK24" i="31"/>
  <c r="AJ24" i="31"/>
  <c r="AX23" i="31"/>
  <c r="AD23" i="33" s="1"/>
  <c r="AW23" i="31"/>
  <c r="AT23" i="31"/>
  <c r="AC23" i="33" s="1"/>
  <c r="AS23" i="31"/>
  <c r="AM23" i="31"/>
  <c r="AL23" i="31"/>
  <c r="AK23" i="31"/>
  <c r="AJ23" i="31"/>
  <c r="AX22" i="31"/>
  <c r="AD22" i="33" s="1"/>
  <c r="AW22" i="31"/>
  <c r="AT22" i="31"/>
  <c r="AS22" i="31"/>
  <c r="AM22" i="31"/>
  <c r="AL22" i="31"/>
  <c r="AK22" i="31"/>
  <c r="AJ22" i="31"/>
  <c r="AX21" i="31"/>
  <c r="AD21" i="33" s="1"/>
  <c r="AW21" i="31"/>
  <c r="AS21" i="31"/>
  <c r="AM21" i="31"/>
  <c r="AL21" i="31"/>
  <c r="AK21" i="31"/>
  <c r="AJ21" i="31"/>
  <c r="AX20" i="31"/>
  <c r="AD20" i="33" s="1"/>
  <c r="AW20" i="31"/>
  <c r="AT20" i="31"/>
  <c r="AC20" i="33" s="1"/>
  <c r="AS20" i="31"/>
  <c r="AM20" i="31"/>
  <c r="AL20" i="31"/>
  <c r="AK20" i="31"/>
  <c r="AJ20" i="31"/>
  <c r="AX19" i="31"/>
  <c r="AD19" i="33" s="1"/>
  <c r="AW19" i="31"/>
  <c r="AT19" i="31"/>
  <c r="AC19" i="33" s="1"/>
  <c r="AS19" i="31"/>
  <c r="AM19" i="31"/>
  <c r="AL19" i="31"/>
  <c r="AK19" i="31"/>
  <c r="AJ19" i="31"/>
  <c r="AW18" i="31"/>
  <c r="AS18" i="31"/>
  <c r="AM18" i="31"/>
  <c r="AL18" i="31"/>
  <c r="AK18" i="31"/>
  <c r="AJ18" i="31"/>
  <c r="AX17" i="31"/>
  <c r="AD17" i="33" s="1"/>
  <c r="AW17" i="31"/>
  <c r="AT17" i="31"/>
  <c r="AC17" i="33" s="1"/>
  <c r="AS17" i="31"/>
  <c r="AM17" i="31"/>
  <c r="AL17" i="31"/>
  <c r="AK17" i="31"/>
  <c r="AJ17" i="31"/>
  <c r="AW16" i="31"/>
  <c r="AF26" i="24" s="1"/>
  <c r="AS16" i="31"/>
  <c r="AM16" i="31"/>
  <c r="AL16" i="31"/>
  <c r="AK16" i="31"/>
  <c r="U26" i="24" s="1"/>
  <c r="AJ16" i="31"/>
  <c r="AX15" i="31"/>
  <c r="AD15" i="33" s="1"/>
  <c r="AW15" i="31"/>
  <c r="AT15" i="31"/>
  <c r="AS15" i="31"/>
  <c r="AM15" i="31"/>
  <c r="W26" i="24" s="1"/>
  <c r="AL15" i="31"/>
  <c r="AK15" i="31"/>
  <c r="AJ15" i="31"/>
  <c r="AW14" i="31"/>
  <c r="AS14" i="31"/>
  <c r="AM14" i="31"/>
  <c r="AL14" i="31"/>
  <c r="AK14" i="31"/>
  <c r="AJ14" i="31"/>
  <c r="AX13" i="31"/>
  <c r="AD13" i="33" s="1"/>
  <c r="AW13" i="31"/>
  <c r="AT13" i="31"/>
  <c r="AS13" i="31"/>
  <c r="AM13" i="31"/>
  <c r="AL13" i="31"/>
  <c r="AK13" i="31"/>
  <c r="AJ13" i="31"/>
  <c r="AX12" i="31"/>
  <c r="AW12" i="31"/>
  <c r="AS12" i="31"/>
  <c r="AM12" i="31"/>
  <c r="AL12" i="31"/>
  <c r="AK12" i="31"/>
  <c r="AJ12" i="31"/>
  <c r="AX11" i="31"/>
  <c r="AD11" i="33" s="1"/>
  <c r="AW11" i="31"/>
  <c r="AT11" i="31"/>
  <c r="AC11" i="33" s="1"/>
  <c r="AS11" i="31"/>
  <c r="AM11" i="31"/>
  <c r="AL11" i="31"/>
  <c r="AK11" i="31"/>
  <c r="AJ11" i="31"/>
  <c r="AX55" i="30"/>
  <c r="AW55" i="30"/>
  <c r="AT55" i="30"/>
  <c r="AS55" i="30"/>
  <c r="AM55" i="30"/>
  <c r="AL55" i="30"/>
  <c r="AK55" i="30"/>
  <c r="AJ55" i="30"/>
  <c r="AN55" i="30" s="1"/>
  <c r="AX54" i="30"/>
  <c r="AW54" i="30"/>
  <c r="AT54" i="30"/>
  <c r="AS54" i="30"/>
  <c r="AM54" i="30"/>
  <c r="AL54" i="30"/>
  <c r="AK54" i="30"/>
  <c r="AJ54" i="30"/>
  <c r="AX53" i="30"/>
  <c r="AW53" i="30"/>
  <c r="AT53" i="30"/>
  <c r="AY53" i="30" s="1"/>
  <c r="BD53" i="30" s="1"/>
  <c r="AS53" i="30"/>
  <c r="AM53" i="30"/>
  <c r="AL53" i="30"/>
  <c r="AK53" i="30"/>
  <c r="AJ53" i="30"/>
  <c r="AX52" i="30"/>
  <c r="AW52" i="30"/>
  <c r="AT52" i="30"/>
  <c r="AY52" i="30" s="1"/>
  <c r="BD52" i="30" s="1"/>
  <c r="AS52" i="30"/>
  <c r="AM52" i="30"/>
  <c r="AL52" i="30"/>
  <c r="AK52" i="30"/>
  <c r="AJ52" i="30"/>
  <c r="AX51" i="30"/>
  <c r="AW51" i="30"/>
  <c r="AT51" i="30"/>
  <c r="AU51" i="30" s="1"/>
  <c r="AS51" i="30"/>
  <c r="AM51" i="30"/>
  <c r="AL51" i="30"/>
  <c r="AK51" i="30"/>
  <c r="AJ51" i="30"/>
  <c r="AN51" i="30" s="1"/>
  <c r="AX50" i="30"/>
  <c r="AW50" i="30"/>
  <c r="AT50" i="30"/>
  <c r="AY50" i="30" s="1"/>
  <c r="BD50" i="30" s="1"/>
  <c r="AS50" i="30"/>
  <c r="AM50" i="30"/>
  <c r="AL50" i="30"/>
  <c r="AK50" i="30"/>
  <c r="AJ50" i="30"/>
  <c r="AN50" i="30" s="1"/>
  <c r="BB50" i="30" s="1"/>
  <c r="AX49" i="30"/>
  <c r="AW49" i="30"/>
  <c r="AT49" i="30"/>
  <c r="AS49" i="30"/>
  <c r="AM49" i="30"/>
  <c r="AL49" i="30"/>
  <c r="AK49" i="30"/>
  <c r="AJ49" i="30"/>
  <c r="AX48" i="30"/>
  <c r="AW48" i="30"/>
  <c r="AT48" i="30"/>
  <c r="AU48" i="30" s="1"/>
  <c r="AS48" i="30"/>
  <c r="AM48" i="30"/>
  <c r="AL48" i="30"/>
  <c r="AK48" i="30"/>
  <c r="AJ48" i="30"/>
  <c r="AX47" i="30"/>
  <c r="AW47" i="30"/>
  <c r="AT47" i="30"/>
  <c r="AU47" i="30" s="1"/>
  <c r="AS47" i="30"/>
  <c r="AM47" i="30"/>
  <c r="AL47" i="30"/>
  <c r="AK47" i="30"/>
  <c r="AJ47" i="30"/>
  <c r="AX46" i="30"/>
  <c r="AW46" i="30"/>
  <c r="AT46" i="30"/>
  <c r="AS46" i="30"/>
  <c r="AM46" i="30"/>
  <c r="AL46" i="30"/>
  <c r="AK46" i="30"/>
  <c r="AJ46" i="30"/>
  <c r="AX45" i="30"/>
  <c r="Z49" i="33" s="1"/>
  <c r="AW45" i="30"/>
  <c r="AT45" i="30"/>
  <c r="AS45" i="30"/>
  <c r="AM45" i="30"/>
  <c r="AL45" i="30"/>
  <c r="AK45" i="30"/>
  <c r="AJ45" i="30"/>
  <c r="AX44" i="30"/>
  <c r="Z48" i="33" s="1"/>
  <c r="AW44" i="30"/>
  <c r="AT44" i="30"/>
  <c r="AS44" i="30"/>
  <c r="AM44" i="30"/>
  <c r="AL44" i="30"/>
  <c r="AK44" i="30"/>
  <c r="AJ44" i="30"/>
  <c r="AX43" i="30"/>
  <c r="Z47" i="33" s="1"/>
  <c r="AW43" i="30"/>
  <c r="AT43" i="30"/>
  <c r="Y47" i="33" s="1"/>
  <c r="AS43" i="30"/>
  <c r="AM43" i="30"/>
  <c r="AL43" i="30"/>
  <c r="AK43" i="30"/>
  <c r="AJ43" i="30"/>
  <c r="AX42" i="30"/>
  <c r="Z46" i="33" s="1"/>
  <c r="AW42" i="30"/>
  <c r="AT42" i="30"/>
  <c r="Y46" i="33" s="1"/>
  <c r="AS42" i="30"/>
  <c r="AM42" i="30"/>
  <c r="AL42" i="30"/>
  <c r="AK42" i="30"/>
  <c r="AJ42" i="30"/>
  <c r="AX41" i="30"/>
  <c r="Z45" i="33" s="1"/>
  <c r="AW41" i="30"/>
  <c r="AT41" i="30"/>
  <c r="AS41" i="30"/>
  <c r="AM41" i="30"/>
  <c r="AL41" i="30"/>
  <c r="AK41" i="30"/>
  <c r="AJ41" i="30"/>
  <c r="AX40" i="30"/>
  <c r="Z44" i="33" s="1"/>
  <c r="AW40" i="30"/>
  <c r="AT40" i="30"/>
  <c r="AS40" i="30"/>
  <c r="AM40" i="30"/>
  <c r="AL40" i="30"/>
  <c r="AK40" i="30"/>
  <c r="AJ40" i="30"/>
  <c r="AX39" i="30"/>
  <c r="Z43" i="33" s="1"/>
  <c r="AW39" i="30"/>
  <c r="AT39" i="30"/>
  <c r="Y43" i="33" s="1"/>
  <c r="AS39" i="30"/>
  <c r="AM39" i="30"/>
  <c r="AL39" i="30"/>
  <c r="AK39" i="30"/>
  <c r="AJ39" i="30"/>
  <c r="AX38" i="30"/>
  <c r="Z38" i="33" s="1"/>
  <c r="AW38" i="30"/>
  <c r="AT38" i="30"/>
  <c r="Y38" i="33" s="1"/>
  <c r="AS38" i="30"/>
  <c r="AM38" i="30"/>
  <c r="AL38" i="30"/>
  <c r="AK38" i="30"/>
  <c r="AJ38" i="30"/>
  <c r="AX37" i="30"/>
  <c r="Z37" i="33" s="1"/>
  <c r="AW37" i="30"/>
  <c r="AT37" i="30"/>
  <c r="AS37" i="30"/>
  <c r="AM37" i="30"/>
  <c r="AL37" i="30"/>
  <c r="AK37" i="30"/>
  <c r="AJ37" i="30"/>
  <c r="AX36" i="30"/>
  <c r="Z36" i="33" s="1"/>
  <c r="AW36" i="30"/>
  <c r="AT36" i="30"/>
  <c r="Y36" i="33" s="1"/>
  <c r="AS36" i="30"/>
  <c r="AM36" i="30"/>
  <c r="AL36" i="30"/>
  <c r="AK36" i="30"/>
  <c r="AJ36" i="30"/>
  <c r="AX35" i="30"/>
  <c r="Z35" i="33" s="1"/>
  <c r="AW35" i="30"/>
  <c r="AS35" i="30"/>
  <c r="AM35" i="30"/>
  <c r="AL35" i="30"/>
  <c r="AK35" i="30"/>
  <c r="AJ35" i="30"/>
  <c r="AX34" i="30"/>
  <c r="Z34" i="33" s="1"/>
  <c r="AW34" i="30"/>
  <c r="AT34" i="30"/>
  <c r="Y34" i="33" s="1"/>
  <c r="AS34" i="30"/>
  <c r="AM34" i="30"/>
  <c r="AL34" i="30"/>
  <c r="AK34" i="30"/>
  <c r="AJ34" i="30"/>
  <c r="AX33" i="30"/>
  <c r="Z33" i="33" s="1"/>
  <c r="AW33" i="30"/>
  <c r="AT33" i="30"/>
  <c r="AS33" i="30"/>
  <c r="AM33" i="30"/>
  <c r="AL33" i="30"/>
  <c r="AK33" i="30"/>
  <c r="AJ33" i="30"/>
  <c r="AX32" i="30"/>
  <c r="Z32" i="33" s="1"/>
  <c r="AW32" i="30"/>
  <c r="AT32" i="30"/>
  <c r="AS32" i="30"/>
  <c r="AM32" i="30"/>
  <c r="AL32" i="30"/>
  <c r="AK32" i="30"/>
  <c r="AJ32" i="30"/>
  <c r="AX31" i="30"/>
  <c r="AW31" i="30"/>
  <c r="AT31" i="30"/>
  <c r="AS31" i="30"/>
  <c r="AM31" i="30"/>
  <c r="AL31" i="30"/>
  <c r="AK31" i="30"/>
  <c r="AJ31" i="30"/>
  <c r="AX30" i="30"/>
  <c r="AW30" i="30"/>
  <c r="AT30" i="30"/>
  <c r="AS30" i="30"/>
  <c r="AM30" i="30"/>
  <c r="AL30" i="30"/>
  <c r="AK30" i="30"/>
  <c r="AJ30" i="30"/>
  <c r="AW29" i="30"/>
  <c r="AS29" i="30"/>
  <c r="AM29" i="30"/>
  <c r="AL29" i="30"/>
  <c r="AK29" i="30"/>
  <c r="AJ29" i="30"/>
  <c r="AX28" i="30"/>
  <c r="Z28" i="33" s="1"/>
  <c r="AW28" i="30"/>
  <c r="AT28" i="30"/>
  <c r="Y28" i="33" s="1"/>
  <c r="AS28" i="30"/>
  <c r="AM28" i="30"/>
  <c r="AL28" i="30"/>
  <c r="AK28" i="30"/>
  <c r="AJ28" i="30"/>
  <c r="AX27" i="30"/>
  <c r="Z27" i="33" s="1"/>
  <c r="AW27" i="30"/>
  <c r="AS27" i="30"/>
  <c r="AM27" i="30"/>
  <c r="AL27" i="30"/>
  <c r="AK27" i="30"/>
  <c r="AJ27" i="30"/>
  <c r="AX26" i="30"/>
  <c r="Z26" i="33" s="1"/>
  <c r="AW26" i="30"/>
  <c r="AT26" i="30"/>
  <c r="Y26" i="33" s="1"/>
  <c r="AS26" i="30"/>
  <c r="AM26" i="30"/>
  <c r="AL26" i="30"/>
  <c r="AK26" i="30"/>
  <c r="AJ26" i="30"/>
  <c r="AX25" i="30"/>
  <c r="Z25" i="33" s="1"/>
  <c r="AW25" i="30"/>
  <c r="AS25" i="30"/>
  <c r="AM25" i="30"/>
  <c r="AL25" i="30"/>
  <c r="AK25" i="30"/>
  <c r="AJ25" i="30"/>
  <c r="AX24" i="30"/>
  <c r="Z24" i="33" s="1"/>
  <c r="AW24" i="30"/>
  <c r="AT24" i="30"/>
  <c r="Y24" i="33" s="1"/>
  <c r="AS24" i="30"/>
  <c r="AM24" i="30"/>
  <c r="AL24" i="30"/>
  <c r="AK24" i="30"/>
  <c r="AJ24" i="30"/>
  <c r="AX23" i="30"/>
  <c r="Z23" i="33" s="1"/>
  <c r="AW23" i="30"/>
  <c r="AT23" i="30"/>
  <c r="AS23" i="30"/>
  <c r="AM23" i="30"/>
  <c r="AL23" i="30"/>
  <c r="AK23" i="30"/>
  <c r="AJ23" i="30"/>
  <c r="AX22" i="30"/>
  <c r="Z22" i="33" s="1"/>
  <c r="AW22" i="30"/>
  <c r="AT22" i="30"/>
  <c r="AS22" i="30"/>
  <c r="AM22" i="30"/>
  <c r="AL22" i="30"/>
  <c r="AK22" i="30"/>
  <c r="AJ22" i="30"/>
  <c r="AX21" i="30"/>
  <c r="Z21" i="33" s="1"/>
  <c r="AT21" i="30"/>
  <c r="Y21" i="33" s="1"/>
  <c r="AS21" i="30"/>
  <c r="AM21" i="30"/>
  <c r="AL21" i="30"/>
  <c r="AK21" i="30"/>
  <c r="AJ21" i="30"/>
  <c r="AX20" i="30"/>
  <c r="Z20" i="33" s="1"/>
  <c r="AW20" i="30"/>
  <c r="AT20" i="30"/>
  <c r="AS20" i="30"/>
  <c r="AM20" i="30"/>
  <c r="AL20" i="30"/>
  <c r="AK20" i="30"/>
  <c r="AJ20" i="30"/>
  <c r="AX19" i="30"/>
  <c r="Z19" i="33" s="1"/>
  <c r="AW19" i="30"/>
  <c r="AT19" i="30"/>
  <c r="Y19" i="33" s="1"/>
  <c r="AS19" i="30"/>
  <c r="AM19" i="30"/>
  <c r="AL19" i="30"/>
  <c r="AK19" i="30"/>
  <c r="AJ19" i="30"/>
  <c r="AW18" i="30"/>
  <c r="AS18" i="30"/>
  <c r="AM18" i="30"/>
  <c r="AL18" i="30"/>
  <c r="AK18" i="30"/>
  <c r="AJ18" i="30"/>
  <c r="AX17" i="30"/>
  <c r="Z17" i="33" s="1"/>
  <c r="AW17" i="30"/>
  <c r="AT17" i="30"/>
  <c r="AS17" i="30"/>
  <c r="AM17" i="30"/>
  <c r="AL17" i="30"/>
  <c r="AK17" i="30"/>
  <c r="AJ17" i="30"/>
  <c r="AW16" i="30"/>
  <c r="AS16" i="30"/>
  <c r="AM16" i="30"/>
  <c r="AL16" i="30"/>
  <c r="AK16" i="30"/>
  <c r="AJ16" i="30"/>
  <c r="AX15" i="30"/>
  <c r="Z15" i="33" s="1"/>
  <c r="AW15" i="30"/>
  <c r="AT15" i="30"/>
  <c r="Y15" i="33" s="1"/>
  <c r="AS15" i="30"/>
  <c r="AM15" i="30"/>
  <c r="AL15" i="30"/>
  <c r="AK15" i="30"/>
  <c r="AJ15" i="30"/>
  <c r="T24" i="24" s="1"/>
  <c r="AW14" i="30"/>
  <c r="AS14" i="30"/>
  <c r="AM14" i="30"/>
  <c r="AL14" i="30"/>
  <c r="AK14" i="30"/>
  <c r="AJ14" i="30"/>
  <c r="AX13" i="30"/>
  <c r="Z13" i="33" s="1"/>
  <c r="AW13" i="30"/>
  <c r="AT13" i="30"/>
  <c r="AS13" i="30"/>
  <c r="AM13" i="30"/>
  <c r="AL13" i="30"/>
  <c r="AK13" i="30"/>
  <c r="AJ13" i="30"/>
  <c r="AX12" i="30"/>
  <c r="AW12" i="30"/>
  <c r="AS12" i="30"/>
  <c r="AM12" i="30"/>
  <c r="AL12" i="30"/>
  <c r="AK12" i="30"/>
  <c r="AJ12" i="30"/>
  <c r="AX11" i="30"/>
  <c r="Z11" i="33" s="1"/>
  <c r="AW11" i="30"/>
  <c r="AT11" i="30"/>
  <c r="AS11" i="30"/>
  <c r="AM11" i="30"/>
  <c r="AL11" i="30"/>
  <c r="AK11" i="30"/>
  <c r="AJ11" i="30"/>
  <c r="AX55" i="29"/>
  <c r="AW55" i="29"/>
  <c r="AT55" i="29"/>
  <c r="AY55" i="29" s="1"/>
  <c r="BD55" i="29" s="1"/>
  <c r="AS55" i="29"/>
  <c r="AM55" i="29"/>
  <c r="AL55" i="29"/>
  <c r="AK55" i="29"/>
  <c r="AJ55" i="29"/>
  <c r="AX54" i="29"/>
  <c r="AW54" i="29"/>
  <c r="AT54" i="29"/>
  <c r="AU54" i="29" s="1"/>
  <c r="AS54" i="29"/>
  <c r="AM54" i="29"/>
  <c r="AL54" i="29"/>
  <c r="AK54" i="29"/>
  <c r="AJ54" i="29"/>
  <c r="AX53" i="29"/>
  <c r="AW53" i="29"/>
  <c r="AT53" i="29"/>
  <c r="AU53" i="29" s="1"/>
  <c r="AS53" i="29"/>
  <c r="AM53" i="29"/>
  <c r="AL53" i="29"/>
  <c r="AK53" i="29"/>
  <c r="AJ53" i="29"/>
  <c r="AX52" i="29"/>
  <c r="AW52" i="29"/>
  <c r="AT52" i="29"/>
  <c r="AY52" i="29" s="1"/>
  <c r="BD52" i="29" s="1"/>
  <c r="AS52" i="29"/>
  <c r="AM52" i="29"/>
  <c r="AL52" i="29"/>
  <c r="AK52" i="29"/>
  <c r="AJ52" i="29"/>
  <c r="AN52" i="29" s="1"/>
  <c r="AX51" i="29"/>
  <c r="AW51" i="29"/>
  <c r="AT51" i="29"/>
  <c r="AS51" i="29"/>
  <c r="AM51" i="29"/>
  <c r="AL51" i="29"/>
  <c r="AK51" i="29"/>
  <c r="AJ51" i="29"/>
  <c r="AX50" i="29"/>
  <c r="AW50" i="29"/>
  <c r="AT50" i="29"/>
  <c r="AU50" i="29" s="1"/>
  <c r="AS50" i="29"/>
  <c r="BA50" i="29"/>
  <c r="AX49" i="29"/>
  <c r="AW49" i="29"/>
  <c r="AT49" i="29"/>
  <c r="AU49" i="29" s="1"/>
  <c r="AS49" i="29"/>
  <c r="AX48" i="29"/>
  <c r="AW48" i="29"/>
  <c r="AT48" i="29"/>
  <c r="AY48" i="29" s="1"/>
  <c r="BD48" i="29" s="1"/>
  <c r="AS48" i="29"/>
  <c r="AX47" i="29"/>
  <c r="AW47" i="29"/>
  <c r="AT47" i="29"/>
  <c r="AS47" i="29"/>
  <c r="AX46" i="29"/>
  <c r="AW46" i="29"/>
  <c r="AT46" i="29"/>
  <c r="AU46" i="29" s="1"/>
  <c r="AS46" i="29"/>
  <c r="AX45" i="29"/>
  <c r="V49" i="33" s="1"/>
  <c r="AW45" i="29"/>
  <c r="AT45" i="29"/>
  <c r="AS45" i="29"/>
  <c r="AM45" i="29"/>
  <c r="AL45" i="29"/>
  <c r="AK45" i="29"/>
  <c r="AJ45" i="29"/>
  <c r="AX44" i="29"/>
  <c r="V48" i="33" s="1"/>
  <c r="AW44" i="29"/>
  <c r="AT44" i="29"/>
  <c r="U48" i="33" s="1"/>
  <c r="AS44" i="29"/>
  <c r="AM44" i="29"/>
  <c r="AL44" i="29"/>
  <c r="AK44" i="29"/>
  <c r="AJ44" i="29"/>
  <c r="AX43" i="29"/>
  <c r="V47" i="33" s="1"/>
  <c r="AW43" i="29"/>
  <c r="AT43" i="29"/>
  <c r="U47" i="33" s="1"/>
  <c r="AS43" i="29"/>
  <c r="AM43" i="29"/>
  <c r="AL43" i="29"/>
  <c r="AK43" i="29"/>
  <c r="AJ43" i="29"/>
  <c r="AX42" i="29"/>
  <c r="V46" i="33" s="1"/>
  <c r="AW42" i="29"/>
  <c r="AT42" i="29"/>
  <c r="AS42" i="29"/>
  <c r="AM42" i="29"/>
  <c r="AL42" i="29"/>
  <c r="AK42" i="29"/>
  <c r="AJ42" i="29"/>
  <c r="AX41" i="29"/>
  <c r="V45" i="33" s="1"/>
  <c r="AW41" i="29"/>
  <c r="AT41" i="29"/>
  <c r="AS41" i="29"/>
  <c r="AM41" i="29"/>
  <c r="AL41" i="29"/>
  <c r="AK41" i="29"/>
  <c r="AJ41" i="29"/>
  <c r="AX40" i="29"/>
  <c r="V44" i="33" s="1"/>
  <c r="AW40" i="29"/>
  <c r="AT40" i="29"/>
  <c r="U44" i="33" s="1"/>
  <c r="AS40" i="29"/>
  <c r="AM40" i="29"/>
  <c r="AL40" i="29"/>
  <c r="AK40" i="29"/>
  <c r="AJ40" i="29"/>
  <c r="AW39" i="29"/>
  <c r="AS39" i="29"/>
  <c r="AM39" i="29"/>
  <c r="AL39" i="29"/>
  <c r="AK39" i="29"/>
  <c r="AJ39" i="29"/>
  <c r="AX38" i="29"/>
  <c r="V38" i="33" s="1"/>
  <c r="AW38" i="29"/>
  <c r="AT38" i="29"/>
  <c r="U38" i="33" s="1"/>
  <c r="AS38" i="29"/>
  <c r="AM38" i="29"/>
  <c r="AL38" i="29"/>
  <c r="AK38" i="29"/>
  <c r="AJ38" i="29"/>
  <c r="AX37" i="29"/>
  <c r="V37" i="33" s="1"/>
  <c r="AW37" i="29"/>
  <c r="AT37" i="29"/>
  <c r="AS37" i="29"/>
  <c r="AM37" i="29"/>
  <c r="AL37" i="29"/>
  <c r="AK37" i="29"/>
  <c r="AJ37" i="29"/>
  <c r="AX36" i="29"/>
  <c r="V36" i="33" s="1"/>
  <c r="AW36" i="29"/>
  <c r="AT36" i="29"/>
  <c r="AS36" i="29"/>
  <c r="AM36" i="29"/>
  <c r="AL36" i="29"/>
  <c r="AK36" i="29"/>
  <c r="AJ36" i="29"/>
  <c r="AW35" i="29"/>
  <c r="AS35" i="29"/>
  <c r="AM35" i="29"/>
  <c r="AL35" i="29"/>
  <c r="AK35" i="29"/>
  <c r="AJ35" i="29"/>
  <c r="AX34" i="29"/>
  <c r="V34" i="33" s="1"/>
  <c r="AW34" i="29"/>
  <c r="AT34" i="29"/>
  <c r="AS34" i="29"/>
  <c r="AM34" i="29"/>
  <c r="AL34" i="29"/>
  <c r="AK34" i="29"/>
  <c r="AJ34" i="29"/>
  <c r="AX33" i="29"/>
  <c r="V33" i="33" s="1"/>
  <c r="AW33" i="29"/>
  <c r="AT33" i="29"/>
  <c r="AS33" i="29"/>
  <c r="AM33" i="29"/>
  <c r="AL33" i="29"/>
  <c r="AK33" i="29"/>
  <c r="AJ33" i="29"/>
  <c r="AX32" i="29"/>
  <c r="V32" i="33" s="1"/>
  <c r="AW32" i="29"/>
  <c r="AT32" i="29"/>
  <c r="U32" i="33" s="1"/>
  <c r="AS32" i="29"/>
  <c r="AM32" i="29"/>
  <c r="AL32" i="29"/>
  <c r="AK32" i="29"/>
  <c r="AJ32" i="29"/>
  <c r="AX31" i="29"/>
  <c r="AW31" i="29"/>
  <c r="AS31" i="29"/>
  <c r="AM31" i="29"/>
  <c r="AL31" i="29"/>
  <c r="AK31" i="29"/>
  <c r="AJ31" i="29"/>
  <c r="AX30" i="29"/>
  <c r="AW30" i="29"/>
  <c r="AT30" i="29"/>
  <c r="AS30" i="29"/>
  <c r="AM30" i="29"/>
  <c r="AL30" i="29"/>
  <c r="AK30" i="29"/>
  <c r="AJ30" i="29"/>
  <c r="AW29" i="29"/>
  <c r="AS29" i="29"/>
  <c r="AM29" i="29"/>
  <c r="AL29" i="29"/>
  <c r="AK29" i="29"/>
  <c r="AJ29" i="29"/>
  <c r="AX28" i="29"/>
  <c r="V28" i="33" s="1"/>
  <c r="AW28" i="29"/>
  <c r="AT28" i="29"/>
  <c r="U28" i="33" s="1"/>
  <c r="AS28" i="29"/>
  <c r="AM28" i="29"/>
  <c r="AL28" i="29"/>
  <c r="AK28" i="29"/>
  <c r="AJ28" i="29"/>
  <c r="AX27" i="29"/>
  <c r="V27" i="33" s="1"/>
  <c r="AW27" i="29"/>
  <c r="AS27" i="29"/>
  <c r="AM27" i="29"/>
  <c r="AL27" i="29"/>
  <c r="AK27" i="29"/>
  <c r="AJ27" i="29"/>
  <c r="AX26" i="29"/>
  <c r="V26" i="33" s="1"/>
  <c r="AW26" i="29"/>
  <c r="AT26" i="29"/>
  <c r="U26" i="33" s="1"/>
  <c r="AS26" i="29"/>
  <c r="AM26" i="29"/>
  <c r="AL26" i="29"/>
  <c r="AK26" i="29"/>
  <c r="AJ26" i="29"/>
  <c r="AX25" i="29"/>
  <c r="V25" i="33" s="1"/>
  <c r="AW25" i="29"/>
  <c r="AS25" i="29"/>
  <c r="AM25" i="29"/>
  <c r="AL25" i="29"/>
  <c r="AK25" i="29"/>
  <c r="AJ25" i="29"/>
  <c r="AX24" i="29"/>
  <c r="V24" i="33" s="1"/>
  <c r="AW24" i="29"/>
  <c r="AT24" i="29"/>
  <c r="U24" i="33" s="1"/>
  <c r="AS24" i="29"/>
  <c r="AM24" i="29"/>
  <c r="AL24" i="29"/>
  <c r="AK24" i="29"/>
  <c r="AJ24" i="29"/>
  <c r="AX23" i="29"/>
  <c r="V23" i="33" s="1"/>
  <c r="AW23" i="29"/>
  <c r="AT23" i="29"/>
  <c r="AS23" i="29"/>
  <c r="AM23" i="29"/>
  <c r="AL23" i="29"/>
  <c r="AK23" i="29"/>
  <c r="AJ23" i="29"/>
  <c r="AX22" i="29"/>
  <c r="V22" i="33" s="1"/>
  <c r="AW22" i="29"/>
  <c r="AT22" i="29"/>
  <c r="AS22" i="29"/>
  <c r="AM22" i="29"/>
  <c r="AL22" i="29"/>
  <c r="AK22" i="29"/>
  <c r="AJ22" i="29"/>
  <c r="AW21" i="29"/>
  <c r="AS21" i="29"/>
  <c r="AM21" i="29"/>
  <c r="AL21" i="29"/>
  <c r="AK21" i="29"/>
  <c r="AJ21" i="29"/>
  <c r="AX20" i="29"/>
  <c r="V20" i="33" s="1"/>
  <c r="AW20" i="29"/>
  <c r="AT20" i="29"/>
  <c r="AS20" i="29"/>
  <c r="AM20" i="29"/>
  <c r="AL20" i="29"/>
  <c r="AK20" i="29"/>
  <c r="AJ20" i="29"/>
  <c r="AX19" i="29"/>
  <c r="V19" i="33" s="1"/>
  <c r="AW19" i="29"/>
  <c r="AT19" i="29"/>
  <c r="AS19" i="29"/>
  <c r="AM19" i="29"/>
  <c r="AL19" i="29"/>
  <c r="AK19" i="29"/>
  <c r="AJ19" i="29"/>
  <c r="AW18" i="29"/>
  <c r="AS18" i="29"/>
  <c r="AM18" i="29"/>
  <c r="AL18" i="29"/>
  <c r="AK18" i="29"/>
  <c r="AJ18" i="29"/>
  <c r="AX17" i="29"/>
  <c r="V17" i="33" s="1"/>
  <c r="AW17" i="29"/>
  <c r="AS17" i="29"/>
  <c r="AM17" i="29"/>
  <c r="AL17" i="29"/>
  <c r="AK17" i="29"/>
  <c r="AJ17" i="29"/>
  <c r="AW16" i="29"/>
  <c r="AS16" i="29"/>
  <c r="AM16" i="29"/>
  <c r="AL16" i="29"/>
  <c r="AK16" i="29"/>
  <c r="U22" i="24" s="1"/>
  <c r="AJ16" i="29"/>
  <c r="AX15" i="29"/>
  <c r="V15" i="33" s="1"/>
  <c r="AW15" i="29"/>
  <c r="AT15" i="29"/>
  <c r="U15" i="33" s="1"/>
  <c r="AS15" i="29"/>
  <c r="AB22" i="24" s="1"/>
  <c r="AM15" i="29"/>
  <c r="W22" i="24" s="1"/>
  <c r="AL15" i="29"/>
  <c r="V22" i="24" s="1"/>
  <c r="AK15" i="29"/>
  <c r="AJ15" i="29"/>
  <c r="T22" i="24" s="1"/>
  <c r="AW14" i="29"/>
  <c r="AS14" i="29"/>
  <c r="AM14" i="29"/>
  <c r="AL14" i="29"/>
  <c r="AK14" i="29"/>
  <c r="AJ14" i="29"/>
  <c r="AX13" i="29"/>
  <c r="V13" i="33" s="1"/>
  <c r="AW13" i="29"/>
  <c r="AS13" i="29"/>
  <c r="AM13" i="29"/>
  <c r="AL13" i="29"/>
  <c r="AK13" i="29"/>
  <c r="AJ13" i="29"/>
  <c r="AX12" i="29"/>
  <c r="AW12" i="29"/>
  <c r="AS12" i="29"/>
  <c r="AM12" i="29"/>
  <c r="AL12" i="29"/>
  <c r="AK12" i="29"/>
  <c r="AJ12" i="29"/>
  <c r="AX11" i="29"/>
  <c r="V11" i="33" s="1"/>
  <c r="AW11" i="29"/>
  <c r="AS11" i="29"/>
  <c r="AM11" i="29"/>
  <c r="AL11" i="29"/>
  <c r="AK11" i="29"/>
  <c r="AJ11" i="29"/>
  <c r="AX55" i="28"/>
  <c r="AW55" i="28"/>
  <c r="AT55" i="28"/>
  <c r="AU55" i="28" s="1"/>
  <c r="AS55" i="28"/>
  <c r="AM55" i="28"/>
  <c r="AL55" i="28"/>
  <c r="AK55" i="28"/>
  <c r="AJ55" i="28"/>
  <c r="AX54" i="28"/>
  <c r="AW54" i="28"/>
  <c r="AT54" i="28"/>
  <c r="AU54" i="28" s="1"/>
  <c r="AS54" i="28"/>
  <c r="AM54" i="28"/>
  <c r="AL54" i="28"/>
  <c r="AK54" i="28"/>
  <c r="AJ54" i="28"/>
  <c r="AN54" i="28" s="1"/>
  <c r="BA54" i="28" s="1"/>
  <c r="AX53" i="28"/>
  <c r="AW53" i="28"/>
  <c r="AT53" i="28"/>
  <c r="AU53" i="28" s="1"/>
  <c r="AS53" i="28"/>
  <c r="AM53" i="28"/>
  <c r="AL53" i="28"/>
  <c r="AK53" i="28"/>
  <c r="AJ53" i="28"/>
  <c r="AX52" i="28"/>
  <c r="AW52" i="28"/>
  <c r="AT52" i="28"/>
  <c r="AS52" i="28"/>
  <c r="AM52" i="28"/>
  <c r="AL52" i="28"/>
  <c r="AK52" i="28"/>
  <c r="AJ52" i="28"/>
  <c r="AX51" i="28"/>
  <c r="AW51" i="28"/>
  <c r="AT51" i="28"/>
  <c r="AY51" i="28" s="1"/>
  <c r="BD51" i="28" s="1"/>
  <c r="AS51" i="28"/>
  <c r="AM51" i="28"/>
  <c r="AL51" i="28"/>
  <c r="AK51" i="28"/>
  <c r="AJ51" i="28"/>
  <c r="AX50" i="28"/>
  <c r="AW50" i="28"/>
  <c r="AT50" i="28"/>
  <c r="AS50" i="28"/>
  <c r="AM50" i="28"/>
  <c r="AL50" i="28"/>
  <c r="AK50" i="28"/>
  <c r="AJ50" i="28"/>
  <c r="AN50" i="28" s="1"/>
  <c r="BA50" i="28" s="1"/>
  <c r="AX49" i="28"/>
  <c r="AW49" i="28"/>
  <c r="AT49" i="28"/>
  <c r="AU49" i="28" s="1"/>
  <c r="AS49" i="28"/>
  <c r="AM49" i="28"/>
  <c r="AL49" i="28"/>
  <c r="AK49" i="28"/>
  <c r="AJ49" i="28"/>
  <c r="AX48" i="28"/>
  <c r="AW48" i="28"/>
  <c r="AT48" i="28"/>
  <c r="AS48" i="28"/>
  <c r="AM48" i="28"/>
  <c r="AL48" i="28"/>
  <c r="AK48" i="28"/>
  <c r="AJ48" i="28"/>
  <c r="AX47" i="28"/>
  <c r="AW47" i="28"/>
  <c r="AT47" i="28"/>
  <c r="AY47" i="28" s="1"/>
  <c r="BD47" i="28" s="1"/>
  <c r="AS47" i="28"/>
  <c r="AM47" i="28"/>
  <c r="AL47" i="28"/>
  <c r="AK47" i="28"/>
  <c r="AJ47" i="28"/>
  <c r="AX46" i="28"/>
  <c r="AW46" i="28"/>
  <c r="AT46" i="28"/>
  <c r="AS46" i="28"/>
  <c r="AM46" i="28"/>
  <c r="AL46" i="28"/>
  <c r="AK46" i="28"/>
  <c r="AJ46" i="28"/>
  <c r="AX45" i="28"/>
  <c r="R49" i="33" s="1"/>
  <c r="AW45" i="28"/>
  <c r="AT45" i="28"/>
  <c r="AS45" i="28"/>
  <c r="AM45" i="28"/>
  <c r="AL45" i="28"/>
  <c r="AK45" i="28"/>
  <c r="AJ45" i="28"/>
  <c r="AX44" i="28"/>
  <c r="R48" i="33" s="1"/>
  <c r="AW44" i="28"/>
  <c r="AT44" i="28"/>
  <c r="AS44" i="28"/>
  <c r="AM44" i="28"/>
  <c r="AL44" i="28"/>
  <c r="AK44" i="28"/>
  <c r="AJ44" i="28"/>
  <c r="AX43" i="28"/>
  <c r="R47" i="33" s="1"/>
  <c r="AW43" i="28"/>
  <c r="AT43" i="28"/>
  <c r="AS43" i="28"/>
  <c r="AM43" i="28"/>
  <c r="AL43" i="28"/>
  <c r="AK43" i="28"/>
  <c r="AJ43" i="28"/>
  <c r="AX42" i="28"/>
  <c r="R46" i="33" s="1"/>
  <c r="AW42" i="28"/>
  <c r="AT42" i="28"/>
  <c r="AS42" i="28"/>
  <c r="AM42" i="28"/>
  <c r="AL42" i="28"/>
  <c r="AK42" i="28"/>
  <c r="AJ42" i="28"/>
  <c r="AX41" i="28"/>
  <c r="R45" i="33" s="1"/>
  <c r="AW41" i="28"/>
  <c r="AT41" i="28"/>
  <c r="AS41" i="28"/>
  <c r="AM41" i="28"/>
  <c r="AL41" i="28"/>
  <c r="AK41" i="28"/>
  <c r="AJ41" i="28"/>
  <c r="AX40" i="28"/>
  <c r="R44" i="33" s="1"/>
  <c r="AW40" i="28"/>
  <c r="AT40" i="28"/>
  <c r="Q44" i="33" s="1"/>
  <c r="AS40" i="28"/>
  <c r="AM40" i="28"/>
  <c r="AL40" i="28"/>
  <c r="AK40" i="28"/>
  <c r="AJ40" i="28"/>
  <c r="AX39" i="28"/>
  <c r="R43" i="33" s="1"/>
  <c r="AW39" i="28"/>
  <c r="AT39" i="28"/>
  <c r="AS39" i="28"/>
  <c r="AM39" i="28"/>
  <c r="AL39" i="28"/>
  <c r="AK39" i="28"/>
  <c r="AJ39" i="28"/>
  <c r="AX38" i="28"/>
  <c r="R38" i="33" s="1"/>
  <c r="AW38" i="28"/>
  <c r="AT38" i="28"/>
  <c r="Q38" i="33" s="1"/>
  <c r="AS38" i="28"/>
  <c r="AM38" i="28"/>
  <c r="AL38" i="28"/>
  <c r="AK38" i="28"/>
  <c r="AJ38" i="28"/>
  <c r="AX37" i="28"/>
  <c r="R37" i="33" s="1"/>
  <c r="AW37" i="28"/>
  <c r="AS37" i="28"/>
  <c r="AM37" i="28"/>
  <c r="AL37" i="28"/>
  <c r="AK37" i="28"/>
  <c r="AJ37" i="28"/>
  <c r="AX36" i="28"/>
  <c r="R36" i="33" s="1"/>
  <c r="AW36" i="28"/>
  <c r="AT36" i="28"/>
  <c r="Q36" i="33" s="1"/>
  <c r="AS36" i="28"/>
  <c r="AM36" i="28"/>
  <c r="AL36" i="28"/>
  <c r="AK36" i="28"/>
  <c r="AJ36" i="28"/>
  <c r="AX35" i="28"/>
  <c r="R35" i="33" s="1"/>
  <c r="AW35" i="28"/>
  <c r="AS35" i="28"/>
  <c r="AM35" i="28"/>
  <c r="AL35" i="28"/>
  <c r="AK35" i="28"/>
  <c r="AJ35" i="28"/>
  <c r="AX34" i="28"/>
  <c r="R34" i="33" s="1"/>
  <c r="AW34" i="28"/>
  <c r="AT34" i="28"/>
  <c r="Q34" i="33" s="1"/>
  <c r="AS34" i="28"/>
  <c r="AM34" i="28"/>
  <c r="AL34" i="28"/>
  <c r="AK34" i="28"/>
  <c r="AJ34" i="28"/>
  <c r="AX33" i="28"/>
  <c r="R33" i="33" s="1"/>
  <c r="AW33" i="28"/>
  <c r="AT33" i="28"/>
  <c r="AS33" i="28"/>
  <c r="AM33" i="28"/>
  <c r="AL33" i="28"/>
  <c r="AK33" i="28"/>
  <c r="AJ33" i="28"/>
  <c r="AX32" i="28"/>
  <c r="R32" i="33" s="1"/>
  <c r="AW32" i="28"/>
  <c r="AT32" i="28"/>
  <c r="Q32" i="33" s="1"/>
  <c r="AS32" i="28"/>
  <c r="AM32" i="28"/>
  <c r="AL32" i="28"/>
  <c r="AK32" i="28"/>
  <c r="AJ32" i="28"/>
  <c r="AX31" i="28"/>
  <c r="AW31" i="28"/>
  <c r="AS31" i="28"/>
  <c r="AM31" i="28"/>
  <c r="AL31" i="28"/>
  <c r="AK31" i="28"/>
  <c r="AJ31" i="28"/>
  <c r="AX30" i="28"/>
  <c r="AW30" i="28"/>
  <c r="AT30" i="28"/>
  <c r="AS30" i="28"/>
  <c r="AM30" i="28"/>
  <c r="AL30" i="28"/>
  <c r="AK30" i="28"/>
  <c r="AJ30" i="28"/>
  <c r="AW29" i="28"/>
  <c r="AS29" i="28"/>
  <c r="AM29" i="28"/>
  <c r="AL29" i="28"/>
  <c r="AK29" i="28"/>
  <c r="AJ29" i="28"/>
  <c r="AX28" i="28"/>
  <c r="R28" i="33" s="1"/>
  <c r="AW28" i="28"/>
  <c r="AT28" i="28"/>
  <c r="Q28" i="33" s="1"/>
  <c r="AS28" i="28"/>
  <c r="AM28" i="28"/>
  <c r="AL28" i="28"/>
  <c r="AK28" i="28"/>
  <c r="AJ28" i="28"/>
  <c r="AX27" i="28"/>
  <c r="R27" i="33" s="1"/>
  <c r="AW27" i="28"/>
  <c r="AS27" i="28"/>
  <c r="AM27" i="28"/>
  <c r="AL27" i="28"/>
  <c r="AK27" i="28"/>
  <c r="AJ27" i="28"/>
  <c r="AX26" i="28"/>
  <c r="R26" i="33" s="1"/>
  <c r="AW26" i="28"/>
  <c r="AT26" i="28"/>
  <c r="AS26" i="28"/>
  <c r="AM26" i="28"/>
  <c r="AL26" i="28"/>
  <c r="AK26" i="28"/>
  <c r="AJ26" i="28"/>
  <c r="AX25" i="28"/>
  <c r="R25" i="33" s="1"/>
  <c r="AW25" i="28"/>
  <c r="AS25" i="28"/>
  <c r="AM25" i="28"/>
  <c r="AL25" i="28"/>
  <c r="AK25" i="28"/>
  <c r="AJ25" i="28"/>
  <c r="AX24" i="28"/>
  <c r="R24" i="33" s="1"/>
  <c r="AW24" i="28"/>
  <c r="AT24" i="28"/>
  <c r="Q24" i="33" s="1"/>
  <c r="AS24" i="28"/>
  <c r="AM24" i="28"/>
  <c r="AL24" i="28"/>
  <c r="AK24" i="28"/>
  <c r="AJ24" i="28"/>
  <c r="AX23" i="28"/>
  <c r="R23" i="33" s="1"/>
  <c r="AW23" i="28"/>
  <c r="AT23" i="28"/>
  <c r="Q23" i="33" s="1"/>
  <c r="AS23" i="28"/>
  <c r="AM23" i="28"/>
  <c r="AL23" i="28"/>
  <c r="AK23" i="28"/>
  <c r="AJ23" i="28"/>
  <c r="AX22" i="28"/>
  <c r="R22" i="33" s="1"/>
  <c r="AW22" i="28"/>
  <c r="AT22" i="28"/>
  <c r="AS22" i="28"/>
  <c r="AM22" i="28"/>
  <c r="AL22" i="28"/>
  <c r="AK22" i="28"/>
  <c r="AJ22" i="28"/>
  <c r="AX21" i="28"/>
  <c r="R21" i="33" s="1"/>
  <c r="AW21" i="28"/>
  <c r="AS21" i="28"/>
  <c r="AM21" i="28"/>
  <c r="AL21" i="28"/>
  <c r="AK21" i="28"/>
  <c r="AJ21" i="28"/>
  <c r="AX20" i="28"/>
  <c r="R20" i="33" s="1"/>
  <c r="AW20" i="28"/>
  <c r="AT20" i="28"/>
  <c r="Q20" i="33" s="1"/>
  <c r="AS20" i="28"/>
  <c r="AM20" i="28"/>
  <c r="AL20" i="28"/>
  <c r="AK20" i="28"/>
  <c r="AJ20" i="28"/>
  <c r="AX19" i="28"/>
  <c r="R19" i="33" s="1"/>
  <c r="AW19" i="28"/>
  <c r="AT19" i="28"/>
  <c r="AS19" i="28"/>
  <c r="AM19" i="28"/>
  <c r="AL19" i="28"/>
  <c r="AK19" i="28"/>
  <c r="AJ19" i="28"/>
  <c r="AW18" i="28"/>
  <c r="AS18" i="28"/>
  <c r="AM18" i="28"/>
  <c r="AL18" i="28"/>
  <c r="AK18" i="28"/>
  <c r="AJ18" i="28"/>
  <c r="AW17" i="28"/>
  <c r="AS17" i="28"/>
  <c r="AM17" i="28"/>
  <c r="AL17" i="28"/>
  <c r="AK17" i="28"/>
  <c r="AJ17" i="28"/>
  <c r="AW16" i="28"/>
  <c r="AS16" i="28"/>
  <c r="AM16" i="28"/>
  <c r="AL16" i="28"/>
  <c r="AK16" i="28"/>
  <c r="U20" i="24" s="1"/>
  <c r="AJ16" i="28"/>
  <c r="AX15" i="28"/>
  <c r="R15" i="33" s="1"/>
  <c r="AW15" i="28"/>
  <c r="AT15" i="28"/>
  <c r="AS15" i="28"/>
  <c r="AM15" i="28"/>
  <c r="AL15" i="28"/>
  <c r="AK15" i="28"/>
  <c r="AJ15" i="28"/>
  <c r="T20" i="24" s="1"/>
  <c r="AW14" i="28"/>
  <c r="AS14" i="28"/>
  <c r="AM14" i="28"/>
  <c r="AL14" i="28"/>
  <c r="AK14" i="28"/>
  <c r="AJ14" i="28"/>
  <c r="AX13" i="28"/>
  <c r="R13" i="33" s="1"/>
  <c r="AW13" i="28"/>
  <c r="AT13" i="28"/>
  <c r="AS13" i="28"/>
  <c r="AM13" i="28"/>
  <c r="AL13" i="28"/>
  <c r="AK13" i="28"/>
  <c r="AJ13" i="28"/>
  <c r="AX12" i="28"/>
  <c r="AW12" i="28"/>
  <c r="AS12" i="28"/>
  <c r="AM12" i="28"/>
  <c r="AL12" i="28"/>
  <c r="AK12" i="28"/>
  <c r="AJ12" i="28"/>
  <c r="AX11" i="28"/>
  <c r="R11" i="33" s="1"/>
  <c r="AW11" i="28"/>
  <c r="AS11" i="28"/>
  <c r="AM11" i="28"/>
  <c r="AL11" i="28"/>
  <c r="AK11" i="28"/>
  <c r="AJ11" i="28"/>
  <c r="AX55" i="27"/>
  <c r="AW55" i="27"/>
  <c r="AT55" i="27"/>
  <c r="AY55" i="27" s="1"/>
  <c r="BD55" i="27" s="1"/>
  <c r="AS55" i="27"/>
  <c r="AM55" i="27"/>
  <c r="AL55" i="27"/>
  <c r="AK55" i="27"/>
  <c r="AJ55" i="27"/>
  <c r="AX54" i="27"/>
  <c r="AW54" i="27"/>
  <c r="AT54" i="27"/>
  <c r="AY54" i="27" s="1"/>
  <c r="BD54" i="27" s="1"/>
  <c r="AS54" i="27"/>
  <c r="AM54" i="27"/>
  <c r="AL54" i="27"/>
  <c r="AK54" i="27"/>
  <c r="AJ54" i="27"/>
  <c r="AN54" i="27" s="1"/>
  <c r="BA54" i="27" s="1"/>
  <c r="AX53" i="27"/>
  <c r="AW53" i="27"/>
  <c r="AT53" i="27"/>
  <c r="AU53" i="27" s="1"/>
  <c r="AS53" i="27"/>
  <c r="AM53" i="27"/>
  <c r="AL53" i="27"/>
  <c r="AK53" i="27"/>
  <c r="AJ53" i="27"/>
  <c r="AX52" i="27"/>
  <c r="AW52" i="27"/>
  <c r="AT52" i="27"/>
  <c r="AY52" i="27" s="1"/>
  <c r="BD52" i="27" s="1"/>
  <c r="AS52" i="27"/>
  <c r="AM52" i="27"/>
  <c r="AL52" i="27"/>
  <c r="AK52" i="27"/>
  <c r="AJ52" i="27"/>
  <c r="AX51" i="27"/>
  <c r="AW51" i="27"/>
  <c r="AT51" i="27"/>
  <c r="AS51" i="27"/>
  <c r="AM51" i="27"/>
  <c r="AL51" i="27"/>
  <c r="AK51" i="27"/>
  <c r="AJ51" i="27"/>
  <c r="AN51" i="27" s="1"/>
  <c r="AX50" i="27"/>
  <c r="AW50" i="27"/>
  <c r="AT50" i="27"/>
  <c r="AY50" i="27" s="1"/>
  <c r="BD50" i="27" s="1"/>
  <c r="AS50" i="27"/>
  <c r="AM50" i="27"/>
  <c r="AL50" i="27"/>
  <c r="AK50" i="27"/>
  <c r="AJ50" i="27"/>
  <c r="AN50" i="27" s="1"/>
  <c r="BA50" i="27" s="1"/>
  <c r="AX49" i="27"/>
  <c r="AW49" i="27"/>
  <c r="AT49" i="27"/>
  <c r="AU49" i="27" s="1"/>
  <c r="AS49" i="27"/>
  <c r="AM49" i="27"/>
  <c r="AL49" i="27"/>
  <c r="AK49" i="27"/>
  <c r="AJ49" i="27"/>
  <c r="AX48" i="27"/>
  <c r="AW48" i="27"/>
  <c r="AT48" i="27"/>
  <c r="AS48" i="27"/>
  <c r="AM48" i="27"/>
  <c r="AL48" i="27"/>
  <c r="AK48" i="27"/>
  <c r="AJ48" i="27"/>
  <c r="AX47" i="27"/>
  <c r="AW47" i="27"/>
  <c r="AT47" i="27"/>
  <c r="AY47" i="27" s="1"/>
  <c r="BD47" i="27" s="1"/>
  <c r="AS47" i="27"/>
  <c r="AM47" i="27"/>
  <c r="AL47" i="27"/>
  <c r="AK47" i="27"/>
  <c r="AJ47" i="27"/>
  <c r="AX46" i="27"/>
  <c r="AW46" i="27"/>
  <c r="AT46" i="27"/>
  <c r="AS46" i="27"/>
  <c r="AM46" i="27"/>
  <c r="AL46" i="27"/>
  <c r="AK46" i="27"/>
  <c r="AJ46" i="27"/>
  <c r="AN46" i="27" s="1"/>
  <c r="AX45" i="27"/>
  <c r="N49" i="33" s="1"/>
  <c r="AW45" i="27"/>
  <c r="AT45" i="27"/>
  <c r="AS45" i="27"/>
  <c r="AM45" i="27"/>
  <c r="AL45" i="27"/>
  <c r="AK45" i="27"/>
  <c r="AJ45" i="27"/>
  <c r="AX44" i="27"/>
  <c r="N48" i="33" s="1"/>
  <c r="AW44" i="27"/>
  <c r="AT44" i="27"/>
  <c r="M48" i="33" s="1"/>
  <c r="AS44" i="27"/>
  <c r="AM44" i="27"/>
  <c r="AL44" i="27"/>
  <c r="AK44" i="27"/>
  <c r="AJ44" i="27"/>
  <c r="AX43" i="27"/>
  <c r="N47" i="33" s="1"/>
  <c r="AW43" i="27"/>
  <c r="AT43" i="27"/>
  <c r="AS43" i="27"/>
  <c r="AM43" i="27"/>
  <c r="AL43" i="27"/>
  <c r="AK43" i="27"/>
  <c r="AJ43" i="27"/>
  <c r="AX42" i="27"/>
  <c r="N46" i="33" s="1"/>
  <c r="AW42" i="27"/>
  <c r="AT42" i="27"/>
  <c r="M46" i="33" s="1"/>
  <c r="AS42" i="27"/>
  <c r="AM42" i="27"/>
  <c r="AL42" i="27"/>
  <c r="AK42" i="27"/>
  <c r="AJ42" i="27"/>
  <c r="AX41" i="27"/>
  <c r="N45" i="33" s="1"/>
  <c r="AW41" i="27"/>
  <c r="AT41" i="27"/>
  <c r="AS41" i="27"/>
  <c r="AM41" i="27"/>
  <c r="AL41" i="27"/>
  <c r="AK41" i="27"/>
  <c r="AJ41" i="27"/>
  <c r="AX40" i="27"/>
  <c r="N44" i="33" s="1"/>
  <c r="AW40" i="27"/>
  <c r="AT40" i="27"/>
  <c r="M44" i="33" s="1"/>
  <c r="AS40" i="27"/>
  <c r="AM40" i="27"/>
  <c r="AL40" i="27"/>
  <c r="AK40" i="27"/>
  <c r="AJ40" i="27"/>
  <c r="AX39" i="27"/>
  <c r="N43" i="33" s="1"/>
  <c r="AW39" i="27"/>
  <c r="AT39" i="27"/>
  <c r="AS39" i="27"/>
  <c r="AM39" i="27"/>
  <c r="AL39" i="27"/>
  <c r="AK39" i="27"/>
  <c r="AJ39" i="27"/>
  <c r="AX38" i="27"/>
  <c r="N38" i="33" s="1"/>
  <c r="AW38" i="27"/>
  <c r="AT38" i="27"/>
  <c r="M38" i="33" s="1"/>
  <c r="AS38" i="27"/>
  <c r="AM38" i="27"/>
  <c r="AL38" i="27"/>
  <c r="AK38" i="27"/>
  <c r="AJ38" i="27"/>
  <c r="AX37" i="27"/>
  <c r="N37" i="33" s="1"/>
  <c r="AW37" i="27"/>
  <c r="AS37" i="27"/>
  <c r="AM37" i="27"/>
  <c r="AL37" i="27"/>
  <c r="AK37" i="27"/>
  <c r="AJ37" i="27"/>
  <c r="AX36" i="27"/>
  <c r="N36" i="33" s="1"/>
  <c r="AW36" i="27"/>
  <c r="AT36" i="27"/>
  <c r="AS36" i="27"/>
  <c r="AM36" i="27"/>
  <c r="AL36" i="27"/>
  <c r="AK36" i="27"/>
  <c r="AJ36" i="27"/>
  <c r="AX35" i="27"/>
  <c r="N35" i="33" s="1"/>
  <c r="AW35" i="27"/>
  <c r="AS35" i="27"/>
  <c r="AM35" i="27"/>
  <c r="AL35" i="27"/>
  <c r="AK35" i="27"/>
  <c r="AJ35" i="27"/>
  <c r="AX34" i="27"/>
  <c r="N34" i="33" s="1"/>
  <c r="AW34" i="27"/>
  <c r="AT34" i="27"/>
  <c r="M34" i="33" s="1"/>
  <c r="AS34" i="27"/>
  <c r="AM34" i="27"/>
  <c r="AL34" i="27"/>
  <c r="AK34" i="27"/>
  <c r="AJ34" i="27"/>
  <c r="AX33" i="27"/>
  <c r="N33" i="33" s="1"/>
  <c r="AW33" i="27"/>
  <c r="AT33" i="27"/>
  <c r="AS33" i="27"/>
  <c r="AM33" i="27"/>
  <c r="AL33" i="27"/>
  <c r="AK33" i="27"/>
  <c r="AJ33" i="27"/>
  <c r="AX32" i="27"/>
  <c r="N32" i="33" s="1"/>
  <c r="AW32" i="27"/>
  <c r="AT32" i="27"/>
  <c r="AS32" i="27"/>
  <c r="AM32" i="27"/>
  <c r="AL32" i="27"/>
  <c r="AK32" i="27"/>
  <c r="AJ32" i="27"/>
  <c r="AX31" i="27"/>
  <c r="AW31" i="27"/>
  <c r="AT31" i="27"/>
  <c r="AS31" i="27"/>
  <c r="AM31" i="27"/>
  <c r="AL31" i="27"/>
  <c r="AK31" i="27"/>
  <c r="AJ31" i="27"/>
  <c r="AX30" i="27"/>
  <c r="AW30" i="27"/>
  <c r="AT30" i="27"/>
  <c r="AS30" i="27"/>
  <c r="AM30" i="27"/>
  <c r="AL30" i="27"/>
  <c r="AK30" i="27"/>
  <c r="AJ30" i="27"/>
  <c r="AW29" i="27"/>
  <c r="AS29" i="27"/>
  <c r="AM29" i="27"/>
  <c r="AL29" i="27"/>
  <c r="AK29" i="27"/>
  <c r="AJ29" i="27"/>
  <c r="AX28" i="27"/>
  <c r="N28" i="33" s="1"/>
  <c r="AW28" i="27"/>
  <c r="AT28" i="27"/>
  <c r="AS28" i="27"/>
  <c r="AM28" i="27"/>
  <c r="AL28" i="27"/>
  <c r="AK28" i="27"/>
  <c r="AJ28" i="27"/>
  <c r="AX27" i="27"/>
  <c r="N27" i="33" s="1"/>
  <c r="AW27" i="27"/>
  <c r="AS27" i="27"/>
  <c r="AM27" i="27"/>
  <c r="AL27" i="27"/>
  <c r="AK27" i="27"/>
  <c r="AJ27" i="27"/>
  <c r="AX26" i="27"/>
  <c r="N26" i="33" s="1"/>
  <c r="AW26" i="27"/>
  <c r="AT26" i="27"/>
  <c r="M26" i="33" s="1"/>
  <c r="AS26" i="27"/>
  <c r="AM26" i="27"/>
  <c r="AL26" i="27"/>
  <c r="AK26" i="27"/>
  <c r="AJ26" i="27"/>
  <c r="AX25" i="27"/>
  <c r="N25" i="33" s="1"/>
  <c r="AW25" i="27"/>
  <c r="AS25" i="27"/>
  <c r="AM25" i="27"/>
  <c r="AL25" i="27"/>
  <c r="AK25" i="27"/>
  <c r="AJ25" i="27"/>
  <c r="AX24" i="27"/>
  <c r="N24" i="33" s="1"/>
  <c r="AW24" i="27"/>
  <c r="AT24" i="27"/>
  <c r="M24" i="33" s="1"/>
  <c r="AS24" i="27"/>
  <c r="AM24" i="27"/>
  <c r="AL24" i="27"/>
  <c r="AK24" i="27"/>
  <c r="AJ24" i="27"/>
  <c r="AX23" i="27"/>
  <c r="N23" i="33" s="1"/>
  <c r="AW23" i="27"/>
  <c r="AT23" i="27"/>
  <c r="AS23" i="27"/>
  <c r="AM23" i="27"/>
  <c r="AL23" i="27"/>
  <c r="AK23" i="27"/>
  <c r="AJ23" i="27"/>
  <c r="AX22" i="27"/>
  <c r="N22" i="33" s="1"/>
  <c r="AW22" i="27"/>
  <c r="AT22" i="27"/>
  <c r="M22" i="33" s="1"/>
  <c r="AS22" i="27"/>
  <c r="AM22" i="27"/>
  <c r="AL22" i="27"/>
  <c r="AK22" i="27"/>
  <c r="AJ22" i="27"/>
  <c r="AX21" i="27"/>
  <c r="N21" i="33" s="1"/>
  <c r="AW21" i="27"/>
  <c r="AS21" i="27"/>
  <c r="AM21" i="27"/>
  <c r="AL21" i="27"/>
  <c r="AK21" i="27"/>
  <c r="AJ21" i="27"/>
  <c r="AX20" i="27"/>
  <c r="N20" i="33" s="1"/>
  <c r="AW20" i="27"/>
  <c r="AT20" i="27"/>
  <c r="M20" i="33" s="1"/>
  <c r="AS20" i="27"/>
  <c r="AM20" i="27"/>
  <c r="AL20" i="27"/>
  <c r="AK20" i="27"/>
  <c r="AJ20" i="27"/>
  <c r="AX19" i="27"/>
  <c r="N19" i="33" s="1"/>
  <c r="AW19" i="27"/>
  <c r="AT19" i="27"/>
  <c r="AS19" i="27"/>
  <c r="AM19" i="27"/>
  <c r="AL19" i="27"/>
  <c r="AK19" i="27"/>
  <c r="AJ19" i="27"/>
  <c r="AW18" i="27"/>
  <c r="AS18" i="27"/>
  <c r="AM18" i="27"/>
  <c r="AL18" i="27"/>
  <c r="AK18" i="27"/>
  <c r="AJ18" i="27"/>
  <c r="AW17" i="27"/>
  <c r="AS17" i="27"/>
  <c r="AM17" i="27"/>
  <c r="AL17" i="27"/>
  <c r="AK17" i="27"/>
  <c r="AJ17" i="27"/>
  <c r="AW16" i="27"/>
  <c r="AS16" i="27"/>
  <c r="AM16" i="27"/>
  <c r="AL16" i="27"/>
  <c r="AK16" i="27"/>
  <c r="AJ16" i="27"/>
  <c r="T18" i="24" s="1"/>
  <c r="AX15" i="27"/>
  <c r="N15" i="33" s="1"/>
  <c r="AW15" i="27"/>
  <c r="AT15" i="27"/>
  <c r="AS15" i="27"/>
  <c r="AM15" i="27"/>
  <c r="AL15" i="27"/>
  <c r="AK15" i="27"/>
  <c r="AJ15" i="27"/>
  <c r="AW14" i="27"/>
  <c r="AS14" i="27"/>
  <c r="AM14" i="27"/>
  <c r="AL14" i="27"/>
  <c r="AK14" i="27"/>
  <c r="AJ14" i="27"/>
  <c r="AX13" i="27"/>
  <c r="N13" i="33" s="1"/>
  <c r="AW13" i="27"/>
  <c r="AT13" i="27"/>
  <c r="AS13" i="27"/>
  <c r="AM13" i="27"/>
  <c r="AL13" i="27"/>
  <c r="AK13" i="27"/>
  <c r="AJ13" i="27"/>
  <c r="AX12" i="27"/>
  <c r="AW12" i="27"/>
  <c r="AS12" i="27"/>
  <c r="AM12" i="27"/>
  <c r="AL12" i="27"/>
  <c r="AK12" i="27"/>
  <c r="AJ12" i="27"/>
  <c r="AX11" i="27"/>
  <c r="N11" i="33" s="1"/>
  <c r="AW11" i="27"/>
  <c r="AS11" i="27"/>
  <c r="AM11" i="27"/>
  <c r="AL11" i="27"/>
  <c r="AK11" i="27"/>
  <c r="AJ11" i="27"/>
  <c r="AX55" i="26"/>
  <c r="AW55" i="26"/>
  <c r="AT55" i="26"/>
  <c r="AS55" i="26"/>
  <c r="AM55" i="26"/>
  <c r="AL55" i="26"/>
  <c r="AK55" i="26"/>
  <c r="AJ55" i="26"/>
  <c r="AX54" i="26"/>
  <c r="AW54" i="26"/>
  <c r="AT54" i="26"/>
  <c r="AY54" i="26" s="1"/>
  <c r="BD54" i="26" s="1"/>
  <c r="AS54" i="26"/>
  <c r="AM54" i="26"/>
  <c r="AL54" i="26"/>
  <c r="AK54" i="26"/>
  <c r="AJ54" i="26"/>
  <c r="AX53" i="26"/>
  <c r="AW53" i="26"/>
  <c r="AT53" i="26"/>
  <c r="AY53" i="26" s="1"/>
  <c r="BD53" i="26" s="1"/>
  <c r="AS53" i="26"/>
  <c r="AM53" i="26"/>
  <c r="AL53" i="26"/>
  <c r="AK53" i="26"/>
  <c r="AJ53" i="26"/>
  <c r="AX52" i="26"/>
  <c r="AW52" i="26"/>
  <c r="AT52" i="26"/>
  <c r="AU52" i="26" s="1"/>
  <c r="AS52" i="26"/>
  <c r="AM52" i="26"/>
  <c r="AL52" i="26"/>
  <c r="AK52" i="26"/>
  <c r="AJ52" i="26"/>
  <c r="AN52" i="26" s="1"/>
  <c r="AX51" i="26"/>
  <c r="AW51" i="26"/>
  <c r="AT51" i="26"/>
  <c r="AU51" i="26" s="1"/>
  <c r="AS51" i="26"/>
  <c r="AM51" i="26"/>
  <c r="AL51" i="26"/>
  <c r="AK51" i="26"/>
  <c r="AJ51" i="26"/>
  <c r="AN51" i="26" s="1"/>
  <c r="BB51" i="26" s="1"/>
  <c r="AX50" i="26"/>
  <c r="AW50" i="26"/>
  <c r="AT50" i="26"/>
  <c r="AY50" i="26" s="1"/>
  <c r="BD50" i="26" s="1"/>
  <c r="AS50" i="26"/>
  <c r="AM50" i="26"/>
  <c r="AL50" i="26"/>
  <c r="AK50" i="26"/>
  <c r="AJ50" i="26"/>
  <c r="AX49" i="26"/>
  <c r="AW49" i="26"/>
  <c r="AT49" i="26"/>
  <c r="AS49" i="26"/>
  <c r="AM49" i="26"/>
  <c r="AL49" i="26"/>
  <c r="AK49" i="26"/>
  <c r="AJ49" i="26"/>
  <c r="AX48" i="26"/>
  <c r="AW48" i="26"/>
  <c r="AT48" i="26"/>
  <c r="AY48" i="26" s="1"/>
  <c r="BD48" i="26" s="1"/>
  <c r="AS48" i="26"/>
  <c r="AM48" i="26"/>
  <c r="AL48" i="26"/>
  <c r="AK48" i="26"/>
  <c r="AJ48" i="26"/>
  <c r="AX47" i="26"/>
  <c r="AW47" i="26"/>
  <c r="AT47" i="26"/>
  <c r="AU47" i="26" s="1"/>
  <c r="AS47" i="26"/>
  <c r="AM47" i="26"/>
  <c r="AL47" i="26"/>
  <c r="AK47" i="26"/>
  <c r="AJ47" i="26"/>
  <c r="AN47" i="26" s="1"/>
  <c r="BB47" i="26" s="1"/>
  <c r="AX46" i="26"/>
  <c r="AW46" i="26"/>
  <c r="AT46" i="26"/>
  <c r="AY46" i="26" s="1"/>
  <c r="BD46" i="26" s="1"/>
  <c r="AS46" i="26"/>
  <c r="AM46" i="26"/>
  <c r="AL46" i="26"/>
  <c r="AK46" i="26"/>
  <c r="AJ46" i="26"/>
  <c r="AX45" i="26"/>
  <c r="J49" i="33" s="1"/>
  <c r="AW45" i="26"/>
  <c r="AT45" i="26"/>
  <c r="AS45" i="26"/>
  <c r="AM45" i="26"/>
  <c r="AL45" i="26"/>
  <c r="AK45" i="26"/>
  <c r="AJ45" i="26"/>
  <c r="AX44" i="26"/>
  <c r="J48" i="33" s="1"/>
  <c r="AW44" i="26"/>
  <c r="AT44" i="26"/>
  <c r="AS44" i="26"/>
  <c r="AM44" i="26"/>
  <c r="AL44" i="26"/>
  <c r="AK44" i="26"/>
  <c r="AJ44" i="26"/>
  <c r="AX43" i="26"/>
  <c r="J47" i="33" s="1"/>
  <c r="AW43" i="26"/>
  <c r="AT43" i="26"/>
  <c r="AS43" i="26"/>
  <c r="AM43" i="26"/>
  <c r="AL43" i="26"/>
  <c r="AK43" i="26"/>
  <c r="AJ43" i="26"/>
  <c r="AX42" i="26"/>
  <c r="J46" i="33" s="1"/>
  <c r="AW42" i="26"/>
  <c r="AT42" i="26"/>
  <c r="AS42" i="26"/>
  <c r="AM42" i="26"/>
  <c r="AL42" i="26"/>
  <c r="AK42" i="26"/>
  <c r="AJ42" i="26"/>
  <c r="AX41" i="26"/>
  <c r="J45" i="33" s="1"/>
  <c r="AW41" i="26"/>
  <c r="AT41" i="26"/>
  <c r="I45" i="33" s="1"/>
  <c r="AS41" i="26"/>
  <c r="AM41" i="26"/>
  <c r="AL41" i="26"/>
  <c r="AK41" i="26"/>
  <c r="AJ41" i="26"/>
  <c r="AX40" i="26"/>
  <c r="J44" i="33" s="1"/>
  <c r="AW40" i="26"/>
  <c r="AT40" i="26"/>
  <c r="I44" i="33" s="1"/>
  <c r="AS40" i="26"/>
  <c r="AM40" i="26"/>
  <c r="AL40" i="26"/>
  <c r="AK40" i="26"/>
  <c r="AJ40" i="26"/>
  <c r="AX39" i="26"/>
  <c r="J43" i="33" s="1"/>
  <c r="AW39" i="26"/>
  <c r="AT39" i="26"/>
  <c r="AS39" i="26"/>
  <c r="AM39" i="26"/>
  <c r="AL39" i="26"/>
  <c r="AK39" i="26"/>
  <c r="AJ39" i="26"/>
  <c r="AX38" i="26"/>
  <c r="J38" i="33" s="1"/>
  <c r="AW38" i="26"/>
  <c r="AT38" i="26"/>
  <c r="I38" i="33" s="1"/>
  <c r="AS38" i="26"/>
  <c r="AM38" i="26"/>
  <c r="AL38" i="26"/>
  <c r="AK38" i="26"/>
  <c r="AJ38" i="26"/>
  <c r="AX37" i="26"/>
  <c r="J37" i="33" s="1"/>
  <c r="AW37" i="26"/>
  <c r="AS37" i="26"/>
  <c r="AM37" i="26"/>
  <c r="AL37" i="26"/>
  <c r="AK37" i="26"/>
  <c r="AJ37" i="26"/>
  <c r="AX36" i="26"/>
  <c r="J36" i="33" s="1"/>
  <c r="AW36" i="26"/>
  <c r="AT36" i="26"/>
  <c r="AS36" i="26"/>
  <c r="AM36" i="26"/>
  <c r="AL36" i="26"/>
  <c r="AK36" i="26"/>
  <c r="AJ36" i="26"/>
  <c r="AW35" i="26"/>
  <c r="AS35" i="26"/>
  <c r="AM35" i="26"/>
  <c r="AL35" i="26"/>
  <c r="AK35" i="26"/>
  <c r="AJ35" i="26"/>
  <c r="AX34" i="26"/>
  <c r="J34" i="33" s="1"/>
  <c r="AW34" i="26"/>
  <c r="AT34" i="26"/>
  <c r="I34" i="33" s="1"/>
  <c r="AS34" i="26"/>
  <c r="AM34" i="26"/>
  <c r="AL34" i="26"/>
  <c r="AK34" i="26"/>
  <c r="AJ34" i="26"/>
  <c r="AX33" i="26"/>
  <c r="J33" i="33" s="1"/>
  <c r="AW33" i="26"/>
  <c r="AT33" i="26"/>
  <c r="AS33" i="26"/>
  <c r="AM33" i="26"/>
  <c r="AL33" i="26"/>
  <c r="AK33" i="26"/>
  <c r="AJ33" i="26"/>
  <c r="AX32" i="26"/>
  <c r="J32" i="33" s="1"/>
  <c r="AW32" i="26"/>
  <c r="AT32" i="26"/>
  <c r="AS32" i="26"/>
  <c r="AM32" i="26"/>
  <c r="AL32" i="26"/>
  <c r="AK32" i="26"/>
  <c r="AJ32" i="26"/>
  <c r="AX31" i="26"/>
  <c r="AW31" i="26"/>
  <c r="AS31" i="26"/>
  <c r="AM31" i="26"/>
  <c r="AL31" i="26"/>
  <c r="AK31" i="26"/>
  <c r="AJ31" i="26"/>
  <c r="AX30" i="26"/>
  <c r="AW30" i="26"/>
  <c r="AT30" i="26"/>
  <c r="AS30" i="26"/>
  <c r="AM30" i="26"/>
  <c r="AL30" i="26"/>
  <c r="AK30" i="26"/>
  <c r="AJ30" i="26"/>
  <c r="AW29" i="26"/>
  <c r="AS29" i="26"/>
  <c r="AM29" i="26"/>
  <c r="AL29" i="26"/>
  <c r="AK29" i="26"/>
  <c r="AJ29" i="26"/>
  <c r="AX28" i="26"/>
  <c r="J28" i="33" s="1"/>
  <c r="AW28" i="26"/>
  <c r="AT28" i="26"/>
  <c r="I28" i="33" s="1"/>
  <c r="AS28" i="26"/>
  <c r="AM28" i="26"/>
  <c r="AL28" i="26"/>
  <c r="AK28" i="26"/>
  <c r="AJ28" i="26"/>
  <c r="AW27" i="26"/>
  <c r="AS27" i="26"/>
  <c r="AM27" i="26"/>
  <c r="AL27" i="26"/>
  <c r="AK27" i="26"/>
  <c r="AJ27" i="26"/>
  <c r="AX26" i="26"/>
  <c r="J26" i="33" s="1"/>
  <c r="AW26" i="26"/>
  <c r="AT26" i="26"/>
  <c r="I26" i="33" s="1"/>
  <c r="AS26" i="26"/>
  <c r="AM26" i="26"/>
  <c r="AL26" i="26"/>
  <c r="AK26" i="26"/>
  <c r="AJ26" i="26"/>
  <c r="AX25" i="26"/>
  <c r="J25" i="33" s="1"/>
  <c r="AW25" i="26"/>
  <c r="AS25" i="26"/>
  <c r="AM25" i="26"/>
  <c r="AL25" i="26"/>
  <c r="AK25" i="26"/>
  <c r="AJ25" i="26"/>
  <c r="AX24" i="26"/>
  <c r="J24" i="33" s="1"/>
  <c r="AW24" i="26"/>
  <c r="AT24" i="26"/>
  <c r="AS24" i="26"/>
  <c r="AM24" i="26"/>
  <c r="AL24" i="26"/>
  <c r="AK24" i="26"/>
  <c r="AJ24" i="26"/>
  <c r="AX23" i="26"/>
  <c r="J23" i="33" s="1"/>
  <c r="AW23" i="26"/>
  <c r="AT23" i="26"/>
  <c r="AS23" i="26"/>
  <c r="AM23" i="26"/>
  <c r="AL23" i="26"/>
  <c r="AK23" i="26"/>
  <c r="AJ23" i="26"/>
  <c r="AX22" i="26"/>
  <c r="J22" i="33" s="1"/>
  <c r="AW22" i="26"/>
  <c r="AT22" i="26"/>
  <c r="AS22" i="26"/>
  <c r="AM22" i="26"/>
  <c r="AL22" i="26"/>
  <c r="AK22" i="26"/>
  <c r="AJ22" i="26"/>
  <c r="AX21" i="26"/>
  <c r="J21" i="33" s="1"/>
  <c r="AW21" i="26"/>
  <c r="AS21" i="26"/>
  <c r="AM21" i="26"/>
  <c r="AL21" i="26"/>
  <c r="AK21" i="26"/>
  <c r="AJ21" i="26"/>
  <c r="AX20" i="26"/>
  <c r="J20" i="33" s="1"/>
  <c r="AW20" i="26"/>
  <c r="AT20" i="26"/>
  <c r="AS20" i="26"/>
  <c r="AM20" i="26"/>
  <c r="AL20" i="26"/>
  <c r="AK20" i="26"/>
  <c r="AJ20" i="26"/>
  <c r="AX19" i="26"/>
  <c r="J19" i="33" s="1"/>
  <c r="AW19" i="26"/>
  <c r="AT19" i="26"/>
  <c r="AS19" i="26"/>
  <c r="AM19" i="26"/>
  <c r="AL19" i="26"/>
  <c r="AK19" i="26"/>
  <c r="AJ19" i="26"/>
  <c r="AW18" i="26"/>
  <c r="AS18" i="26"/>
  <c r="AM18" i="26"/>
  <c r="AL18" i="26"/>
  <c r="AK18" i="26"/>
  <c r="AJ18" i="26"/>
  <c r="AW17" i="26"/>
  <c r="AS17" i="26"/>
  <c r="AM17" i="26"/>
  <c r="AL17" i="26"/>
  <c r="AK17" i="26"/>
  <c r="AJ17" i="26"/>
  <c r="AW16" i="26"/>
  <c r="AS16" i="26"/>
  <c r="AM16" i="26"/>
  <c r="AL16" i="26"/>
  <c r="V16" i="24" s="1"/>
  <c r="AK16" i="26"/>
  <c r="U16" i="24" s="1"/>
  <c r="AJ16" i="26"/>
  <c r="AX15" i="26"/>
  <c r="J15" i="33" s="1"/>
  <c r="AW15" i="26"/>
  <c r="AF16" i="24" s="1"/>
  <c r="AT15" i="26"/>
  <c r="AS15" i="26"/>
  <c r="AM15" i="26"/>
  <c r="W16" i="24" s="1"/>
  <c r="AL15" i="26"/>
  <c r="AK15" i="26"/>
  <c r="AJ15" i="26"/>
  <c r="AW14" i="26"/>
  <c r="AS14" i="26"/>
  <c r="AM14" i="26"/>
  <c r="AL14" i="26"/>
  <c r="AK14" i="26"/>
  <c r="AJ14" i="26"/>
  <c r="AX13" i="26"/>
  <c r="J13" i="33" s="1"/>
  <c r="AW13" i="26"/>
  <c r="AT13" i="26"/>
  <c r="I13" i="33" s="1"/>
  <c r="AS13" i="26"/>
  <c r="AM13" i="26"/>
  <c r="AL13" i="26"/>
  <c r="AK13" i="26"/>
  <c r="AJ13" i="26"/>
  <c r="AX12" i="26"/>
  <c r="N15" i="21" s="1"/>
  <c r="AW12" i="26"/>
  <c r="AS12" i="26"/>
  <c r="AM12" i="26"/>
  <c r="AL12" i="26"/>
  <c r="AK12" i="26"/>
  <c r="AJ12" i="26"/>
  <c r="AX11" i="26"/>
  <c r="J11" i="33" s="1"/>
  <c r="AW11" i="26"/>
  <c r="AS11" i="26"/>
  <c r="AM11" i="26"/>
  <c r="AL11" i="26"/>
  <c r="AK11" i="26"/>
  <c r="AJ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AN50" i="32" l="1"/>
  <c r="BA50" i="32" s="1"/>
  <c r="W18" i="24"/>
  <c r="BA46" i="29"/>
  <c r="AN30" i="29"/>
  <c r="AQ30" i="29" s="1"/>
  <c r="AN36" i="29"/>
  <c r="AN12" i="29"/>
  <c r="AN45" i="29"/>
  <c r="T49" i="33" s="1"/>
  <c r="AN21" i="29"/>
  <c r="T21" i="33" s="1"/>
  <c r="V20" i="24"/>
  <c r="AN38" i="27"/>
  <c r="AN45" i="27"/>
  <c r="L49" i="33" s="1"/>
  <c r="AN23" i="27"/>
  <c r="AN34" i="27"/>
  <c r="AN44" i="27"/>
  <c r="AN30" i="27"/>
  <c r="BA30" i="27" s="1"/>
  <c r="AN20" i="27"/>
  <c r="AN22" i="27"/>
  <c r="BA22" i="27" s="1"/>
  <c r="AN35" i="26"/>
  <c r="AN31" i="26"/>
  <c r="AQ31" i="26" s="1"/>
  <c r="AT31" i="26" s="1"/>
  <c r="AN11" i="26"/>
  <c r="AN20" i="26"/>
  <c r="H20" i="33" s="1"/>
  <c r="AN26" i="26"/>
  <c r="H26" i="33" s="1"/>
  <c r="AN19" i="26"/>
  <c r="AN45" i="28"/>
  <c r="P49" i="33" s="1"/>
  <c r="AN49" i="28"/>
  <c r="AN29" i="28"/>
  <c r="AY46" i="30"/>
  <c r="BD46" i="30" s="1"/>
  <c r="AN26" i="30"/>
  <c r="AF22" i="24"/>
  <c r="AU46" i="32"/>
  <c r="AN46" i="32"/>
  <c r="BA46" i="32" s="1"/>
  <c r="AU43" i="29"/>
  <c r="AY55" i="28"/>
  <c r="BD55" i="28" s="1"/>
  <c r="AN54" i="32"/>
  <c r="BA54" i="32" s="1"/>
  <c r="AU53" i="32"/>
  <c r="AU50" i="32"/>
  <c r="AU49" i="32"/>
  <c r="AU44" i="32"/>
  <c r="AY55" i="31"/>
  <c r="BD55" i="31" s="1"/>
  <c r="AN54" i="31"/>
  <c r="BB54" i="31" s="1"/>
  <c r="AU51" i="31"/>
  <c r="AN46" i="31"/>
  <c r="BA46" i="31" s="1"/>
  <c r="AU28" i="30"/>
  <c r="AU36" i="31"/>
  <c r="AY35" i="31"/>
  <c r="AU35" i="31"/>
  <c r="AY34" i="31"/>
  <c r="AU20" i="31"/>
  <c r="AN19" i="31"/>
  <c r="AU15" i="29"/>
  <c r="AN27" i="28"/>
  <c r="AN54" i="30"/>
  <c r="BB54" i="30" s="1"/>
  <c r="AU49" i="30"/>
  <c r="AY48" i="30"/>
  <c r="BD48" i="30" s="1"/>
  <c r="AN46" i="30"/>
  <c r="BB46" i="30" s="1"/>
  <c r="AU43" i="30"/>
  <c r="AN42" i="30"/>
  <c r="AU39" i="30"/>
  <c r="AY37" i="30"/>
  <c r="AY33" i="30"/>
  <c r="AY32" i="30"/>
  <c r="AY15" i="29"/>
  <c r="AU24" i="30"/>
  <c r="AU19" i="30"/>
  <c r="AN14" i="30"/>
  <c r="AU55" i="29"/>
  <c r="AN55" i="29"/>
  <c r="AY54" i="29"/>
  <c r="BD54" i="29" s="1"/>
  <c r="AN54" i="29"/>
  <c r="BA54" i="29" s="1"/>
  <c r="AY51" i="29"/>
  <c r="BD51" i="29" s="1"/>
  <c r="AU51" i="29"/>
  <c r="AY50" i="29"/>
  <c r="BD50" i="29" s="1"/>
  <c r="AY47" i="29"/>
  <c r="BD47" i="29" s="1"/>
  <c r="AU47" i="29"/>
  <c r="AY26" i="28"/>
  <c r="AY40" i="29"/>
  <c r="AN39" i="29"/>
  <c r="T43" i="33" s="1"/>
  <c r="AU38" i="29"/>
  <c r="AN34" i="29"/>
  <c r="AU28" i="29"/>
  <c r="AY26" i="29"/>
  <c r="AU26" i="29"/>
  <c r="AN22" i="29"/>
  <c r="AU52" i="28"/>
  <c r="AU51" i="28"/>
  <c r="AN51" i="28"/>
  <c r="AY50" i="28"/>
  <c r="BD50" i="28" s="1"/>
  <c r="AU50" i="28"/>
  <c r="AU48" i="28"/>
  <c r="AU47" i="28"/>
  <c r="AN47" i="28"/>
  <c r="AY46" i="28"/>
  <c r="BD46" i="28" s="1"/>
  <c r="AU46" i="28"/>
  <c r="AN46" i="28"/>
  <c r="BA46" i="28" s="1"/>
  <c r="AU40" i="28"/>
  <c r="AU38" i="28"/>
  <c r="AN38" i="28"/>
  <c r="AU34" i="28"/>
  <c r="AN34" i="28"/>
  <c r="AU20" i="28"/>
  <c r="AU52" i="27"/>
  <c r="AY51" i="27"/>
  <c r="BD51" i="27" s="1"/>
  <c r="AU51" i="27"/>
  <c r="AU50" i="27"/>
  <c r="AU48" i="27"/>
  <c r="AN55" i="26"/>
  <c r="BB55" i="26" s="1"/>
  <c r="AN31" i="27"/>
  <c r="AY20" i="27"/>
  <c r="AU20" i="27"/>
  <c r="AF18" i="24"/>
  <c r="AB18" i="24"/>
  <c r="AY51" i="26"/>
  <c r="BD51" i="26" s="1"/>
  <c r="AN50" i="26"/>
  <c r="AU49" i="26"/>
  <c r="AU41" i="26"/>
  <c r="AN27" i="26"/>
  <c r="AY50" i="31"/>
  <c r="BD50" i="31" s="1"/>
  <c r="AN47" i="31"/>
  <c r="AY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U45" i="31"/>
  <c r="AC49" i="33"/>
  <c r="AY44" i="31"/>
  <c r="AC48" i="33"/>
  <c r="AU43" i="31"/>
  <c r="AC47" i="33"/>
  <c r="AU42" i="31"/>
  <c r="AC46" i="33"/>
  <c r="AU41" i="31"/>
  <c r="AC45" i="33"/>
  <c r="AY39" i="31"/>
  <c r="AC43" i="33"/>
  <c r="AU38" i="31"/>
  <c r="AC38" i="33"/>
  <c r="BB38" i="31"/>
  <c r="AB38" i="33"/>
  <c r="AU37" i="31"/>
  <c r="AC37" i="33"/>
  <c r="AY36" i="31"/>
  <c r="AC36" i="33"/>
  <c r="AU34" i="31"/>
  <c r="AC34" i="33"/>
  <c r="AU33" i="31"/>
  <c r="AC33" i="33"/>
  <c r="AD31" i="33"/>
  <c r="F45" i="21"/>
  <c r="AC31" i="33"/>
  <c r="E45" i="21"/>
  <c r="N45" i="21"/>
  <c r="AD30" i="33"/>
  <c r="AU30" i="31"/>
  <c r="AC30" i="33"/>
  <c r="M45" i="21"/>
  <c r="BB30" i="31"/>
  <c r="L45" i="21"/>
  <c r="AB30" i="33"/>
  <c r="AY28" i="31"/>
  <c r="AC28" i="33"/>
  <c r="AU26" i="31"/>
  <c r="AC26" i="33"/>
  <c r="AU22" i="31"/>
  <c r="AC22" i="33"/>
  <c r="AU15" i="31"/>
  <c r="AC15" i="33"/>
  <c r="AU13" i="31"/>
  <c r="AC13" i="33"/>
  <c r="AD12" i="33"/>
  <c r="N20" i="21"/>
  <c r="AY45" i="30"/>
  <c r="Y49" i="33"/>
  <c r="AU44" i="30"/>
  <c r="Y48" i="33"/>
  <c r="AY41" i="30"/>
  <c r="Y45" i="33"/>
  <c r="AU40" i="30"/>
  <c r="Y44" i="33"/>
  <c r="AU37" i="30"/>
  <c r="Y37" i="33"/>
  <c r="AU33" i="30"/>
  <c r="Y33" i="33"/>
  <c r="AU32" i="30"/>
  <c r="Y32" i="33"/>
  <c r="F44" i="21"/>
  <c r="Z31" i="33"/>
  <c r="E44" i="21"/>
  <c r="Y31" i="33"/>
  <c r="Z30" i="33"/>
  <c r="N44" i="21"/>
  <c r="Y30" i="33"/>
  <c r="M44" i="21"/>
  <c r="AY23" i="30"/>
  <c r="Y23" i="33"/>
  <c r="AY22" i="30"/>
  <c r="Y22" i="33"/>
  <c r="AU20" i="30"/>
  <c r="Y20" i="33"/>
  <c r="AU17" i="30"/>
  <c r="Y17" i="33"/>
  <c r="AY13" i="30"/>
  <c r="Y13" i="33"/>
  <c r="Z12" i="33"/>
  <c r="N19" i="21"/>
  <c r="AY11" i="30"/>
  <c r="Y11" i="33"/>
  <c r="AU45" i="29"/>
  <c r="U49" i="33"/>
  <c r="AU42" i="29"/>
  <c r="U46" i="33"/>
  <c r="AU41" i="29"/>
  <c r="U45" i="33"/>
  <c r="AU37" i="29"/>
  <c r="U37" i="33"/>
  <c r="AU36" i="29"/>
  <c r="U36" i="33"/>
  <c r="AU34" i="29"/>
  <c r="U34" i="33"/>
  <c r="AU33" i="29"/>
  <c r="U33" i="33"/>
  <c r="V31" i="33"/>
  <c r="F43" i="21"/>
  <c r="V30" i="33"/>
  <c r="N43" i="21"/>
  <c r="AU30" i="29"/>
  <c r="U30" i="33"/>
  <c r="M43" i="21"/>
  <c r="L43" i="21"/>
  <c r="T30" i="33"/>
  <c r="AY23" i="29"/>
  <c r="U23" i="33"/>
  <c r="AU22" i="29"/>
  <c r="U22" i="33"/>
  <c r="AY20" i="29"/>
  <c r="U20" i="33"/>
  <c r="AU19" i="29"/>
  <c r="U19" i="33"/>
  <c r="V12" i="33"/>
  <c r="N18" i="21"/>
  <c r="AQ12" i="29"/>
  <c r="AT12" i="29" s="1"/>
  <c r="T12" i="33"/>
  <c r="L18" i="21"/>
  <c r="AU45" i="28"/>
  <c r="Q49" i="33"/>
  <c r="AY44" i="28"/>
  <c r="Q48" i="33"/>
  <c r="AU43" i="28"/>
  <c r="Q47" i="33"/>
  <c r="AU42" i="28"/>
  <c r="Q46" i="33"/>
  <c r="AU41" i="28"/>
  <c r="Q45" i="33"/>
  <c r="AY39" i="28"/>
  <c r="Q43" i="33"/>
  <c r="AU33" i="28"/>
  <c r="Q33" i="33"/>
  <c r="F42" i="21"/>
  <c r="R31" i="33"/>
  <c r="N42" i="21"/>
  <c r="R30" i="33"/>
  <c r="AU30" i="28"/>
  <c r="Q30" i="33"/>
  <c r="M42" i="21"/>
  <c r="AQ29" i="28"/>
  <c r="AT29" i="28" s="1"/>
  <c r="Q29" i="33" s="1"/>
  <c r="P29" i="33"/>
  <c r="AU26" i="28"/>
  <c r="Q26" i="33"/>
  <c r="AU22" i="28"/>
  <c r="Q22" i="33"/>
  <c r="AU19" i="28"/>
  <c r="Q19" i="33"/>
  <c r="AU15" i="28"/>
  <c r="Q15" i="33"/>
  <c r="AU13" i="28"/>
  <c r="Q13" i="33"/>
  <c r="N17" i="21"/>
  <c r="R12" i="33"/>
  <c r="AU45" i="27"/>
  <c r="M49" i="33"/>
  <c r="AU43" i="27"/>
  <c r="M47" i="33"/>
  <c r="AU41" i="27"/>
  <c r="M45" i="33"/>
  <c r="AU39" i="27"/>
  <c r="M43" i="33"/>
  <c r="BA38" i="27"/>
  <c r="L38" i="33"/>
  <c r="AU36" i="27"/>
  <c r="M36" i="33"/>
  <c r="BA34" i="27"/>
  <c r="L34" i="33"/>
  <c r="AU33" i="27"/>
  <c r="M33" i="33"/>
  <c r="AY32" i="27"/>
  <c r="M32" i="33"/>
  <c r="F41" i="21"/>
  <c r="N31" i="33"/>
  <c r="AU31" i="27"/>
  <c r="M31" i="33"/>
  <c r="E41" i="21"/>
  <c r="N30" i="33"/>
  <c r="N41" i="21"/>
  <c r="AY30" i="27"/>
  <c r="M41" i="21"/>
  <c r="M30" i="33"/>
  <c r="L30" i="33"/>
  <c r="L41" i="21"/>
  <c r="AY28" i="27"/>
  <c r="M28" i="33"/>
  <c r="AU23" i="27"/>
  <c r="M23" i="33"/>
  <c r="AY19" i="27"/>
  <c r="M19" i="33"/>
  <c r="AU15" i="27"/>
  <c r="M15" i="33"/>
  <c r="AU13" i="27"/>
  <c r="M13" i="33"/>
  <c r="N16" i="21"/>
  <c r="N12" i="33"/>
  <c r="AY45" i="26"/>
  <c r="I49" i="33"/>
  <c r="AU44" i="26"/>
  <c r="I48" i="33"/>
  <c r="AU43" i="26"/>
  <c r="I47" i="33"/>
  <c r="AY42" i="26"/>
  <c r="I46" i="33"/>
  <c r="AU39" i="26"/>
  <c r="I43" i="33"/>
  <c r="AY36" i="26"/>
  <c r="I36" i="33"/>
  <c r="AU33" i="26"/>
  <c r="I33" i="33"/>
  <c r="AU32" i="26"/>
  <c r="I32" i="33"/>
  <c r="F40" i="21"/>
  <c r="J31" i="33"/>
  <c r="H31" i="33"/>
  <c r="N40" i="21"/>
  <c r="J30" i="33"/>
  <c r="AY30" i="26"/>
  <c r="I30" i="33"/>
  <c r="M40" i="21"/>
  <c r="AY24" i="26"/>
  <c r="I24" i="33"/>
  <c r="AU23" i="26"/>
  <c r="I23" i="33"/>
  <c r="AY22" i="26"/>
  <c r="I22" i="33"/>
  <c r="AU20" i="26"/>
  <c r="I20" i="33"/>
  <c r="AY19" i="26"/>
  <c r="I19" i="33"/>
  <c r="AY15" i="26"/>
  <c r="I15" i="33"/>
  <c r="N21" i="21"/>
  <c r="AH12" i="33"/>
  <c r="J12" i="33"/>
  <c r="BB50" i="31"/>
  <c r="BA50" i="31"/>
  <c r="BB46" i="27"/>
  <c r="BA46" i="27"/>
  <c r="AU48" i="26"/>
  <c r="AN12" i="26"/>
  <c r="AN14" i="26"/>
  <c r="AY32" i="26"/>
  <c r="AY38" i="26"/>
  <c r="AY40" i="26"/>
  <c r="AY41" i="26"/>
  <c r="AN46" i="26"/>
  <c r="AY47" i="26"/>
  <c r="BD47" i="26" s="1"/>
  <c r="AY49" i="26"/>
  <c r="BD49" i="26" s="1"/>
  <c r="AY52" i="26"/>
  <c r="BD52" i="26" s="1"/>
  <c r="AY55" i="26"/>
  <c r="BD55" i="26" s="1"/>
  <c r="AN39" i="27"/>
  <c r="L43" i="33" s="1"/>
  <c r="AY48" i="27"/>
  <c r="BD48" i="27" s="1"/>
  <c r="AN52" i="27"/>
  <c r="AN13" i="28"/>
  <c r="P13" i="33" s="1"/>
  <c r="AB20" i="24"/>
  <c r="AY52" i="28"/>
  <c r="BD52" i="28" s="1"/>
  <c r="AN55" i="28"/>
  <c r="BB55" i="28" s="1"/>
  <c r="AN26" i="29"/>
  <c r="AN32" i="29"/>
  <c r="T32" i="33" s="1"/>
  <c r="AU52" i="29"/>
  <c r="AB24" i="24"/>
  <c r="AN32" i="30"/>
  <c r="X32" i="33" s="1"/>
  <c r="AN39" i="30"/>
  <c r="X43" i="33" s="1"/>
  <c r="AU45" i="30"/>
  <c r="AN11" i="31"/>
  <c r="AN12" i="31"/>
  <c r="AN15" i="31"/>
  <c r="V26" i="24"/>
  <c r="AY19" i="31"/>
  <c r="AY23" i="31"/>
  <c r="AY24" i="31"/>
  <c r="AN55" i="31"/>
  <c r="BB55" i="31" s="1"/>
  <c r="AB28" i="24"/>
  <c r="AF37" i="33"/>
  <c r="AU45" i="32"/>
  <c r="AN15" i="26"/>
  <c r="AU47" i="27"/>
  <c r="AN23" i="28"/>
  <c r="AY20" i="26"/>
  <c r="AN23" i="26"/>
  <c r="AN33" i="26"/>
  <c r="H33" i="33" s="1"/>
  <c r="AN48" i="26"/>
  <c r="AN53" i="26"/>
  <c r="AY15" i="27"/>
  <c r="AN18" i="27"/>
  <c r="AN21" i="27"/>
  <c r="AN26" i="27"/>
  <c r="AN47" i="27"/>
  <c r="AN53" i="27"/>
  <c r="AN12" i="28"/>
  <c r="AN14" i="28"/>
  <c r="W20" i="24"/>
  <c r="AY23" i="28"/>
  <c r="AY24" i="28"/>
  <c r="AN30" i="28"/>
  <c r="AN36" i="28"/>
  <c r="P36" i="33" s="1"/>
  <c r="AY19" i="29"/>
  <c r="AN24" i="29"/>
  <c r="T24" i="33" s="1"/>
  <c r="AN29" i="29"/>
  <c r="AN38" i="29"/>
  <c r="AY15" i="30"/>
  <c r="AF24" i="24"/>
  <c r="AN19" i="30"/>
  <c r="AY24" i="30"/>
  <c r="AN27" i="30"/>
  <c r="AN30" i="30"/>
  <c r="AN38" i="30"/>
  <c r="AN49" i="30"/>
  <c r="AU52" i="30"/>
  <c r="AN28" i="31"/>
  <c r="AN34" i="31"/>
  <c r="AU52" i="31"/>
  <c r="AF28" i="24"/>
  <c r="AN49" i="32"/>
  <c r="AY50" i="32"/>
  <c r="BD50" i="32" s="1"/>
  <c r="AU52" i="32"/>
  <c r="AU53" i="26"/>
  <c r="AN55" i="27"/>
  <c r="AF20" i="24"/>
  <c r="AY19" i="28"/>
  <c r="AY46" i="29"/>
  <c r="BD46" i="29" s="1"/>
  <c r="AY51" i="30"/>
  <c r="BD51" i="30" s="1"/>
  <c r="AB26" i="24"/>
  <c r="AU47" i="31"/>
  <c r="AY51" i="32"/>
  <c r="BD51" i="32" s="1"/>
  <c r="AN39" i="26"/>
  <c r="AU45" i="26"/>
  <c r="AN49" i="26"/>
  <c r="BA55" i="26"/>
  <c r="AN14" i="27"/>
  <c r="U18" i="24"/>
  <c r="AU32" i="27"/>
  <c r="AN48" i="27"/>
  <c r="AY48" i="28"/>
  <c r="BD48" i="28" s="1"/>
  <c r="AN52" i="28"/>
  <c r="AN17" i="29"/>
  <c r="T17" i="33" s="1"/>
  <c r="AN18" i="29"/>
  <c r="AU48" i="29"/>
  <c r="AN51" i="29"/>
  <c r="BB51" i="29" s="1"/>
  <c r="AN53" i="29"/>
  <c r="AN34" i="30"/>
  <c r="AN45" i="30"/>
  <c r="X49" i="33" s="1"/>
  <c r="AN52" i="30"/>
  <c r="AU53" i="30"/>
  <c r="AN23" i="31"/>
  <c r="AN24" i="31"/>
  <c r="AN45" i="31"/>
  <c r="AY46" i="31"/>
  <c r="BD46" i="31" s="1"/>
  <c r="AY48" i="31"/>
  <c r="BD48" i="31" s="1"/>
  <c r="AN52" i="31"/>
  <c r="AY48" i="32"/>
  <c r="BD48" i="32" s="1"/>
  <c r="AN52" i="32"/>
  <c r="BB52" i="32" s="1"/>
  <c r="W24" i="24"/>
  <c r="AY13" i="26"/>
  <c r="AY43" i="26"/>
  <c r="AN54" i="26"/>
  <c r="V18" i="24"/>
  <c r="AY22" i="27"/>
  <c r="AY24" i="27"/>
  <c r="AY26" i="27"/>
  <c r="AY38" i="27"/>
  <c r="AY40" i="27"/>
  <c r="AY44" i="27"/>
  <c r="AN49" i="27"/>
  <c r="AN17" i="28"/>
  <c r="AN26" i="28"/>
  <c r="AN53" i="28"/>
  <c r="AY54" i="28"/>
  <c r="BD54" i="28" s="1"/>
  <c r="AN18" i="30"/>
  <c r="AN22" i="30"/>
  <c r="AY31" i="30"/>
  <c r="AY54" i="30"/>
  <c r="BD54" i="30" s="1"/>
  <c r="AY55" i="30"/>
  <c r="BD55" i="30" s="1"/>
  <c r="AN18" i="31"/>
  <c r="AN21" i="31"/>
  <c r="AB21" i="33" s="1"/>
  <c r="AN22" i="31"/>
  <c r="AU48" i="31"/>
  <c r="AN51" i="31"/>
  <c r="AN53" i="31"/>
  <c r="BB53" i="31" s="1"/>
  <c r="AY54" i="31"/>
  <c r="BD54" i="31" s="1"/>
  <c r="AF15" i="33"/>
  <c r="AN45" i="32"/>
  <c r="AF49" i="33" s="1"/>
  <c r="AY46" i="32"/>
  <c r="BD46" i="32" s="1"/>
  <c r="AU48" i="32"/>
  <c r="AY49" i="32"/>
  <c r="BD49" i="32" s="1"/>
  <c r="AU55" i="32"/>
  <c r="AN16" i="26"/>
  <c r="AY26" i="26"/>
  <c r="AY28" i="26"/>
  <c r="AN44" i="26"/>
  <c r="H48" i="33" s="1"/>
  <c r="AN45" i="26"/>
  <c r="AU24" i="27"/>
  <c r="AN36" i="27"/>
  <c r="AY36" i="27"/>
  <c r="AY46" i="27"/>
  <c r="BD46" i="27" s="1"/>
  <c r="AY15" i="28"/>
  <c r="AN18" i="28"/>
  <c r="AN22" i="28"/>
  <c r="AY32" i="28"/>
  <c r="AN16" i="29"/>
  <c r="AY28" i="29"/>
  <c r="AY32" i="29"/>
  <c r="U24" i="24"/>
  <c r="AU31" i="30"/>
  <c r="AY34" i="30"/>
  <c r="AY36" i="30"/>
  <c r="AY38" i="30"/>
  <c r="AN47" i="30"/>
  <c r="AY47" i="30"/>
  <c r="BD47" i="30" s="1"/>
  <c r="AY49" i="30"/>
  <c r="BD49" i="30" s="1"/>
  <c r="AU55" i="30"/>
  <c r="AY11" i="31"/>
  <c r="AY15" i="31"/>
  <c r="AY31" i="31"/>
  <c r="U28" i="24"/>
  <c r="AN47" i="32"/>
  <c r="AY47" i="32"/>
  <c r="BD47" i="32" s="1"/>
  <c r="AY54" i="32"/>
  <c r="BD54" i="32" s="1"/>
  <c r="AN48" i="28"/>
  <c r="AN13" i="29"/>
  <c r="T13" i="33" s="1"/>
  <c r="AN14" i="29"/>
  <c r="V24" i="24"/>
  <c r="AN48" i="30"/>
  <c r="AN53" i="30"/>
  <c r="T26" i="24"/>
  <c r="AN48" i="31"/>
  <c r="AN48" i="32"/>
  <c r="AN53" i="32"/>
  <c r="AN55" i="32"/>
  <c r="AB16" i="24"/>
  <c r="AY17" i="31"/>
  <c r="AY13" i="31"/>
  <c r="AU17" i="31"/>
  <c r="AY21" i="30"/>
  <c r="AY26" i="30"/>
  <c r="AY44" i="32"/>
  <c r="AF33" i="33"/>
  <c r="AN44" i="32"/>
  <c r="AF48" i="33" s="1"/>
  <c r="T28" i="24"/>
  <c r="AY43" i="31"/>
  <c r="AY42" i="31"/>
  <c r="AU44" i="31"/>
  <c r="AN42" i="31"/>
  <c r="AN44" i="31"/>
  <c r="AB48" i="33" s="1"/>
  <c r="AN32" i="31"/>
  <c r="AB32" i="33" s="1"/>
  <c r="AN40" i="31"/>
  <c r="AB44" i="33" s="1"/>
  <c r="AU11" i="31"/>
  <c r="AY22" i="31"/>
  <c r="AU23" i="31"/>
  <c r="AN27" i="31"/>
  <c r="AN31" i="31"/>
  <c r="AN33" i="31"/>
  <c r="AN39" i="31"/>
  <c r="AB43" i="33" s="1"/>
  <c r="AN41" i="31"/>
  <c r="AB45" i="33" s="1"/>
  <c r="AU19" i="31"/>
  <c r="AU24" i="31"/>
  <c r="AU28" i="31"/>
  <c r="AN13" i="31"/>
  <c r="AN17" i="31"/>
  <c r="AB17" i="33" s="1"/>
  <c r="AY20" i="31"/>
  <c r="AU31" i="31"/>
  <c r="AN36" i="31"/>
  <c r="AB36" i="33" s="1"/>
  <c r="AU39" i="31"/>
  <c r="AY26" i="31"/>
  <c r="AY30" i="31"/>
  <c r="AY32" i="31"/>
  <c r="AN35" i="31"/>
  <c r="AB35" i="33" s="1"/>
  <c r="AY38" i="31"/>
  <c r="AY40" i="31"/>
  <c r="AN43" i="31"/>
  <c r="AB47" i="33" s="1"/>
  <c r="AN16" i="31"/>
  <c r="AN25" i="31"/>
  <c r="AN29" i="31"/>
  <c r="AU32" i="31"/>
  <c r="AU40" i="31"/>
  <c r="AN14" i="31"/>
  <c r="AN20" i="31"/>
  <c r="AB20" i="33" s="1"/>
  <c r="AN26" i="31"/>
  <c r="AY44" i="30"/>
  <c r="AY42" i="30"/>
  <c r="AY43" i="30"/>
  <c r="AU11" i="30"/>
  <c r="AU13" i="30"/>
  <c r="AU15" i="30"/>
  <c r="AN40" i="30"/>
  <c r="AU41" i="30"/>
  <c r="AU21" i="30"/>
  <c r="AN25" i="30"/>
  <c r="AN29" i="30"/>
  <c r="AU36" i="30"/>
  <c r="AY40" i="30"/>
  <c r="AN11" i="30"/>
  <c r="X11" i="33" s="1"/>
  <c r="AN13" i="30"/>
  <c r="AN15" i="30"/>
  <c r="AN20" i="30"/>
  <c r="AY20" i="30"/>
  <c r="AN33" i="30"/>
  <c r="X33" i="33" s="1"/>
  <c r="AN35" i="30"/>
  <c r="X35" i="33" s="1"/>
  <c r="AN12" i="30"/>
  <c r="AN16" i="30"/>
  <c r="AN17" i="30"/>
  <c r="AU23" i="30"/>
  <c r="AY30" i="30"/>
  <c r="AN36" i="30"/>
  <c r="AN41" i="30"/>
  <c r="X45" i="33" s="1"/>
  <c r="AY39" i="30"/>
  <c r="AN21" i="30"/>
  <c r="X21" i="33" s="1"/>
  <c r="AN23" i="30"/>
  <c r="AN43" i="30"/>
  <c r="AY17" i="30"/>
  <c r="AY19" i="30"/>
  <c r="AN24" i="30"/>
  <c r="X24" i="33" s="1"/>
  <c r="AN28" i="30"/>
  <c r="X28" i="33" s="1"/>
  <c r="AY28" i="30"/>
  <c r="AN31" i="30"/>
  <c r="AN37" i="30"/>
  <c r="AN44" i="30"/>
  <c r="AY43" i="29"/>
  <c r="AY44" i="29"/>
  <c r="AN42" i="29"/>
  <c r="AU44" i="29"/>
  <c r="AN44" i="29"/>
  <c r="T48" i="33" s="1"/>
  <c r="BA30" i="29"/>
  <c r="AN41" i="29"/>
  <c r="AU20" i="29"/>
  <c r="AN23" i="29"/>
  <c r="AN25" i="29"/>
  <c r="AN28" i="29"/>
  <c r="T28" i="33" s="1"/>
  <c r="AY30" i="29"/>
  <c r="AY42" i="29"/>
  <c r="AN20" i="29"/>
  <c r="T20" i="33" s="1"/>
  <c r="AU32" i="29"/>
  <c r="AN35" i="29"/>
  <c r="T35" i="33" s="1"/>
  <c r="AN37" i="29"/>
  <c r="T37" i="33" s="1"/>
  <c r="AN19" i="29"/>
  <c r="T19" i="33" s="1"/>
  <c r="AU23" i="29"/>
  <c r="AY38" i="29"/>
  <c r="AY22" i="29"/>
  <c r="AY24" i="29"/>
  <c r="AN27" i="29"/>
  <c r="AU40" i="29"/>
  <c r="AN43" i="29"/>
  <c r="T47" i="33" s="1"/>
  <c r="AN15" i="29"/>
  <c r="AU24" i="29"/>
  <c r="AN31" i="29"/>
  <c r="AN33" i="29"/>
  <c r="AN11" i="29"/>
  <c r="T11" i="33" s="1"/>
  <c r="AY34" i="29"/>
  <c r="AY36" i="29"/>
  <c r="AN40" i="29"/>
  <c r="AU44" i="28"/>
  <c r="AN42" i="28"/>
  <c r="AN43" i="28"/>
  <c r="AN20" i="28"/>
  <c r="AU32" i="28"/>
  <c r="AN35" i="28"/>
  <c r="AN37" i="28"/>
  <c r="AU39" i="28"/>
  <c r="AY43" i="28"/>
  <c r="AN16" i="28"/>
  <c r="AN19" i="28"/>
  <c r="P19" i="33" s="1"/>
  <c r="AN21" i="28"/>
  <c r="P21" i="33" s="1"/>
  <c r="AU23" i="28"/>
  <c r="AY38" i="28"/>
  <c r="AY40" i="28"/>
  <c r="AN44" i="28"/>
  <c r="AY22" i="28"/>
  <c r="AN32" i="28"/>
  <c r="AU24" i="28"/>
  <c r="AY28" i="28"/>
  <c r="AN31" i="28"/>
  <c r="AN33" i="28"/>
  <c r="AN11" i="28"/>
  <c r="P11" i="33" s="1"/>
  <c r="AU28" i="28"/>
  <c r="AY34" i="28"/>
  <c r="AY36" i="28"/>
  <c r="AN40" i="28"/>
  <c r="AY20" i="28"/>
  <c r="AN24" i="28"/>
  <c r="AU36" i="28"/>
  <c r="AN39" i="28"/>
  <c r="P43" i="33" s="1"/>
  <c r="AN41" i="28"/>
  <c r="AN15" i="28"/>
  <c r="AN25" i="28"/>
  <c r="AN28" i="28"/>
  <c r="AY30" i="28"/>
  <c r="AY42" i="28"/>
  <c r="AU44" i="27"/>
  <c r="AN42" i="27"/>
  <c r="AY43" i="27"/>
  <c r="AY23" i="27"/>
  <c r="AU28" i="27"/>
  <c r="AN35" i="27"/>
  <c r="AN43" i="27"/>
  <c r="AU19" i="27"/>
  <c r="AN24" i="27"/>
  <c r="BA24" i="27" s="1"/>
  <c r="AN19" i="27"/>
  <c r="AQ19" i="27" s="1"/>
  <c r="AN28" i="27"/>
  <c r="AN37" i="27"/>
  <c r="AU40" i="27"/>
  <c r="AN11" i="27"/>
  <c r="AN15" i="27"/>
  <c r="AN25" i="27"/>
  <c r="AN27" i="27"/>
  <c r="AY31" i="27"/>
  <c r="AY39" i="27"/>
  <c r="AN29" i="27"/>
  <c r="AN32" i="27"/>
  <c r="L32" i="33" s="1"/>
  <c r="AY34" i="27"/>
  <c r="AN40" i="27"/>
  <c r="AY42" i="27"/>
  <c r="AN12" i="27"/>
  <c r="AN16" i="27"/>
  <c r="AN17" i="27"/>
  <c r="L17" i="33" s="1"/>
  <c r="AN13" i="27"/>
  <c r="AN33" i="27"/>
  <c r="L33" i="33" s="1"/>
  <c r="AN41" i="27"/>
  <c r="AN43" i="26"/>
  <c r="AN42" i="26"/>
  <c r="AU24" i="26"/>
  <c r="AU40" i="26"/>
  <c r="AN22" i="26"/>
  <c r="H22" i="33" s="1"/>
  <c r="AY23" i="26"/>
  <c r="AU28" i="26"/>
  <c r="AN38" i="26"/>
  <c r="AY39" i="26"/>
  <c r="AY44" i="26"/>
  <c r="T16" i="24"/>
  <c r="AU13" i="26"/>
  <c r="AU15" i="26"/>
  <c r="AU19" i="26"/>
  <c r="AN13" i="26"/>
  <c r="AN17" i="26"/>
  <c r="H17" i="33" s="1"/>
  <c r="AN24" i="26"/>
  <c r="H24" i="33" s="1"/>
  <c r="AU36" i="26"/>
  <c r="AN40" i="26"/>
  <c r="H44" i="33" s="1"/>
  <c r="AN28" i="26"/>
  <c r="H28" i="33" s="1"/>
  <c r="AN34" i="26"/>
  <c r="AN25" i="26"/>
  <c r="AN36" i="26"/>
  <c r="AN41" i="26"/>
  <c r="H45" i="33" s="1"/>
  <c r="AN18" i="26"/>
  <c r="AN29" i="26"/>
  <c r="AN30" i="26"/>
  <c r="AY33" i="26"/>
  <c r="AN21" i="26"/>
  <c r="H21" i="33" s="1"/>
  <c r="AN32" i="26"/>
  <c r="H32" i="33" s="1"/>
  <c r="AY34" i="26"/>
  <c r="AN37" i="26"/>
  <c r="H37" i="33" s="1"/>
  <c r="BB51" i="32"/>
  <c r="AQ51" i="32"/>
  <c r="BA51" i="32"/>
  <c r="AQ50" i="32"/>
  <c r="BB50" i="32"/>
  <c r="BB49" i="31"/>
  <c r="AQ49" i="31"/>
  <c r="BA49" i="31"/>
  <c r="BB37" i="31"/>
  <c r="AQ37" i="31"/>
  <c r="BA37" i="31"/>
  <c r="BA30" i="31"/>
  <c r="BA38" i="31"/>
  <c r="AQ30" i="31"/>
  <c r="AY33" i="31"/>
  <c r="AY37" i="31"/>
  <c r="AQ38" i="31"/>
  <c r="AY41" i="31"/>
  <c r="AY45" i="31"/>
  <c r="AY49" i="31"/>
  <c r="BD49" i="31" s="1"/>
  <c r="AQ50" i="31"/>
  <c r="AY53" i="31"/>
  <c r="BD53" i="31" s="1"/>
  <c r="BB51" i="30"/>
  <c r="AQ51" i="30"/>
  <c r="BA51" i="30"/>
  <c r="BB55" i="30"/>
  <c r="AQ55" i="30"/>
  <c r="BA55" i="30"/>
  <c r="BA50" i="30"/>
  <c r="AQ50" i="30"/>
  <c r="AU22" i="30"/>
  <c r="AU26" i="30"/>
  <c r="AU30" i="30"/>
  <c r="AU34" i="30"/>
  <c r="AU38" i="30"/>
  <c r="AU42" i="30"/>
  <c r="AU46" i="30"/>
  <c r="AU50" i="30"/>
  <c r="AU54" i="30"/>
  <c r="BB52" i="29"/>
  <c r="AQ52" i="29"/>
  <c r="BA52" i="29"/>
  <c r="AY33" i="29"/>
  <c r="AY37" i="29"/>
  <c r="AY41" i="29"/>
  <c r="AY45" i="29"/>
  <c r="AQ46" i="29"/>
  <c r="BB46" i="29"/>
  <c r="AY49" i="29"/>
  <c r="BD49" i="29" s="1"/>
  <c r="AQ50" i="29"/>
  <c r="BB50" i="29"/>
  <c r="AY53" i="29"/>
  <c r="BD53" i="29" s="1"/>
  <c r="AY13" i="28"/>
  <c r="AY33" i="28"/>
  <c r="AY41" i="28"/>
  <c r="AY45" i="28"/>
  <c r="AY49" i="28"/>
  <c r="BD49" i="28" s="1"/>
  <c r="AQ50" i="28"/>
  <c r="BB50" i="28"/>
  <c r="AY53" i="28"/>
  <c r="BD53" i="28" s="1"/>
  <c r="AQ54" i="28"/>
  <c r="BB54" i="28"/>
  <c r="BB51" i="27"/>
  <c r="AQ51" i="27"/>
  <c r="BA51" i="27"/>
  <c r="BB45" i="27"/>
  <c r="AQ45" i="27"/>
  <c r="BA45" i="27"/>
  <c r="AY13" i="27"/>
  <c r="AQ22" i="27"/>
  <c r="AQ30" i="27"/>
  <c r="BB30" i="27"/>
  <c r="AY33" i="27"/>
  <c r="AQ34" i="27"/>
  <c r="BB34" i="27"/>
  <c r="AQ38" i="27"/>
  <c r="BB38" i="27"/>
  <c r="AY41" i="27"/>
  <c r="AQ42" i="27"/>
  <c r="BB42" i="27"/>
  <c r="AY45" i="27"/>
  <c r="AQ46" i="27"/>
  <c r="AY49" i="27"/>
  <c r="BD49" i="27" s="1"/>
  <c r="AQ50" i="27"/>
  <c r="BB50" i="27"/>
  <c r="AY53" i="27"/>
  <c r="BD53" i="27" s="1"/>
  <c r="AQ54" i="27"/>
  <c r="BB54" i="27"/>
  <c r="AU55" i="27"/>
  <c r="AU22" i="27"/>
  <c r="AU26" i="27"/>
  <c r="AU30" i="27"/>
  <c r="AU34" i="27"/>
  <c r="AU38" i="27"/>
  <c r="AU42" i="27"/>
  <c r="AU46" i="27"/>
  <c r="AU54" i="27"/>
  <c r="BB52" i="26"/>
  <c r="AQ52" i="26"/>
  <c r="BA52" i="26"/>
  <c r="BB20" i="26"/>
  <c r="AQ20" i="26"/>
  <c r="BA20" i="26"/>
  <c r="BA26" i="26"/>
  <c r="BB26" i="26"/>
  <c r="AQ26" i="26"/>
  <c r="AU55" i="26"/>
  <c r="AU22" i="26"/>
  <c r="AU26" i="26"/>
  <c r="AU30" i="26"/>
  <c r="AU34" i="26"/>
  <c r="AU38" i="26"/>
  <c r="AU42" i="26"/>
  <c r="AU46" i="26"/>
  <c r="AU50" i="26"/>
  <c r="AU54" i="26"/>
  <c r="BA47" i="26"/>
  <c r="BA51" i="26"/>
  <c r="AQ47" i="26"/>
  <c r="AQ51" i="26"/>
  <c r="AM11" i="19"/>
  <c r="AT20" i="19"/>
  <c r="AT21" i="19"/>
  <c r="AT22" i="19"/>
  <c r="AT23" i="19"/>
  <c r="AT24" i="19"/>
  <c r="AT26" i="19"/>
  <c r="AT28" i="19"/>
  <c r="AT30" i="19"/>
  <c r="AT31" i="19"/>
  <c r="AT32" i="19"/>
  <c r="AT33" i="19"/>
  <c r="AT34" i="19"/>
  <c r="AT36" i="19"/>
  <c r="AT37" i="19"/>
  <c r="AT38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U52" i="19" s="1"/>
  <c r="AT53" i="19"/>
  <c r="AU53" i="19" s="1"/>
  <c r="AT54" i="19"/>
  <c r="AU54" i="19" s="1"/>
  <c r="AT55" i="19"/>
  <c r="AU55" i="19" s="1"/>
  <c r="AX13" i="19"/>
  <c r="AX20" i="19"/>
  <c r="AX21" i="19"/>
  <c r="AX22" i="19"/>
  <c r="AX23" i="19"/>
  <c r="AX24" i="19"/>
  <c r="AX25" i="19"/>
  <c r="AX26" i="19"/>
  <c r="AX27" i="19"/>
  <c r="AX28" i="19"/>
  <c r="AX30" i="19"/>
  <c r="AX31" i="19"/>
  <c r="AX32" i="19"/>
  <c r="AX33" i="19"/>
  <c r="AX34" i="19"/>
  <c r="AX36" i="19"/>
  <c r="AX37" i="19"/>
  <c r="AX38" i="19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W12" i="19"/>
  <c r="AW13" i="19"/>
  <c r="AW14" i="19"/>
  <c r="AW15" i="19"/>
  <c r="AW16" i="19"/>
  <c r="AW17" i="19"/>
  <c r="AX17" i="19" s="1"/>
  <c r="AW19" i="19"/>
  <c r="AW20" i="19"/>
  <c r="AW21" i="19"/>
  <c r="AW22" i="19"/>
  <c r="AW23" i="19"/>
  <c r="AW24" i="19"/>
  <c r="AW25" i="19"/>
  <c r="AW26" i="19"/>
  <c r="AW27" i="19"/>
  <c r="AW28" i="19"/>
  <c r="AW29" i="19"/>
  <c r="AW30" i="19"/>
  <c r="AW31" i="19"/>
  <c r="AW32" i="19"/>
  <c r="AW33" i="19"/>
  <c r="AW34" i="19"/>
  <c r="AW35" i="19"/>
  <c r="AW36" i="19"/>
  <c r="AW37" i="19"/>
  <c r="AW38" i="19"/>
  <c r="AW39" i="19"/>
  <c r="AX39" i="19" s="1"/>
  <c r="AW40" i="19"/>
  <c r="AW41" i="19"/>
  <c r="AW42" i="19"/>
  <c r="AW43" i="19"/>
  <c r="AW44" i="19"/>
  <c r="AW45" i="19"/>
  <c r="AW46" i="19"/>
  <c r="AW47" i="19"/>
  <c r="AW48" i="19"/>
  <c r="AW49" i="19"/>
  <c r="AW50" i="19"/>
  <c r="AW51" i="19"/>
  <c r="AW52" i="19"/>
  <c r="AW53" i="19"/>
  <c r="AW54" i="19"/>
  <c r="AW55" i="19"/>
  <c r="AS12" i="19"/>
  <c r="AS13" i="19"/>
  <c r="AS14" i="19"/>
  <c r="AS15" i="19"/>
  <c r="AS16" i="19"/>
  <c r="AS17" i="19"/>
  <c r="AT17" i="19" s="1"/>
  <c r="AS18" i="19"/>
  <c r="AS19" i="19"/>
  <c r="AS20" i="19"/>
  <c r="AS21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S36" i="19"/>
  <c r="AS37" i="19"/>
  <c r="AS38" i="19"/>
  <c r="AS39" i="19"/>
  <c r="AS40" i="19"/>
  <c r="AS41" i="19"/>
  <c r="AS42" i="19"/>
  <c r="AS43" i="19"/>
  <c r="AS44" i="19"/>
  <c r="AS45" i="19"/>
  <c r="AS46" i="19"/>
  <c r="AS47" i="19"/>
  <c r="AS48" i="19"/>
  <c r="AS49" i="19"/>
  <c r="AS50" i="19"/>
  <c r="AS51" i="19"/>
  <c r="AS52" i="19"/>
  <c r="AS53" i="19"/>
  <c r="AS54" i="19"/>
  <c r="AS55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L11" i="19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J12" i="19"/>
  <c r="AJ13" i="19"/>
  <c r="AJ14" i="19"/>
  <c r="AJ15" i="19"/>
  <c r="AJ16" i="19"/>
  <c r="AJ17" i="19"/>
  <c r="AJ18" i="19"/>
  <c r="AJ19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J36" i="19"/>
  <c r="AJ37" i="19"/>
  <c r="AJ38" i="19"/>
  <c r="AJ39" i="19"/>
  <c r="AJ40" i="19"/>
  <c r="AJ41" i="19"/>
  <c r="AJ42" i="19"/>
  <c r="AJ43" i="19"/>
  <c r="AJ44" i="19"/>
  <c r="AJ45" i="19"/>
  <c r="AJ46" i="19"/>
  <c r="AJ47" i="19"/>
  <c r="AJ48" i="19"/>
  <c r="AJ49" i="19"/>
  <c r="AJ50" i="19"/>
  <c r="AJ51" i="19"/>
  <c r="AJ52" i="19"/>
  <c r="AJ53" i="19"/>
  <c r="AJ54" i="19"/>
  <c r="AJ55" i="19"/>
  <c r="AJ11" i="19"/>
  <c r="AW11" i="19"/>
  <c r="AS11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N45" i="19" s="1"/>
  <c r="AM46" i="19"/>
  <c r="AM47" i="19"/>
  <c r="AM48" i="19"/>
  <c r="AM49" i="19"/>
  <c r="AM50" i="19"/>
  <c r="AM51" i="19"/>
  <c r="AM52" i="19"/>
  <c r="AM53" i="19"/>
  <c r="AM54" i="19"/>
  <c r="AM55" i="19"/>
  <c r="T36" i="33" l="1"/>
  <c r="BB36" i="29"/>
  <c r="AQ36" i="29"/>
  <c r="BA36" i="29"/>
  <c r="BB12" i="29"/>
  <c r="BA12" i="29"/>
  <c r="L23" i="33"/>
  <c r="BB23" i="27"/>
  <c r="AQ23" i="27"/>
  <c r="BA23" i="27"/>
  <c r="L48" i="33"/>
  <c r="BA44" i="27"/>
  <c r="AQ44" i="27"/>
  <c r="BB44" i="27"/>
  <c r="L20" i="33"/>
  <c r="BB20" i="27"/>
  <c r="AQ20" i="27"/>
  <c r="BA20" i="27"/>
  <c r="BA49" i="28"/>
  <c r="AQ49" i="28"/>
  <c r="BB49" i="28"/>
  <c r="L28" i="33"/>
  <c r="BB28" i="27"/>
  <c r="AQ28" i="27"/>
  <c r="BA28" i="27"/>
  <c r="BB25" i="27"/>
  <c r="BA25" i="27"/>
  <c r="H49" i="33"/>
  <c r="D40" i="21"/>
  <c r="M39" i="21"/>
  <c r="E39" i="21"/>
  <c r="N39" i="21"/>
  <c r="F39" i="21"/>
  <c r="L22" i="33"/>
  <c r="BB22" i="27"/>
  <c r="AF14" i="24"/>
  <c r="AB14" i="24"/>
  <c r="H35" i="33"/>
  <c r="AQ35" i="26"/>
  <c r="AT35" i="26" s="1"/>
  <c r="H11" i="33"/>
  <c r="AQ11" i="26"/>
  <c r="AT11" i="26" s="1"/>
  <c r="BB52" i="27"/>
  <c r="AQ52" i="27"/>
  <c r="BA52" i="27"/>
  <c r="P47" i="33"/>
  <c r="BB43" i="28"/>
  <c r="AQ43" i="28"/>
  <c r="BA43" i="28"/>
  <c r="BB20" i="28"/>
  <c r="AQ31" i="28"/>
  <c r="AT31" i="28" s="1"/>
  <c r="AU31" i="28" s="1"/>
  <c r="BA40" i="28"/>
  <c r="BB41" i="28"/>
  <c r="AQ41" i="28"/>
  <c r="AQ21" i="29"/>
  <c r="BB45" i="29"/>
  <c r="AQ45" i="29"/>
  <c r="BA45" i="29"/>
  <c r="BB30" i="29"/>
  <c r="AQ11" i="28"/>
  <c r="AT11" i="28" s="1"/>
  <c r="Q11" i="33" s="1"/>
  <c r="AQ24" i="27"/>
  <c r="BB19" i="26"/>
  <c r="H19" i="33"/>
  <c r="BA22" i="26"/>
  <c r="BB22" i="26"/>
  <c r="AQ22" i="26"/>
  <c r="BB24" i="26"/>
  <c r="AQ24" i="26"/>
  <c r="BA24" i="26"/>
  <c r="BB40" i="26"/>
  <c r="AQ40" i="26"/>
  <c r="BA40" i="26"/>
  <c r="BB12" i="26"/>
  <c r="BA12" i="26"/>
  <c r="BB28" i="26"/>
  <c r="AQ28" i="26"/>
  <c r="BA28" i="26"/>
  <c r="AQ34" i="26"/>
  <c r="BA34" i="26"/>
  <c r="BA36" i="26"/>
  <c r="BB41" i="26"/>
  <c r="AQ41" i="26"/>
  <c r="BA41" i="26"/>
  <c r="BA46" i="26"/>
  <c r="BB46" i="26"/>
  <c r="AQ46" i="26"/>
  <c r="BB32" i="26"/>
  <c r="AQ32" i="26"/>
  <c r="BA32" i="26"/>
  <c r="AQ37" i="26"/>
  <c r="AT37" i="26" s="1"/>
  <c r="BA30" i="26"/>
  <c r="BB30" i="26"/>
  <c r="AQ30" i="26"/>
  <c r="BA15" i="26"/>
  <c r="BA19" i="26"/>
  <c r="AQ15" i="26"/>
  <c r="AQ19" i="26"/>
  <c r="BB12" i="27"/>
  <c r="BA12" i="27"/>
  <c r="AQ17" i="27"/>
  <c r="AT17" i="27" s="1"/>
  <c r="BB32" i="27"/>
  <c r="AQ32" i="27"/>
  <c r="BA32" i="27"/>
  <c r="BB13" i="27"/>
  <c r="BB33" i="27"/>
  <c r="AQ33" i="27"/>
  <c r="BA33" i="27"/>
  <c r="AQ40" i="27"/>
  <c r="AY12" i="29"/>
  <c r="AU12" i="29"/>
  <c r="BA26" i="30"/>
  <c r="X26" i="33"/>
  <c r="BB25" i="28"/>
  <c r="BA25" i="28"/>
  <c r="AQ28" i="28"/>
  <c r="BA28" i="28"/>
  <c r="BB45" i="28"/>
  <c r="AQ45" i="28"/>
  <c r="BA45" i="28"/>
  <c r="BB39" i="28"/>
  <c r="AQ39" i="28"/>
  <c r="BA39" i="28"/>
  <c r="BB19" i="28"/>
  <c r="AQ19" i="28"/>
  <c r="BA19" i="28"/>
  <c r="AQ21" i="28"/>
  <c r="AT21" i="28" s="1"/>
  <c r="BA44" i="28"/>
  <c r="BB15" i="28"/>
  <c r="AQ15" i="28"/>
  <c r="AQ32" i="28"/>
  <c r="BA32" i="28"/>
  <c r="AU29" i="28"/>
  <c r="AX29" i="28" s="1"/>
  <c r="BB27" i="28"/>
  <c r="BA27" i="28"/>
  <c r="AU45" i="19"/>
  <c r="V14" i="24"/>
  <c r="BA46" i="30"/>
  <c r="BA42" i="30"/>
  <c r="BB26" i="30"/>
  <c r="AQ26" i="30"/>
  <c r="AI46" i="33"/>
  <c r="BD42" i="32"/>
  <c r="AE35" i="33"/>
  <c r="BD35" i="31"/>
  <c r="AE34" i="33"/>
  <c r="BD34" i="31"/>
  <c r="AB19" i="33"/>
  <c r="BB19" i="31"/>
  <c r="P27" i="33"/>
  <c r="AQ27" i="28"/>
  <c r="AT27" i="28" s="1"/>
  <c r="X46" i="33"/>
  <c r="BB42" i="30"/>
  <c r="AA37" i="33"/>
  <c r="BD37" i="30"/>
  <c r="AA33" i="33"/>
  <c r="BD33" i="30"/>
  <c r="AA32" i="33"/>
  <c r="BD32" i="30"/>
  <c r="W15" i="33"/>
  <c r="BD15" i="29"/>
  <c r="X14" i="33"/>
  <c r="AQ14" i="30"/>
  <c r="AT14" i="30" s="1"/>
  <c r="S26" i="33"/>
  <c r="BD26" i="28"/>
  <c r="W44" i="33"/>
  <c r="BD40" i="29"/>
  <c r="T34" i="33"/>
  <c r="BA34" i="29"/>
  <c r="W26" i="33"/>
  <c r="BD26" i="29"/>
  <c r="T22" i="33"/>
  <c r="BA22" i="29"/>
  <c r="P38" i="33"/>
  <c r="BA38" i="28"/>
  <c r="P34" i="33"/>
  <c r="BA34" i="28"/>
  <c r="L31" i="33"/>
  <c r="D41" i="21"/>
  <c r="O20" i="33"/>
  <c r="BD20" i="27"/>
  <c r="H27" i="33"/>
  <c r="AQ27" i="26"/>
  <c r="AT27" i="26" s="1"/>
  <c r="BD45" i="32"/>
  <c r="AI49" i="33"/>
  <c r="BD43" i="32"/>
  <c r="AI47" i="33"/>
  <c r="AE48" i="33"/>
  <c r="BD44" i="31"/>
  <c r="BD39" i="31"/>
  <c r="AE43" i="33"/>
  <c r="AE36" i="33"/>
  <c r="BD36" i="31"/>
  <c r="AE28" i="33"/>
  <c r="BD28" i="31"/>
  <c r="BD45" i="30"/>
  <c r="AA49" i="33"/>
  <c r="BD41" i="30"/>
  <c r="AA45" i="33"/>
  <c r="AA23" i="33"/>
  <c r="BD23" i="30"/>
  <c r="BD22" i="30"/>
  <c r="AA22" i="33"/>
  <c r="AA13" i="33"/>
  <c r="BD13" i="30"/>
  <c r="BD11" i="30"/>
  <c r="AA11" i="33"/>
  <c r="BD23" i="29"/>
  <c r="W23" i="33"/>
  <c r="BD20" i="29"/>
  <c r="W20" i="33"/>
  <c r="M18" i="21"/>
  <c r="U12" i="33"/>
  <c r="S48" i="33"/>
  <c r="BD44" i="28"/>
  <c r="S43" i="33"/>
  <c r="BD39" i="28"/>
  <c r="O32" i="33"/>
  <c r="BD32" i="27"/>
  <c r="O30" i="33"/>
  <c r="BD30" i="27"/>
  <c r="O41" i="21" s="1"/>
  <c r="BD28" i="27"/>
  <c r="O28" i="33"/>
  <c r="BD19" i="27"/>
  <c r="O19" i="33"/>
  <c r="BD45" i="26"/>
  <c r="K49" i="33"/>
  <c r="K46" i="33"/>
  <c r="BD42" i="26"/>
  <c r="BD36" i="26"/>
  <c r="K36" i="33"/>
  <c r="BD30" i="26"/>
  <c r="O40" i="21" s="1"/>
  <c r="K30" i="33"/>
  <c r="K24" i="33"/>
  <c r="BD24" i="26"/>
  <c r="BD22" i="26"/>
  <c r="K22" i="33"/>
  <c r="K19" i="33"/>
  <c r="BD19" i="26"/>
  <c r="K15" i="33"/>
  <c r="BD15" i="26"/>
  <c r="X28" i="24"/>
  <c r="X16" i="24"/>
  <c r="BB44" i="32"/>
  <c r="AQ44" i="32"/>
  <c r="BA44" i="32"/>
  <c r="BB49" i="32"/>
  <c r="AQ49" i="32"/>
  <c r="BA49" i="32"/>
  <c r="BB45" i="32"/>
  <c r="AQ45" i="32"/>
  <c r="BA45" i="32"/>
  <c r="BB47" i="32"/>
  <c r="AQ47" i="32"/>
  <c r="AQ53" i="30"/>
  <c r="BA53" i="30"/>
  <c r="BB47" i="27"/>
  <c r="BB53" i="27"/>
  <c r="BB49" i="26"/>
  <c r="AQ45" i="26"/>
  <c r="AQ50" i="26"/>
  <c r="AQ44" i="26"/>
  <c r="BB33" i="26"/>
  <c r="AQ54" i="26"/>
  <c r="BB48" i="26"/>
  <c r="BB53" i="26"/>
  <c r="AQ53" i="26"/>
  <c r="BA39" i="26"/>
  <c r="AQ39" i="26"/>
  <c r="AQ55" i="26"/>
  <c r="AN52" i="19"/>
  <c r="BA47" i="32"/>
  <c r="BB48" i="32"/>
  <c r="AQ48" i="32"/>
  <c r="BA48" i="32"/>
  <c r="BB53" i="32"/>
  <c r="AQ53" i="32"/>
  <c r="BA53" i="32"/>
  <c r="BB55" i="32"/>
  <c r="AQ55" i="32"/>
  <c r="BA55" i="32"/>
  <c r="AQ46" i="32"/>
  <c r="BB46" i="32"/>
  <c r="AQ54" i="32"/>
  <c r="BB54" i="32"/>
  <c r="BB31" i="31"/>
  <c r="AQ31" i="31"/>
  <c r="BA31" i="31"/>
  <c r="BB39" i="31"/>
  <c r="AQ39" i="31"/>
  <c r="BA39" i="31"/>
  <c r="BB41" i="31"/>
  <c r="AQ41" i="31"/>
  <c r="BA41" i="31"/>
  <c r="BB47" i="31"/>
  <c r="AQ47" i="31"/>
  <c r="BA47" i="31"/>
  <c r="BB17" i="31"/>
  <c r="AQ17" i="31"/>
  <c r="BA17" i="31"/>
  <c r="BB36" i="31"/>
  <c r="AQ36" i="31"/>
  <c r="BA36" i="31"/>
  <c r="BB44" i="31"/>
  <c r="AQ44" i="31"/>
  <c r="BA44" i="31"/>
  <c r="BB12" i="31"/>
  <c r="BA12" i="31"/>
  <c r="BA28" i="31"/>
  <c r="BB35" i="31"/>
  <c r="AQ35" i="31"/>
  <c r="BA35" i="31"/>
  <c r="BB43" i="31"/>
  <c r="AQ43" i="31"/>
  <c r="BA43" i="31"/>
  <c r="BB52" i="31"/>
  <c r="AQ52" i="31"/>
  <c r="BA52" i="31"/>
  <c r="BB51" i="31"/>
  <c r="AQ51" i="31"/>
  <c r="BA51" i="31"/>
  <c r="BB20" i="31"/>
  <c r="AQ20" i="31"/>
  <c r="BA20" i="31"/>
  <c r="AQ21" i="31"/>
  <c r="AT21" i="31" s="1"/>
  <c r="AC21" i="33" s="1"/>
  <c r="BB32" i="31"/>
  <c r="AQ32" i="31"/>
  <c r="BA32" i="31"/>
  <c r="BB40" i="31"/>
  <c r="AQ40" i="31"/>
  <c r="BA40" i="31"/>
  <c r="BB48" i="31"/>
  <c r="AQ48" i="31"/>
  <c r="BA48" i="31"/>
  <c r="BA54" i="31"/>
  <c r="AQ22" i="31"/>
  <c r="BB22" i="31"/>
  <c r="BB34" i="31"/>
  <c r="AQ42" i="31"/>
  <c r="BB42" i="31"/>
  <c r="AQ46" i="31"/>
  <c r="BB46" i="31"/>
  <c r="AQ54" i="31"/>
  <c r="BA15" i="31"/>
  <c r="BA19" i="31"/>
  <c r="BA23" i="31"/>
  <c r="AQ15" i="31"/>
  <c r="AQ19" i="31"/>
  <c r="AQ23" i="31"/>
  <c r="BB39" i="30"/>
  <c r="AQ39" i="30"/>
  <c r="BA39" i="30"/>
  <c r="BB49" i="30"/>
  <c r="AQ49" i="30"/>
  <c r="BA49" i="30"/>
  <c r="BB28" i="30"/>
  <c r="AQ28" i="30"/>
  <c r="BA28" i="30"/>
  <c r="BB27" i="30"/>
  <c r="BA27" i="30"/>
  <c r="BB32" i="30"/>
  <c r="AQ32" i="30"/>
  <c r="BA32" i="30"/>
  <c r="AQ40" i="30"/>
  <c r="BA40" i="30"/>
  <c r="BB24" i="30"/>
  <c r="AQ24" i="30"/>
  <c r="BA24" i="30"/>
  <c r="BB31" i="30"/>
  <c r="AQ31" i="30"/>
  <c r="BA31" i="30"/>
  <c r="AQ19" i="30"/>
  <c r="BB25" i="30"/>
  <c r="BB45" i="30"/>
  <c r="AQ45" i="30"/>
  <c r="BA45" i="30"/>
  <c r="BB52" i="30"/>
  <c r="AQ52" i="30"/>
  <c r="BA52" i="30"/>
  <c r="BB11" i="30"/>
  <c r="AQ11" i="30"/>
  <c r="BA11" i="30"/>
  <c r="BA13" i="30"/>
  <c r="BB15" i="30"/>
  <c r="BB33" i="30"/>
  <c r="AQ33" i="30"/>
  <c r="BA33" i="30"/>
  <c r="AQ35" i="30"/>
  <c r="AT35" i="30" s="1"/>
  <c r="BB12" i="30"/>
  <c r="BA12" i="30"/>
  <c r="BA17" i="30"/>
  <c r="BB41" i="30"/>
  <c r="AQ41" i="30"/>
  <c r="BA41" i="30"/>
  <c r="BB47" i="30"/>
  <c r="AQ47" i="30"/>
  <c r="BA47" i="30"/>
  <c r="BB48" i="30"/>
  <c r="AQ48" i="30"/>
  <c r="BA48" i="30"/>
  <c r="BB53" i="30"/>
  <c r="AQ47" i="27"/>
  <c r="BA53" i="27"/>
  <c r="BA50" i="26"/>
  <c r="BA33" i="26"/>
  <c r="BB21" i="30"/>
  <c r="AQ21" i="30"/>
  <c r="BA21" i="30"/>
  <c r="BB23" i="30"/>
  <c r="AQ23" i="30"/>
  <c r="BA22" i="30"/>
  <c r="BA54" i="30"/>
  <c r="AQ22" i="30"/>
  <c r="AQ30" i="30"/>
  <c r="BB30" i="30"/>
  <c r="AQ34" i="30"/>
  <c r="BB34" i="30"/>
  <c r="AQ38" i="30"/>
  <c r="BB38" i="30"/>
  <c r="AQ42" i="30"/>
  <c r="AQ46" i="30"/>
  <c r="AQ54" i="30"/>
  <c r="AQ17" i="29"/>
  <c r="AT17" i="29" s="1"/>
  <c r="AY17" i="29" s="1"/>
  <c r="BB47" i="29"/>
  <c r="AQ47" i="29"/>
  <c r="BA47" i="29"/>
  <c r="BB49" i="29"/>
  <c r="AQ49" i="29"/>
  <c r="BA49" i="29"/>
  <c r="AQ13" i="29"/>
  <c r="AT13" i="29" s="1"/>
  <c r="AY13" i="29" s="1"/>
  <c r="BB20" i="29"/>
  <c r="AQ20" i="29"/>
  <c r="BA20" i="29"/>
  <c r="BB37" i="29"/>
  <c r="AQ37" i="29"/>
  <c r="BA37" i="29"/>
  <c r="BB55" i="29"/>
  <c r="AQ55" i="29"/>
  <c r="BA55" i="29"/>
  <c r="BB44" i="29"/>
  <c r="AQ44" i="29"/>
  <c r="BA44" i="29"/>
  <c r="AQ11" i="29"/>
  <c r="AT11" i="29" s="1"/>
  <c r="BB32" i="29"/>
  <c r="AQ32" i="29"/>
  <c r="BA32" i="29"/>
  <c r="BB43" i="29"/>
  <c r="AQ43" i="29"/>
  <c r="BA43" i="29"/>
  <c r="BB19" i="29"/>
  <c r="AQ19" i="29"/>
  <c r="BA19" i="29"/>
  <c r="AQ31" i="29"/>
  <c r="AT31" i="29" s="1"/>
  <c r="BB33" i="29"/>
  <c r="BA51" i="29"/>
  <c r="BB53" i="29"/>
  <c r="AQ53" i="29"/>
  <c r="BA53" i="29"/>
  <c r="BB24" i="29"/>
  <c r="AQ24" i="29"/>
  <c r="BA24" i="29"/>
  <c r="AQ39" i="29"/>
  <c r="AT39" i="29" s="1"/>
  <c r="U43" i="33" s="1"/>
  <c r="BB25" i="29"/>
  <c r="BB28" i="29"/>
  <c r="AQ28" i="29"/>
  <c r="BA28" i="29"/>
  <c r="BB48" i="29"/>
  <c r="AQ48" i="29"/>
  <c r="BA48" i="29"/>
  <c r="AQ22" i="29"/>
  <c r="BB22" i="29"/>
  <c r="AQ26" i="29"/>
  <c r="BB26" i="29"/>
  <c r="AQ34" i="29"/>
  <c r="BB34" i="29"/>
  <c r="AQ38" i="29"/>
  <c r="BB38" i="29"/>
  <c r="BB42" i="29"/>
  <c r="AQ54" i="29"/>
  <c r="BB54" i="29"/>
  <c r="BB23" i="28"/>
  <c r="BB36" i="28"/>
  <c r="AQ36" i="28"/>
  <c r="BA36" i="28"/>
  <c r="BB47" i="28"/>
  <c r="AQ47" i="28"/>
  <c r="BA47" i="28"/>
  <c r="BB13" i="28"/>
  <c r="AQ13" i="28"/>
  <c r="BA13" i="28"/>
  <c r="BB12" i="28"/>
  <c r="BA12" i="28"/>
  <c r="BA47" i="27"/>
  <c r="AQ49" i="26"/>
  <c r="BB45" i="26"/>
  <c r="BA45" i="26"/>
  <c r="BB44" i="26"/>
  <c r="AQ33" i="26"/>
  <c r="BB54" i="26"/>
  <c r="U14" i="24"/>
  <c r="BB31" i="28"/>
  <c r="BB52" i="28"/>
  <c r="AQ52" i="28"/>
  <c r="BA52" i="28"/>
  <c r="BB51" i="28"/>
  <c r="AQ51" i="28"/>
  <c r="BA51" i="28"/>
  <c r="BB53" i="28"/>
  <c r="AQ53" i="28"/>
  <c r="BA53" i="28"/>
  <c r="BB48" i="28"/>
  <c r="AQ48" i="28"/>
  <c r="BA48" i="28"/>
  <c r="BA22" i="28"/>
  <c r="AQ22" i="28"/>
  <c r="AQ34" i="28"/>
  <c r="BB34" i="28"/>
  <c r="AQ38" i="28"/>
  <c r="BB38" i="28"/>
  <c r="AQ46" i="28"/>
  <c r="BB46" i="28"/>
  <c r="BB48" i="27"/>
  <c r="AQ48" i="27"/>
  <c r="BA48" i="27"/>
  <c r="BB39" i="27"/>
  <c r="AQ39" i="27"/>
  <c r="BA39" i="27"/>
  <c r="BB55" i="27"/>
  <c r="AQ55" i="27"/>
  <c r="BA55" i="27"/>
  <c r="BB49" i="27"/>
  <c r="AQ49" i="27"/>
  <c r="BA49" i="27"/>
  <c r="BB31" i="27"/>
  <c r="AQ31" i="27"/>
  <c r="BA31" i="27"/>
  <c r="AQ53" i="27"/>
  <c r="BA49" i="26"/>
  <c r="BB50" i="26"/>
  <c r="BA44" i="26"/>
  <c r="BA54" i="26"/>
  <c r="AQ48" i="26"/>
  <c r="BA48" i="26"/>
  <c r="BA53" i="26"/>
  <c r="BA23" i="26"/>
  <c r="AQ23" i="26"/>
  <c r="BD22" i="32"/>
  <c r="AI22" i="33"/>
  <c r="AF26" i="33"/>
  <c r="BD36" i="32"/>
  <c r="AI36" i="33"/>
  <c r="AI37" i="33"/>
  <c r="BD37" i="32"/>
  <c r="AI24" i="33"/>
  <c r="BD24" i="32"/>
  <c r="AQ12" i="26"/>
  <c r="AT12" i="26" s="1"/>
  <c r="M15" i="21" s="1"/>
  <c r="L15" i="21"/>
  <c r="H12" i="33"/>
  <c r="AQ14" i="26"/>
  <c r="AT14" i="26" s="1"/>
  <c r="H14" i="33"/>
  <c r="BD32" i="26"/>
  <c r="K32" i="33"/>
  <c r="BD38" i="26"/>
  <c r="K38" i="33"/>
  <c r="BD40" i="26"/>
  <c r="K44" i="33"/>
  <c r="K45" i="33"/>
  <c r="BD41" i="26"/>
  <c r="BA26" i="29"/>
  <c r="T26" i="33"/>
  <c r="BB11" i="31"/>
  <c r="AB11" i="33"/>
  <c r="AQ12" i="31"/>
  <c r="AT12" i="31" s="1"/>
  <c r="L20" i="21"/>
  <c r="AB12" i="33"/>
  <c r="BB15" i="31"/>
  <c r="AB15" i="33"/>
  <c r="AE19" i="33"/>
  <c r="BD19" i="31"/>
  <c r="BD23" i="31"/>
  <c r="AE23" i="33"/>
  <c r="AE24" i="33"/>
  <c r="BD24" i="31"/>
  <c r="AF46" i="33"/>
  <c r="BB15" i="26"/>
  <c r="H15" i="33"/>
  <c r="AQ23" i="28"/>
  <c r="P23" i="33"/>
  <c r="BD20" i="26"/>
  <c r="K20" i="33"/>
  <c r="BB23" i="26"/>
  <c r="H23" i="33"/>
  <c r="BD15" i="27"/>
  <c r="O15" i="33"/>
  <c r="AQ18" i="27"/>
  <c r="AT18" i="27" s="1"/>
  <c r="L18" i="33"/>
  <c r="AQ21" i="27"/>
  <c r="AT21" i="27" s="1"/>
  <c r="M21" i="33" s="1"/>
  <c r="L21" i="33"/>
  <c r="BB26" i="27"/>
  <c r="L26" i="33"/>
  <c r="AQ12" i="28"/>
  <c r="AT12" i="28" s="1"/>
  <c r="P12" i="33"/>
  <c r="L17" i="21"/>
  <c r="AQ14" i="28"/>
  <c r="AT14" i="28" s="1"/>
  <c r="P14" i="33"/>
  <c r="BD23" i="28"/>
  <c r="S23" i="33"/>
  <c r="BD24" i="28"/>
  <c r="S24" i="33"/>
  <c r="BB30" i="28"/>
  <c r="L42" i="21"/>
  <c r="P30" i="33"/>
  <c r="BD19" i="29"/>
  <c r="W19" i="33"/>
  <c r="AQ29" i="29"/>
  <c r="AT29" i="29" s="1"/>
  <c r="T29" i="33"/>
  <c r="BA38" i="29"/>
  <c r="T38" i="33"/>
  <c r="AA15" i="33"/>
  <c r="BD15" i="30"/>
  <c r="BA19" i="30"/>
  <c r="X19" i="33"/>
  <c r="BD24" i="30"/>
  <c r="AA24" i="33"/>
  <c r="AQ27" i="30"/>
  <c r="AT27" i="30" s="1"/>
  <c r="X27" i="33"/>
  <c r="BA30" i="30"/>
  <c r="X30" i="33"/>
  <c r="L44" i="21"/>
  <c r="BA38" i="30"/>
  <c r="X38" i="33"/>
  <c r="BB28" i="31"/>
  <c r="AB28" i="33"/>
  <c r="BA34" i="31"/>
  <c r="AB34" i="33"/>
  <c r="AF14" i="33"/>
  <c r="AI17" i="33"/>
  <c r="BD17" i="32"/>
  <c r="AF29" i="33"/>
  <c r="S19" i="33"/>
  <c r="BD19" i="28"/>
  <c r="BB39" i="26"/>
  <c r="H43" i="33"/>
  <c r="AQ14" i="27"/>
  <c r="AT14" i="27" s="1"/>
  <c r="L14" i="33"/>
  <c r="AQ18" i="29"/>
  <c r="AT18" i="29" s="1"/>
  <c r="T18" i="33"/>
  <c r="BA34" i="30"/>
  <c r="X34" i="33"/>
  <c r="BB23" i="31"/>
  <c r="AB23" i="33"/>
  <c r="BB24" i="31"/>
  <c r="AB24" i="33"/>
  <c r="BB45" i="31"/>
  <c r="AB49" i="33"/>
  <c r="AF25" i="33"/>
  <c r="K13" i="33"/>
  <c r="BD13" i="26"/>
  <c r="K47" i="33"/>
  <c r="BD43" i="26"/>
  <c r="BD22" i="27"/>
  <c r="O22" i="33"/>
  <c r="BD24" i="27"/>
  <c r="O24" i="33"/>
  <c r="BD26" i="27"/>
  <c r="O26" i="33"/>
  <c r="BD38" i="27"/>
  <c r="O38" i="33"/>
  <c r="BD40" i="27"/>
  <c r="O44" i="33"/>
  <c r="BD44" i="27"/>
  <c r="O48" i="33"/>
  <c r="AQ17" i="28"/>
  <c r="AT17" i="28" s="1"/>
  <c r="Q17" i="33" s="1"/>
  <c r="P17" i="33"/>
  <c r="BB26" i="28"/>
  <c r="P26" i="33"/>
  <c r="AQ18" i="30"/>
  <c r="AT18" i="30" s="1"/>
  <c r="X18" i="33"/>
  <c r="BB22" i="30"/>
  <c r="X22" i="33"/>
  <c r="AA31" i="33"/>
  <c r="BD31" i="30"/>
  <c r="G44" i="21" s="1"/>
  <c r="AQ18" i="31"/>
  <c r="AT18" i="31" s="1"/>
  <c r="AB18" i="33"/>
  <c r="BA22" i="31"/>
  <c r="AB22" i="33"/>
  <c r="D21" i="21"/>
  <c r="AF16" i="33"/>
  <c r="AI28" i="33"/>
  <c r="BD28" i="32"/>
  <c r="AI44" i="33"/>
  <c r="BD40" i="32"/>
  <c r="AQ16" i="26"/>
  <c r="D15" i="21"/>
  <c r="H16" i="33"/>
  <c r="K26" i="33"/>
  <c r="BD26" i="26"/>
  <c r="BD28" i="26"/>
  <c r="K28" i="33"/>
  <c r="BB36" i="27"/>
  <c r="L36" i="33"/>
  <c r="BD36" i="27"/>
  <c r="O36" i="33"/>
  <c r="BD15" i="28"/>
  <c r="S15" i="33"/>
  <c r="AQ18" i="28"/>
  <c r="AT18" i="28" s="1"/>
  <c r="P18" i="33"/>
  <c r="BB22" i="28"/>
  <c r="P22" i="33"/>
  <c r="BD32" i="28"/>
  <c r="S32" i="33"/>
  <c r="AQ16" i="29"/>
  <c r="AT16" i="29" s="1"/>
  <c r="T16" i="33"/>
  <c r="D18" i="21"/>
  <c r="W28" i="33"/>
  <c r="BD28" i="29"/>
  <c r="BD32" i="29"/>
  <c r="W32" i="33"/>
  <c r="AA34" i="33"/>
  <c r="BD34" i="30"/>
  <c r="AA36" i="33"/>
  <c r="BD36" i="30"/>
  <c r="AA38" i="33"/>
  <c r="BD38" i="30"/>
  <c r="BD11" i="31"/>
  <c r="AE11" i="33"/>
  <c r="AE15" i="33"/>
  <c r="BD15" i="31"/>
  <c r="BD31" i="31"/>
  <c r="AE31" i="33"/>
  <c r="AQ14" i="29"/>
  <c r="AT14" i="29" s="1"/>
  <c r="T14" i="33"/>
  <c r="AF30" i="33"/>
  <c r="L46" i="21"/>
  <c r="AF38" i="33"/>
  <c r="AF18" i="33"/>
  <c r="AF13" i="33"/>
  <c r="AI38" i="33"/>
  <c r="BD38" i="32"/>
  <c r="AI15" i="33"/>
  <c r="BD15" i="32"/>
  <c r="AF22" i="33"/>
  <c r="AF34" i="33"/>
  <c r="AI23" i="33"/>
  <c r="BD23" i="32"/>
  <c r="AI26" i="33"/>
  <c r="BD26" i="32"/>
  <c r="BD17" i="31"/>
  <c r="AE17" i="33"/>
  <c r="BD13" i="31"/>
  <c r="AE13" i="33"/>
  <c r="BD21" i="30"/>
  <c r="AA21" i="33"/>
  <c r="BD26" i="30"/>
  <c r="AA26" i="33"/>
  <c r="AI48" i="33"/>
  <c r="BD44" i="32"/>
  <c r="AF43" i="33"/>
  <c r="BD34" i="32"/>
  <c r="AI34" i="33"/>
  <c r="AF44" i="33"/>
  <c r="AF23" i="33"/>
  <c r="AF24" i="33"/>
  <c r="BD32" i="32"/>
  <c r="AI32" i="33"/>
  <c r="AG35" i="33"/>
  <c r="AF35" i="33"/>
  <c r="AI13" i="33"/>
  <c r="BD13" i="32"/>
  <c r="AF21" i="33"/>
  <c r="AF11" i="33"/>
  <c r="AF12" i="33"/>
  <c r="L21" i="21"/>
  <c r="AI19" i="33"/>
  <c r="BD19" i="32"/>
  <c r="BD20" i="32"/>
  <c r="AI20" i="33"/>
  <c r="BD33" i="32"/>
  <c r="AI33" i="33"/>
  <c r="AF36" i="33"/>
  <c r="AF45" i="33"/>
  <c r="AF17" i="33"/>
  <c r="AF28" i="33"/>
  <c r="BD30" i="32"/>
  <c r="O46" i="21" s="1"/>
  <c r="AI30" i="33"/>
  <c r="AF47" i="33"/>
  <c r="AF27" i="33"/>
  <c r="D46" i="21"/>
  <c r="AF31" i="33"/>
  <c r="AF32" i="33"/>
  <c r="AF19" i="33"/>
  <c r="AF20" i="33"/>
  <c r="AI45" i="33"/>
  <c r="BD41" i="32"/>
  <c r="AE47" i="33"/>
  <c r="BD43" i="31"/>
  <c r="AE46" i="33"/>
  <c r="BD42" i="31"/>
  <c r="BA42" i="31"/>
  <c r="AB46" i="33"/>
  <c r="BD22" i="31"/>
  <c r="AE22" i="33"/>
  <c r="AQ27" i="31"/>
  <c r="AT27" i="31" s="1"/>
  <c r="AB27" i="33"/>
  <c r="D45" i="21"/>
  <c r="AB31" i="33"/>
  <c r="BB33" i="31"/>
  <c r="AB33" i="33"/>
  <c r="BB13" i="31"/>
  <c r="AB13" i="33"/>
  <c r="BD20" i="31"/>
  <c r="AE20" i="33"/>
  <c r="AE26" i="33"/>
  <c r="BD26" i="31"/>
  <c r="AE30" i="33"/>
  <c r="BD30" i="31"/>
  <c r="O45" i="21" s="1"/>
  <c r="AE32" i="33"/>
  <c r="BD32" i="31"/>
  <c r="BD38" i="31"/>
  <c r="AE38" i="33"/>
  <c r="BD40" i="31"/>
  <c r="AE44" i="33"/>
  <c r="AB16" i="33"/>
  <c r="D20" i="21"/>
  <c r="AQ25" i="31"/>
  <c r="AT25" i="31" s="1"/>
  <c r="AB25" i="33"/>
  <c r="AQ29" i="31"/>
  <c r="AT29" i="31" s="1"/>
  <c r="AB29" i="33"/>
  <c r="AQ14" i="31"/>
  <c r="AT14" i="31" s="1"/>
  <c r="AB14" i="33"/>
  <c r="BB26" i="31"/>
  <c r="AB26" i="33"/>
  <c r="AA48" i="33"/>
  <c r="BD44" i="30"/>
  <c r="BD42" i="30"/>
  <c r="AA46" i="33"/>
  <c r="BD43" i="30"/>
  <c r="AA47" i="33"/>
  <c r="BB40" i="30"/>
  <c r="X44" i="33"/>
  <c r="AQ25" i="30"/>
  <c r="AT25" i="30" s="1"/>
  <c r="X25" i="33"/>
  <c r="AQ29" i="30"/>
  <c r="AT29" i="30" s="1"/>
  <c r="X29" i="33"/>
  <c r="BD40" i="30"/>
  <c r="AA44" i="33"/>
  <c r="BB13" i="30"/>
  <c r="X13" i="33"/>
  <c r="AQ15" i="30"/>
  <c r="X15" i="33"/>
  <c r="BB20" i="30"/>
  <c r="X20" i="33"/>
  <c r="AA20" i="33"/>
  <c r="BD20" i="30"/>
  <c r="AQ12" i="30"/>
  <c r="AT12" i="30" s="1"/>
  <c r="X12" i="33"/>
  <c r="L19" i="21"/>
  <c r="X16" i="33"/>
  <c r="D19" i="21"/>
  <c r="BB17" i="30"/>
  <c r="X17" i="33"/>
  <c r="BD30" i="30"/>
  <c r="O44" i="21" s="1"/>
  <c r="AA30" i="33"/>
  <c r="BB36" i="30"/>
  <c r="X36" i="33"/>
  <c r="AA43" i="33"/>
  <c r="BD39" i="30"/>
  <c r="BA23" i="30"/>
  <c r="X23" i="33"/>
  <c r="BB43" i="30"/>
  <c r="X47" i="33"/>
  <c r="AA17" i="33"/>
  <c r="BD17" i="30"/>
  <c r="AA19" i="33"/>
  <c r="BD19" i="30"/>
  <c r="AA28" i="33"/>
  <c r="BD28" i="30"/>
  <c r="D44" i="21"/>
  <c r="X31" i="33"/>
  <c r="BB37" i="30"/>
  <c r="X37" i="33"/>
  <c r="AQ44" i="30"/>
  <c r="X48" i="33"/>
  <c r="W47" i="33"/>
  <c r="BD43" i="29"/>
  <c r="BD44" i="29"/>
  <c r="W48" i="33"/>
  <c r="BA42" i="29"/>
  <c r="T46" i="33"/>
  <c r="BB41" i="29"/>
  <c r="T45" i="33"/>
  <c r="BB23" i="29"/>
  <c r="T23" i="33"/>
  <c r="AQ25" i="29"/>
  <c r="AT25" i="29" s="1"/>
  <c r="T25" i="33"/>
  <c r="W30" i="33"/>
  <c r="BD30" i="29"/>
  <c r="O43" i="21" s="1"/>
  <c r="W46" i="33"/>
  <c r="BD42" i="29"/>
  <c r="BD38" i="29"/>
  <c r="W38" i="33"/>
  <c r="W22" i="33"/>
  <c r="BD22" i="29"/>
  <c r="BD24" i="29"/>
  <c r="W24" i="33"/>
  <c r="AQ27" i="29"/>
  <c r="AT27" i="29" s="1"/>
  <c r="T27" i="33"/>
  <c r="X22" i="24"/>
  <c r="T15" i="33"/>
  <c r="T31" i="33"/>
  <c r="D43" i="21"/>
  <c r="AQ33" i="29"/>
  <c r="T33" i="33"/>
  <c r="BD34" i="29"/>
  <c r="W34" i="33"/>
  <c r="BD36" i="29"/>
  <c r="W36" i="33"/>
  <c r="BB40" i="29"/>
  <c r="T44" i="33"/>
  <c r="BA42" i="28"/>
  <c r="P46" i="33"/>
  <c r="AQ20" i="28"/>
  <c r="P20" i="33"/>
  <c r="AQ35" i="28"/>
  <c r="AT35" i="28" s="1"/>
  <c r="Q35" i="33" s="1"/>
  <c r="P35" i="33"/>
  <c r="AQ37" i="28"/>
  <c r="AT37" i="28" s="1"/>
  <c r="Q37" i="33" s="1"/>
  <c r="P37" i="33"/>
  <c r="S47" i="33"/>
  <c r="BD43" i="28"/>
  <c r="P16" i="33"/>
  <c r="D17" i="21"/>
  <c r="BD38" i="28"/>
  <c r="S38" i="33"/>
  <c r="BD40" i="28"/>
  <c r="S44" i="33"/>
  <c r="AQ44" i="28"/>
  <c r="P48" i="33"/>
  <c r="S22" i="33"/>
  <c r="BD22" i="28"/>
  <c r="BB32" i="28"/>
  <c r="P32" i="33"/>
  <c r="BD28" i="28"/>
  <c r="S28" i="33"/>
  <c r="D42" i="21"/>
  <c r="P31" i="33"/>
  <c r="BB33" i="28"/>
  <c r="P33" i="33"/>
  <c r="BD34" i="28"/>
  <c r="S34" i="33"/>
  <c r="BD36" i="28"/>
  <c r="S36" i="33"/>
  <c r="BB40" i="28"/>
  <c r="P44" i="33"/>
  <c r="BD20" i="28"/>
  <c r="S20" i="33"/>
  <c r="BB24" i="28"/>
  <c r="P24" i="33"/>
  <c r="BA41" i="28"/>
  <c r="P45" i="33"/>
  <c r="BA15" i="28"/>
  <c r="P15" i="33"/>
  <c r="AQ25" i="28"/>
  <c r="AT25" i="28" s="1"/>
  <c r="AU25" i="28" s="1"/>
  <c r="P25" i="33"/>
  <c r="BB28" i="28"/>
  <c r="P28" i="33"/>
  <c r="S30" i="33"/>
  <c r="BD30" i="28"/>
  <c r="O42" i="21" s="1"/>
  <c r="BD42" i="28"/>
  <c r="S46" i="33"/>
  <c r="BA42" i="27"/>
  <c r="L46" i="33"/>
  <c r="O47" i="33"/>
  <c r="BD43" i="27"/>
  <c r="O23" i="33"/>
  <c r="BD23" i="27"/>
  <c r="AQ35" i="27"/>
  <c r="AT35" i="27" s="1"/>
  <c r="M35" i="33" s="1"/>
  <c r="L35" i="33"/>
  <c r="AQ43" i="27"/>
  <c r="L47" i="33"/>
  <c r="BB24" i="27"/>
  <c r="L24" i="33"/>
  <c r="BB19" i="27"/>
  <c r="L19" i="33"/>
  <c r="AQ37" i="27"/>
  <c r="AT37" i="27" s="1"/>
  <c r="L37" i="33"/>
  <c r="AQ11" i="27"/>
  <c r="AT11" i="27" s="1"/>
  <c r="M11" i="33" s="1"/>
  <c r="L11" i="33"/>
  <c r="BB15" i="27"/>
  <c r="L15" i="33"/>
  <c r="AQ25" i="27"/>
  <c r="AT25" i="27" s="1"/>
  <c r="L25" i="33"/>
  <c r="AQ27" i="27"/>
  <c r="AT27" i="27" s="1"/>
  <c r="AY27" i="27" s="1"/>
  <c r="L27" i="33"/>
  <c r="O31" i="33"/>
  <c r="BD31" i="27"/>
  <c r="O43" i="33"/>
  <c r="BD39" i="27"/>
  <c r="AQ29" i="27"/>
  <c r="AT29" i="27" s="1"/>
  <c r="L29" i="33"/>
  <c r="O34" i="33"/>
  <c r="BD34" i="27"/>
  <c r="BB40" i="27"/>
  <c r="L44" i="33"/>
  <c r="O46" i="33"/>
  <c r="BD42" i="27"/>
  <c r="AQ12" i="27"/>
  <c r="AT12" i="27" s="1"/>
  <c r="L12" i="33"/>
  <c r="L16" i="21"/>
  <c r="L16" i="33"/>
  <c r="D16" i="21"/>
  <c r="AQ13" i="27"/>
  <c r="L13" i="33"/>
  <c r="BB41" i="27"/>
  <c r="L45" i="33"/>
  <c r="BB43" i="26"/>
  <c r="H47" i="33"/>
  <c r="BB42" i="26"/>
  <c r="H46" i="33"/>
  <c r="BD23" i="26"/>
  <c r="K23" i="33"/>
  <c r="BA38" i="26"/>
  <c r="H38" i="33"/>
  <c r="BD39" i="26"/>
  <c r="K43" i="33"/>
  <c r="BD44" i="26"/>
  <c r="K48" i="33"/>
  <c r="AQ13" i="26"/>
  <c r="H13" i="33"/>
  <c r="BB34" i="26"/>
  <c r="H34" i="33"/>
  <c r="AQ25" i="26"/>
  <c r="AT25" i="26" s="1"/>
  <c r="H25" i="33"/>
  <c r="BB36" i="26"/>
  <c r="H36" i="33"/>
  <c r="AQ18" i="26"/>
  <c r="AT18" i="26" s="1"/>
  <c r="H18" i="33"/>
  <c r="AQ29" i="26"/>
  <c r="AT29" i="26" s="1"/>
  <c r="H29" i="33"/>
  <c r="L40" i="21"/>
  <c r="H30" i="33"/>
  <c r="BD33" i="26"/>
  <c r="K33" i="33"/>
  <c r="K34" i="33"/>
  <c r="BD34" i="26"/>
  <c r="BD31" i="32"/>
  <c r="G46" i="21" s="1"/>
  <c r="AI31" i="33"/>
  <c r="BD11" i="32"/>
  <c r="AI11" i="33"/>
  <c r="BD33" i="31"/>
  <c r="AE33" i="33"/>
  <c r="AE37" i="33"/>
  <c r="BD37" i="31"/>
  <c r="BD41" i="31"/>
  <c r="AE45" i="33"/>
  <c r="BD45" i="31"/>
  <c r="AE49" i="33"/>
  <c r="BD33" i="29"/>
  <c r="W33" i="33"/>
  <c r="W37" i="33"/>
  <c r="BD37" i="29"/>
  <c r="BD41" i="29"/>
  <c r="W45" i="33"/>
  <c r="BD45" i="29"/>
  <c r="W49" i="33"/>
  <c r="S13" i="33"/>
  <c r="BD13" i="28"/>
  <c r="BD33" i="28"/>
  <c r="S33" i="33"/>
  <c r="S45" i="33"/>
  <c r="BD41" i="28"/>
  <c r="S49" i="33"/>
  <c r="BD45" i="28"/>
  <c r="O13" i="33"/>
  <c r="BD13" i="27"/>
  <c r="O33" i="33"/>
  <c r="BD33" i="27"/>
  <c r="O45" i="33"/>
  <c r="BD41" i="27"/>
  <c r="O49" i="33"/>
  <c r="BD45" i="27"/>
  <c r="AY31" i="26"/>
  <c r="I31" i="33"/>
  <c r="E40" i="21"/>
  <c r="AC28" i="24"/>
  <c r="E21" i="21"/>
  <c r="AG16" i="33"/>
  <c r="M21" i="21"/>
  <c r="AG12" i="33"/>
  <c r="F37" i="33"/>
  <c r="F27" i="33"/>
  <c r="F13" i="33"/>
  <c r="AY48" i="19"/>
  <c r="E44" i="33"/>
  <c r="AU30" i="19"/>
  <c r="E30" i="33"/>
  <c r="AN44" i="19"/>
  <c r="AN51" i="19"/>
  <c r="BA51" i="19" s="1"/>
  <c r="E17" i="33"/>
  <c r="F17" i="33"/>
  <c r="F49" i="33"/>
  <c r="F36" i="33"/>
  <c r="F26" i="33"/>
  <c r="AU47" i="19"/>
  <c r="AU38" i="19"/>
  <c r="E38" i="33"/>
  <c r="AU28" i="19"/>
  <c r="E28" i="33"/>
  <c r="AN50" i="19"/>
  <c r="F48" i="33"/>
  <c r="F34" i="33"/>
  <c r="F25" i="33"/>
  <c r="AU46" i="19"/>
  <c r="AU37" i="19"/>
  <c r="E37" i="33"/>
  <c r="E26" i="33"/>
  <c r="F47" i="33"/>
  <c r="F33" i="33"/>
  <c r="F24" i="33"/>
  <c r="E49" i="33"/>
  <c r="AU36" i="19"/>
  <c r="E36" i="33"/>
  <c r="E24" i="33"/>
  <c r="F43" i="33"/>
  <c r="F46" i="33"/>
  <c r="F32" i="33"/>
  <c r="F23" i="33"/>
  <c r="AU44" i="19"/>
  <c r="E48" i="33"/>
  <c r="E34" i="33"/>
  <c r="AU23" i="19"/>
  <c r="E23" i="33"/>
  <c r="AN55" i="19"/>
  <c r="AN49" i="19"/>
  <c r="BA49" i="19" s="1"/>
  <c r="F45" i="33"/>
  <c r="F31" i="33"/>
  <c r="F22" i="33"/>
  <c r="E47" i="33"/>
  <c r="E33" i="33"/>
  <c r="AU22" i="19"/>
  <c r="E22" i="33"/>
  <c r="D49" i="33"/>
  <c r="AN54" i="19"/>
  <c r="AN48" i="19"/>
  <c r="F44" i="33"/>
  <c r="F30" i="33"/>
  <c r="F21" i="33"/>
  <c r="E46" i="33"/>
  <c r="E32" i="33"/>
  <c r="AU21" i="19"/>
  <c r="E21" i="33"/>
  <c r="AN53" i="19"/>
  <c r="AY55" i="19"/>
  <c r="F38" i="33"/>
  <c r="F28" i="33"/>
  <c r="F20" i="33"/>
  <c r="E45" i="33"/>
  <c r="AU31" i="19"/>
  <c r="E31" i="33"/>
  <c r="AU20" i="19"/>
  <c r="E20" i="33"/>
  <c r="E15" i="21"/>
  <c r="BA11" i="28"/>
  <c r="BB11" i="28"/>
  <c r="BA35" i="28"/>
  <c r="AY49" i="19"/>
  <c r="AQ51" i="29"/>
  <c r="BB19" i="30"/>
  <c r="AN46" i="19"/>
  <c r="BA46" i="19" s="1"/>
  <c r="AQ15" i="27"/>
  <c r="BA43" i="27"/>
  <c r="BB11" i="29"/>
  <c r="AQ17" i="30"/>
  <c r="AQ13" i="30"/>
  <c r="BB44" i="30"/>
  <c r="AQ28" i="31"/>
  <c r="AQ26" i="27"/>
  <c r="AQ34" i="31"/>
  <c r="BB13" i="26"/>
  <c r="BA36" i="27"/>
  <c r="AQ30" i="28"/>
  <c r="BA33" i="28"/>
  <c r="BA40" i="29"/>
  <c r="BA37" i="30"/>
  <c r="BA11" i="31"/>
  <c r="BA53" i="31"/>
  <c r="BA26" i="28"/>
  <c r="BA31" i="26"/>
  <c r="AQ38" i="26"/>
  <c r="AQ36" i="27"/>
  <c r="BA41" i="27"/>
  <c r="AQ26" i="28"/>
  <c r="AQ33" i="28"/>
  <c r="BA41" i="29"/>
  <c r="AQ40" i="29"/>
  <c r="BA43" i="30"/>
  <c r="AQ37" i="30"/>
  <c r="AQ53" i="31"/>
  <c r="BA24" i="31"/>
  <c r="BA55" i="31"/>
  <c r="BA30" i="28"/>
  <c r="AN43" i="19"/>
  <c r="BA43" i="19" s="1"/>
  <c r="AQ43" i="26"/>
  <c r="BB38" i="26"/>
  <c r="AQ41" i="27"/>
  <c r="BA24" i="28"/>
  <c r="BA55" i="28"/>
  <c r="AQ41" i="29"/>
  <c r="BA15" i="29"/>
  <c r="AQ43" i="30"/>
  <c r="BA26" i="31"/>
  <c r="BA45" i="31"/>
  <c r="AQ24" i="31"/>
  <c r="AQ55" i="31"/>
  <c r="BA52" i="32"/>
  <c r="AU31" i="26"/>
  <c r="BB31" i="26"/>
  <c r="AN42" i="19"/>
  <c r="BA26" i="27"/>
  <c r="AQ24" i="28"/>
  <c r="BA31" i="28"/>
  <c r="AQ55" i="28"/>
  <c r="BA23" i="28"/>
  <c r="AQ15" i="29"/>
  <c r="BA15" i="30"/>
  <c r="AQ26" i="31"/>
  <c r="AQ45" i="31"/>
  <c r="AQ52" i="32"/>
  <c r="AN47" i="19"/>
  <c r="AY50" i="19"/>
  <c r="AY42" i="19"/>
  <c r="BA40" i="27"/>
  <c r="BB15" i="29"/>
  <c r="AQ11" i="31"/>
  <c r="AY40" i="19"/>
  <c r="AN28" i="19"/>
  <c r="AQ28" i="19" s="1"/>
  <c r="AN35" i="19"/>
  <c r="AN23" i="19"/>
  <c r="AN15" i="19"/>
  <c r="AQ15" i="19" s="1"/>
  <c r="T14" i="24"/>
  <c r="AN13" i="19"/>
  <c r="BB13" i="19" s="1"/>
  <c r="AY34" i="19"/>
  <c r="AN36" i="19"/>
  <c r="BA36" i="19" s="1"/>
  <c r="AN12" i="19"/>
  <c r="AN21" i="19"/>
  <c r="AY24" i="19"/>
  <c r="AN32" i="19"/>
  <c r="AN20" i="19"/>
  <c r="AN31" i="19"/>
  <c r="D39" i="21" s="1"/>
  <c r="AN19" i="19"/>
  <c r="AN29" i="19"/>
  <c r="AY32" i="19"/>
  <c r="AN40" i="19"/>
  <c r="AQ40" i="19" s="1"/>
  <c r="BA11" i="26"/>
  <c r="BB11" i="26"/>
  <c r="BA13" i="31"/>
  <c r="AQ13" i="31"/>
  <c r="AQ16" i="31"/>
  <c r="X26" i="24"/>
  <c r="BA25" i="31"/>
  <c r="BA33" i="31"/>
  <c r="BB25" i="31"/>
  <c r="AQ33" i="31"/>
  <c r="BA44" i="30"/>
  <c r="BA36" i="30"/>
  <c r="BA20" i="30"/>
  <c r="AQ36" i="30"/>
  <c r="AQ20" i="30"/>
  <c r="AQ16" i="30"/>
  <c r="X24" i="24"/>
  <c r="AQ42" i="29"/>
  <c r="BA25" i="29"/>
  <c r="BA23" i="29"/>
  <c r="AQ23" i="29"/>
  <c r="AQ35" i="29"/>
  <c r="AT35" i="29" s="1"/>
  <c r="U35" i="33" s="1"/>
  <c r="BA33" i="29"/>
  <c r="BB44" i="28"/>
  <c r="BB42" i="28"/>
  <c r="AQ42" i="28"/>
  <c r="AQ40" i="28"/>
  <c r="BA20" i="28"/>
  <c r="AQ16" i="28"/>
  <c r="X20" i="24"/>
  <c r="BB43" i="27"/>
  <c r="BA15" i="27"/>
  <c r="BA19" i="27"/>
  <c r="BA13" i="27"/>
  <c r="AQ16" i="27"/>
  <c r="X18" i="24"/>
  <c r="BA43" i="26"/>
  <c r="BA42" i="26"/>
  <c r="AQ42" i="26"/>
  <c r="AQ21" i="26"/>
  <c r="AT21" i="26" s="1"/>
  <c r="I21" i="33" s="1"/>
  <c r="AQ36" i="26"/>
  <c r="AQ17" i="26"/>
  <c r="AT17" i="26" s="1"/>
  <c r="I17" i="33" s="1"/>
  <c r="AX16" i="26"/>
  <c r="BA13" i="26"/>
  <c r="BA25" i="26"/>
  <c r="BB25" i="26"/>
  <c r="BB14" i="31"/>
  <c r="BA14" i="31"/>
  <c r="BB29" i="31"/>
  <c r="BA29" i="31"/>
  <c r="BB18" i="31"/>
  <c r="BA18" i="31"/>
  <c r="BB29" i="30"/>
  <c r="BA29" i="30"/>
  <c r="BA18" i="30"/>
  <c r="BB18" i="30"/>
  <c r="BB14" i="29"/>
  <c r="BA14" i="29"/>
  <c r="BB29" i="29"/>
  <c r="BA29" i="29"/>
  <c r="BB18" i="29"/>
  <c r="BA18" i="29"/>
  <c r="BA18" i="28"/>
  <c r="BB18" i="28"/>
  <c r="BA14" i="28"/>
  <c r="BB14" i="28"/>
  <c r="BB29" i="28"/>
  <c r="BA29" i="28"/>
  <c r="BB29" i="27"/>
  <c r="BA29" i="27"/>
  <c r="BA18" i="27"/>
  <c r="BB29" i="26"/>
  <c r="BA29" i="26"/>
  <c r="BB14" i="26"/>
  <c r="BA14" i="26"/>
  <c r="AN11" i="19"/>
  <c r="W14" i="24"/>
  <c r="AQ45" i="19"/>
  <c r="BB45" i="19"/>
  <c r="BA45" i="19"/>
  <c r="AN37" i="19"/>
  <c r="AN34" i="19"/>
  <c r="AQ34" i="19" s="1"/>
  <c r="AN41" i="19"/>
  <c r="AN33" i="19"/>
  <c r="AN39" i="19"/>
  <c r="AY47" i="19"/>
  <c r="AN38" i="19"/>
  <c r="AN30" i="19"/>
  <c r="AN26" i="19"/>
  <c r="AN18" i="19"/>
  <c r="AY26" i="19"/>
  <c r="AN25" i="19"/>
  <c r="AN17" i="19"/>
  <c r="AN27" i="19"/>
  <c r="AN24" i="19"/>
  <c r="AN16" i="19"/>
  <c r="AY21" i="19"/>
  <c r="AN22" i="19"/>
  <c r="AN14" i="19"/>
  <c r="BB38" i="19"/>
  <c r="AQ14" i="19"/>
  <c r="AT14" i="19" s="1"/>
  <c r="AY31" i="19"/>
  <c r="AY23" i="19"/>
  <c r="AY41" i="19"/>
  <c r="AY33" i="19"/>
  <c r="AT15" i="19"/>
  <c r="AT19" i="19"/>
  <c r="AY43" i="19"/>
  <c r="AY17" i="19"/>
  <c r="AY51" i="19"/>
  <c r="AU51" i="19"/>
  <c r="AU50" i="19"/>
  <c r="AU42" i="19"/>
  <c r="AU34" i="19"/>
  <c r="AU26" i="19"/>
  <c r="AY54" i="19"/>
  <c r="AY46" i="19"/>
  <c r="AY38" i="19"/>
  <c r="AY30" i="19"/>
  <c r="AY22" i="19"/>
  <c r="AU49" i="19"/>
  <c r="AU41" i="19"/>
  <c r="AU33" i="19"/>
  <c r="AU17" i="19"/>
  <c r="AY53" i="19"/>
  <c r="AY45" i="19"/>
  <c r="AY37" i="19"/>
  <c r="AU43" i="19"/>
  <c r="AU48" i="19"/>
  <c r="AU40" i="19"/>
  <c r="AU32" i="19"/>
  <c r="AU24" i="19"/>
  <c r="AY52" i="19"/>
  <c r="AY44" i="19"/>
  <c r="AY36" i="19"/>
  <c r="AY28" i="19"/>
  <c r="AY20" i="19"/>
  <c r="G41" i="21" l="1"/>
  <c r="L39" i="21"/>
  <c r="AQ23" i="19"/>
  <c r="BB23" i="19"/>
  <c r="G45" i="21"/>
  <c r="L14" i="21"/>
  <c r="AQ52" i="19"/>
  <c r="BA52" i="19"/>
  <c r="BB52" i="19"/>
  <c r="BA44" i="19"/>
  <c r="BB44" i="19"/>
  <c r="AU35" i="26"/>
  <c r="AX35" i="26" s="1"/>
  <c r="I35" i="33"/>
  <c r="AU11" i="26"/>
  <c r="I11" i="33"/>
  <c r="AY11" i="26"/>
  <c r="AY31" i="28"/>
  <c r="Q31" i="33"/>
  <c r="E42" i="21"/>
  <c r="AU17" i="27"/>
  <c r="AX17" i="27" s="1"/>
  <c r="M17" i="33"/>
  <c r="J35" i="33"/>
  <c r="AY35" i="26"/>
  <c r="BA27" i="31"/>
  <c r="AU27" i="31"/>
  <c r="AY27" i="31"/>
  <c r="AY11" i="29"/>
  <c r="AT21" i="29"/>
  <c r="U21" i="33" s="1"/>
  <c r="BB13" i="29"/>
  <c r="BA31" i="29"/>
  <c r="AU31" i="29"/>
  <c r="AU39" i="29"/>
  <c r="AX39" i="29" s="1"/>
  <c r="V43" i="33" s="1"/>
  <c r="AY25" i="29"/>
  <c r="AU11" i="28"/>
  <c r="AY11" i="28"/>
  <c r="I12" i="33"/>
  <c r="AU12" i="26"/>
  <c r="AU37" i="26"/>
  <c r="BA37" i="26"/>
  <c r="I37" i="33"/>
  <c r="AY12" i="26"/>
  <c r="BD12" i="26" s="1"/>
  <c r="O15" i="21" s="1"/>
  <c r="AY37" i="26"/>
  <c r="BB37" i="26"/>
  <c r="AY25" i="26"/>
  <c r="I14" i="33"/>
  <c r="AU14" i="26"/>
  <c r="AX14" i="26" s="1"/>
  <c r="J14" i="33" s="1"/>
  <c r="I18" i="33"/>
  <c r="AU18" i="26"/>
  <c r="AX18" i="26" s="1"/>
  <c r="J18" i="33" s="1"/>
  <c r="I29" i="33"/>
  <c r="AU29" i="26"/>
  <c r="AX29" i="26" s="1"/>
  <c r="AU11" i="27"/>
  <c r="AY11" i="27"/>
  <c r="BB11" i="27"/>
  <c r="BA11" i="27"/>
  <c r="AU35" i="27"/>
  <c r="BB35" i="27"/>
  <c r="AY35" i="27"/>
  <c r="BA35" i="27"/>
  <c r="AU21" i="27"/>
  <c r="BB21" i="27"/>
  <c r="BA21" i="27"/>
  <c r="AY21" i="27"/>
  <c r="AU27" i="27"/>
  <c r="AU12" i="27"/>
  <c r="BA27" i="27"/>
  <c r="BA37" i="27"/>
  <c r="BB37" i="27"/>
  <c r="AY37" i="27"/>
  <c r="M25" i="33"/>
  <c r="AU25" i="27"/>
  <c r="AY25" i="27"/>
  <c r="BD27" i="27"/>
  <c r="O27" i="33"/>
  <c r="M29" i="33"/>
  <c r="AU29" i="27"/>
  <c r="AX29" i="27" s="1"/>
  <c r="BB21" i="31"/>
  <c r="AY21" i="31"/>
  <c r="BA21" i="31"/>
  <c r="AU21" i="31"/>
  <c r="AY25" i="31"/>
  <c r="W12" i="33"/>
  <c r="BD12" i="29"/>
  <c r="O18" i="21" s="1"/>
  <c r="AU16" i="29"/>
  <c r="AD22" i="24" s="1"/>
  <c r="Z22" i="24"/>
  <c r="AY29" i="28"/>
  <c r="R29" i="33"/>
  <c r="Q21" i="33"/>
  <c r="BB21" i="28"/>
  <c r="AU21" i="28"/>
  <c r="BA21" i="28"/>
  <c r="AY35" i="28"/>
  <c r="AU35" i="28"/>
  <c r="BB35" i="28"/>
  <c r="AY37" i="28"/>
  <c r="BB37" i="28"/>
  <c r="AU37" i="28"/>
  <c r="BA37" i="28"/>
  <c r="AY21" i="28"/>
  <c r="AU17" i="28"/>
  <c r="AX17" i="28" s="1"/>
  <c r="R17" i="33" s="1"/>
  <c r="BB51" i="19"/>
  <c r="AU25" i="30"/>
  <c r="AY25" i="30"/>
  <c r="BA14" i="30"/>
  <c r="BB14" i="30"/>
  <c r="AG25" i="33"/>
  <c r="AG18" i="33"/>
  <c r="AG21" i="33"/>
  <c r="AH35" i="33"/>
  <c r="Z28" i="24"/>
  <c r="AY27" i="28"/>
  <c r="AU27" i="28"/>
  <c r="Q27" i="33"/>
  <c r="AU14" i="30"/>
  <c r="AX14" i="30" s="1"/>
  <c r="Y14" i="33"/>
  <c r="AU27" i="26"/>
  <c r="AX27" i="26" s="1"/>
  <c r="I27" i="33"/>
  <c r="Y35" i="33"/>
  <c r="BA35" i="30"/>
  <c r="AY35" i="30"/>
  <c r="BB17" i="29"/>
  <c r="U17" i="33"/>
  <c r="BA17" i="29"/>
  <c r="AU17" i="29"/>
  <c r="U13" i="33"/>
  <c r="BA13" i="29"/>
  <c r="AU13" i="29"/>
  <c r="U11" i="33"/>
  <c r="BA11" i="29"/>
  <c r="AU11" i="29"/>
  <c r="BB31" i="29"/>
  <c r="U31" i="33"/>
  <c r="E43" i="21"/>
  <c r="AY31" i="29"/>
  <c r="AU12" i="31"/>
  <c r="AY12" i="31"/>
  <c r="AC12" i="33"/>
  <c r="M20" i="21"/>
  <c r="AU18" i="27"/>
  <c r="AX18" i="27" s="1"/>
  <c r="M18" i="33"/>
  <c r="AY12" i="28"/>
  <c r="AU12" i="28"/>
  <c r="Q12" i="33"/>
  <c r="M17" i="21"/>
  <c r="AU14" i="28"/>
  <c r="AX14" i="28" s="1"/>
  <c r="Q14" i="33"/>
  <c r="AU29" i="29"/>
  <c r="AX29" i="29" s="1"/>
  <c r="U29" i="33"/>
  <c r="AU27" i="30"/>
  <c r="AY27" i="30"/>
  <c r="Y27" i="33"/>
  <c r="AG14" i="33"/>
  <c r="AG29" i="33"/>
  <c r="AU14" i="27"/>
  <c r="AX14" i="27" s="1"/>
  <c r="M14" i="33"/>
  <c r="AU18" i="29"/>
  <c r="AX18" i="29" s="1"/>
  <c r="U18" i="33"/>
  <c r="AU18" i="30"/>
  <c r="AX18" i="30" s="1"/>
  <c r="Y18" i="33"/>
  <c r="AU18" i="31"/>
  <c r="AX18" i="31" s="1"/>
  <c r="AC18" i="33"/>
  <c r="Z16" i="24"/>
  <c r="AT16" i="26"/>
  <c r="AC16" i="24" s="1"/>
  <c r="AU18" i="28"/>
  <c r="AX18" i="28" s="1"/>
  <c r="Q18" i="33"/>
  <c r="E18" i="21"/>
  <c r="U16" i="33"/>
  <c r="AC22" i="24"/>
  <c r="U14" i="33"/>
  <c r="AU14" i="29"/>
  <c r="AX14" i="29" s="1"/>
  <c r="AG43" i="33"/>
  <c r="AG27" i="33"/>
  <c r="AC27" i="33"/>
  <c r="BB27" i="31"/>
  <c r="AC25" i="33"/>
  <c r="AU25" i="31"/>
  <c r="AU29" i="31"/>
  <c r="AX29" i="31" s="1"/>
  <c r="AC29" i="33"/>
  <c r="AC14" i="33"/>
  <c r="AU14" i="31"/>
  <c r="AX14" i="31" s="1"/>
  <c r="AD14" i="33" s="1"/>
  <c r="Y25" i="33"/>
  <c r="BA25" i="30"/>
  <c r="AU29" i="30"/>
  <c r="AX29" i="30" s="1"/>
  <c r="Y29" i="33"/>
  <c r="AU12" i="30"/>
  <c r="AY12" i="30"/>
  <c r="M19" i="21"/>
  <c r="Y12" i="33"/>
  <c r="U25" i="33"/>
  <c r="AU25" i="29"/>
  <c r="AU27" i="29"/>
  <c r="AY27" i="29"/>
  <c r="BA27" i="29"/>
  <c r="BB27" i="29"/>
  <c r="U27" i="33"/>
  <c r="Q25" i="33"/>
  <c r="AY25" i="28"/>
  <c r="M37" i="33"/>
  <c r="AU37" i="27"/>
  <c r="M27" i="33"/>
  <c r="BB27" i="27"/>
  <c r="M16" i="21"/>
  <c r="M12" i="33"/>
  <c r="AY12" i="27"/>
  <c r="I25" i="33"/>
  <c r="AU25" i="26"/>
  <c r="BD31" i="26"/>
  <c r="G40" i="21" s="1"/>
  <c r="K31" i="33"/>
  <c r="BA53" i="19"/>
  <c r="AQ50" i="19"/>
  <c r="BB50" i="19"/>
  <c r="BA50" i="19"/>
  <c r="BA55" i="19"/>
  <c r="BB49" i="19"/>
  <c r="AQ54" i="19"/>
  <c r="BA54" i="19"/>
  <c r="BB54" i="19"/>
  <c r="BB48" i="19"/>
  <c r="BA48" i="19"/>
  <c r="AQ48" i="19"/>
  <c r="BB35" i="30"/>
  <c r="AU35" i="30"/>
  <c r="BA21" i="26"/>
  <c r="AX16" i="29"/>
  <c r="BB43" i="19"/>
  <c r="BA42" i="19"/>
  <c r="BB42" i="19"/>
  <c r="AQ42" i="19"/>
  <c r="BA47" i="19"/>
  <c r="AQ20" i="19"/>
  <c r="BB20" i="19"/>
  <c r="BA40" i="19"/>
  <c r="AQ43" i="19"/>
  <c r="W17" i="33"/>
  <c r="BD17" i="29"/>
  <c r="W13" i="33"/>
  <c r="BD13" i="29"/>
  <c r="BB35" i="26"/>
  <c r="AG16" i="24"/>
  <c r="J16" i="33"/>
  <c r="F15" i="21"/>
  <c r="BA18" i="26"/>
  <c r="AH18" i="33"/>
  <c r="AG28" i="24"/>
  <c r="F21" i="21"/>
  <c r="AH16" i="33"/>
  <c r="BD12" i="32"/>
  <c r="O21" i="21" s="1"/>
  <c r="AI12" i="33"/>
  <c r="BB22" i="19"/>
  <c r="D22" i="33"/>
  <c r="BD31" i="19"/>
  <c r="G31" i="33"/>
  <c r="AQ16" i="19"/>
  <c r="D16" i="33"/>
  <c r="BA41" i="19"/>
  <c r="D45" i="33"/>
  <c r="BD53" i="19"/>
  <c r="BA13" i="19"/>
  <c r="AQ21" i="19"/>
  <c r="D21" i="33"/>
  <c r="BD54" i="19"/>
  <c r="BD17" i="19"/>
  <c r="G17" i="33"/>
  <c r="AQ17" i="19"/>
  <c r="D14" i="21"/>
  <c r="D17" i="33"/>
  <c r="AQ30" i="19"/>
  <c r="D30" i="33"/>
  <c r="BA37" i="19"/>
  <c r="D37" i="33"/>
  <c r="BD32" i="19"/>
  <c r="G32" i="33"/>
  <c r="AQ12" i="19"/>
  <c r="AT12" i="19" s="1"/>
  <c r="M14" i="21" s="1"/>
  <c r="D12" i="33"/>
  <c r="BB28" i="19"/>
  <c r="D28" i="33"/>
  <c r="BD49" i="19"/>
  <c r="BD37" i="19"/>
  <c r="G37" i="33"/>
  <c r="BD52" i="19"/>
  <c r="BB40" i="19"/>
  <c r="D44" i="33"/>
  <c r="D47" i="33"/>
  <c r="BA38" i="19"/>
  <c r="D38" i="33"/>
  <c r="AQ29" i="19"/>
  <c r="AT29" i="19" s="1"/>
  <c r="D29" i="33"/>
  <c r="BB36" i="19"/>
  <c r="D36" i="33"/>
  <c r="BD40" i="19"/>
  <c r="G44" i="33"/>
  <c r="AQ49" i="19"/>
  <c r="BD20" i="19"/>
  <c r="G20" i="33"/>
  <c r="BD36" i="19"/>
  <c r="G36" i="33"/>
  <c r="BD42" i="19"/>
  <c r="G46" i="33"/>
  <c r="BD46" i="19"/>
  <c r="D27" i="33"/>
  <c r="AQ35" i="19"/>
  <c r="AT35" i="19" s="1"/>
  <c r="D35" i="33"/>
  <c r="BD43" i="19"/>
  <c r="G47" i="33"/>
  <c r="BA23" i="19"/>
  <c r="D25" i="33"/>
  <c r="BB47" i="19"/>
  <c r="E19" i="33"/>
  <c r="BD33" i="19"/>
  <c r="G33" i="33"/>
  <c r="D14" i="33"/>
  <c r="BD26" i="19"/>
  <c r="G26" i="33"/>
  <c r="BD47" i="19"/>
  <c r="AQ47" i="19"/>
  <c r="AQ19" i="19"/>
  <c r="D19" i="33"/>
  <c r="BD34" i="19"/>
  <c r="G34" i="33"/>
  <c r="BB31" i="19"/>
  <c r="D31" i="33"/>
  <c r="AQ18" i="19"/>
  <c r="AT18" i="19" s="1"/>
  <c r="D18" i="33"/>
  <c r="AQ39" i="19"/>
  <c r="AT39" i="19" s="1"/>
  <c r="D43" i="33"/>
  <c r="AQ13" i="19"/>
  <c r="AT13" i="19" s="1"/>
  <c r="D13" i="33"/>
  <c r="BD28" i="19"/>
  <c r="G28" i="33"/>
  <c r="BD22" i="19"/>
  <c r="G22" i="33"/>
  <c r="AQ51" i="19"/>
  <c r="BD23" i="19"/>
  <c r="G23" i="33"/>
  <c r="BA31" i="19"/>
  <c r="BD21" i="19"/>
  <c r="G21" i="33"/>
  <c r="BA26" i="19"/>
  <c r="D26" i="33"/>
  <c r="AQ33" i="19"/>
  <c r="D33" i="33"/>
  <c r="BA20" i="19"/>
  <c r="D20" i="33"/>
  <c r="AQ55" i="19"/>
  <c r="BB53" i="19"/>
  <c r="E15" i="33"/>
  <c r="BB32" i="19"/>
  <c r="D32" i="33"/>
  <c r="BB46" i="19"/>
  <c r="BD41" i="19"/>
  <c r="G45" i="33"/>
  <c r="BD30" i="19"/>
  <c r="G30" i="33"/>
  <c r="AQ31" i="19"/>
  <c r="BB15" i="19"/>
  <c r="D15" i="33"/>
  <c r="BD44" i="19"/>
  <c r="G48" i="33"/>
  <c r="BD45" i="19"/>
  <c r="G49" i="33"/>
  <c r="BD38" i="19"/>
  <c r="G38" i="33"/>
  <c r="BD51" i="19"/>
  <c r="E14" i="33"/>
  <c r="BA32" i="19"/>
  <c r="BB24" i="19"/>
  <c r="D24" i="33"/>
  <c r="BB34" i="19"/>
  <c r="D34" i="33"/>
  <c r="D11" i="33"/>
  <c r="BD24" i="19"/>
  <c r="G24" i="33"/>
  <c r="D23" i="33"/>
  <c r="BD50" i="19"/>
  <c r="D46" i="33"/>
  <c r="BB55" i="19"/>
  <c r="AQ53" i="19"/>
  <c r="BD55" i="19"/>
  <c r="AQ44" i="19"/>
  <c r="D48" i="33"/>
  <c r="BD48" i="19"/>
  <c r="AQ46" i="19"/>
  <c r="AY21" i="26"/>
  <c r="AU21" i="26"/>
  <c r="BA34" i="19"/>
  <c r="AU35" i="29"/>
  <c r="AX35" i="29" s="1"/>
  <c r="V35" i="33" s="1"/>
  <c r="AQ22" i="19"/>
  <c r="BB21" i="26"/>
  <c r="BA35" i="26"/>
  <c r="AQ24" i="19"/>
  <c r="AU17" i="26"/>
  <c r="AX17" i="26" s="1"/>
  <c r="J17" i="33" s="1"/>
  <c r="BA21" i="19"/>
  <c r="BA17" i="19"/>
  <c r="BB21" i="19"/>
  <c r="BB41" i="19"/>
  <c r="BA33" i="19"/>
  <c r="BA22" i="19"/>
  <c r="X14" i="24"/>
  <c r="BA28" i="19"/>
  <c r="AQ38" i="19"/>
  <c r="AU14" i="19"/>
  <c r="AX14" i="19" s="1"/>
  <c r="BB37" i="19"/>
  <c r="BA24" i="19"/>
  <c r="AQ26" i="19"/>
  <c r="AU15" i="19"/>
  <c r="BB26" i="19"/>
  <c r="AQ32" i="19"/>
  <c r="AQ11" i="19"/>
  <c r="AT11" i="19" s="1"/>
  <c r="AQ36" i="19"/>
  <c r="AJ28" i="24"/>
  <c r="AK28" i="24"/>
  <c r="AT16" i="31"/>
  <c r="Z26" i="24"/>
  <c r="AT16" i="30"/>
  <c r="Z24" i="24"/>
  <c r="AT16" i="28"/>
  <c r="Z20" i="24"/>
  <c r="AT16" i="27"/>
  <c r="Z18" i="24"/>
  <c r="BA16" i="26"/>
  <c r="AJ16" i="24" s="1"/>
  <c r="BB16" i="26"/>
  <c r="AK16" i="24" s="1"/>
  <c r="BA14" i="27"/>
  <c r="BB18" i="26"/>
  <c r="AQ41" i="19"/>
  <c r="BB33" i="19"/>
  <c r="BB30" i="19"/>
  <c r="BA30" i="19"/>
  <c r="AQ37" i="19"/>
  <c r="AQ27" i="19"/>
  <c r="AT27" i="19" s="1"/>
  <c r="AQ25" i="19"/>
  <c r="AT25" i="19" s="1"/>
  <c r="BA15" i="19"/>
  <c r="BB17" i="19"/>
  <c r="AU19" i="19"/>
  <c r="AX19" i="19" s="1"/>
  <c r="AU27" i="19"/>
  <c r="G39" i="21" l="1"/>
  <c r="O39" i="21"/>
  <c r="K11" i="33"/>
  <c r="BD11" i="26"/>
  <c r="BD31" i="28"/>
  <c r="G42" i="21" s="1"/>
  <c r="S31" i="33"/>
  <c r="BD35" i="26"/>
  <c r="K35" i="33"/>
  <c r="W25" i="33"/>
  <c r="BD25" i="29"/>
  <c r="N17" i="33"/>
  <c r="AY17" i="27"/>
  <c r="BD11" i="29"/>
  <c r="W11" i="33"/>
  <c r="AE21" i="33"/>
  <c r="BD21" i="31"/>
  <c r="AE25" i="33"/>
  <c r="BD25" i="31"/>
  <c r="AE27" i="33"/>
  <c r="BD27" i="31"/>
  <c r="AU21" i="29"/>
  <c r="AX21" i="29" s="1"/>
  <c r="V21" i="33" s="1"/>
  <c r="BD11" i="28"/>
  <c r="S11" i="33"/>
  <c r="BA39" i="29"/>
  <c r="BB39" i="29"/>
  <c r="AY39" i="29"/>
  <c r="BD25" i="26"/>
  <c r="K25" i="33"/>
  <c r="BD37" i="26"/>
  <c r="K37" i="33"/>
  <c r="K12" i="33"/>
  <c r="AU12" i="19"/>
  <c r="AX12" i="19" s="1"/>
  <c r="AU18" i="19"/>
  <c r="AX18" i="19" s="1"/>
  <c r="AY39" i="19"/>
  <c r="J29" i="33"/>
  <c r="AY29" i="26"/>
  <c r="AY16" i="26"/>
  <c r="AY14" i="26"/>
  <c r="AY18" i="26"/>
  <c r="O37" i="33"/>
  <c r="BD37" i="27"/>
  <c r="BD25" i="27"/>
  <c r="O25" i="33"/>
  <c r="N29" i="33"/>
  <c r="AY29" i="27"/>
  <c r="BD11" i="27"/>
  <c r="O11" i="33"/>
  <c r="BD35" i="27"/>
  <c r="O35" i="33"/>
  <c r="O21" i="33"/>
  <c r="BD21" i="27"/>
  <c r="BB17" i="27"/>
  <c r="BA17" i="27"/>
  <c r="AY14" i="31"/>
  <c r="AY16" i="29"/>
  <c r="BB16" i="29"/>
  <c r="AK22" i="24" s="1"/>
  <c r="BA16" i="29"/>
  <c r="AJ22" i="24" s="1"/>
  <c r="S29" i="33"/>
  <c r="BD29" i="28"/>
  <c r="S21" i="33"/>
  <c r="BD21" i="28"/>
  <c r="S35" i="33"/>
  <c r="BD35" i="28"/>
  <c r="S37" i="33"/>
  <c r="BD37" i="28"/>
  <c r="BB17" i="28"/>
  <c r="BA17" i="28"/>
  <c r="AY17" i="28"/>
  <c r="AY27" i="19"/>
  <c r="AA25" i="33"/>
  <c r="BD25" i="30"/>
  <c r="AD28" i="24"/>
  <c r="AI27" i="33"/>
  <c r="BD21" i="32"/>
  <c r="AI21" i="33"/>
  <c r="BD25" i="32"/>
  <c r="AI25" i="33"/>
  <c r="BD27" i="32"/>
  <c r="S27" i="33"/>
  <c r="BD27" i="28"/>
  <c r="Z14" i="33"/>
  <c r="AY14" i="30"/>
  <c r="J27" i="33"/>
  <c r="AA35" i="33"/>
  <c r="BD35" i="30"/>
  <c r="W31" i="33"/>
  <c r="BD31" i="29"/>
  <c r="G43" i="21" s="1"/>
  <c r="AE12" i="33"/>
  <c r="BD12" i="31"/>
  <c r="O20" i="21" s="1"/>
  <c r="AY18" i="27"/>
  <c r="N18" i="33"/>
  <c r="S12" i="33"/>
  <c r="BD12" i="28"/>
  <c r="O17" i="21" s="1"/>
  <c r="AY14" i="28"/>
  <c r="R14" i="33"/>
  <c r="V29" i="33"/>
  <c r="AY29" i="29"/>
  <c r="AA27" i="33"/>
  <c r="BD27" i="30"/>
  <c r="AH14" i="33"/>
  <c r="AH29" i="33"/>
  <c r="AY14" i="27"/>
  <c r="N14" i="33"/>
  <c r="V18" i="33"/>
  <c r="AY18" i="29"/>
  <c r="Z18" i="33"/>
  <c r="AY18" i="30"/>
  <c r="AY18" i="31"/>
  <c r="AD18" i="33"/>
  <c r="AU16" i="26"/>
  <c r="AD16" i="24" s="1"/>
  <c r="I16" i="33"/>
  <c r="R18" i="33"/>
  <c r="AY18" i="28"/>
  <c r="V14" i="33"/>
  <c r="AY14" i="29"/>
  <c r="AI43" i="33"/>
  <c r="BD39" i="32"/>
  <c r="AY29" i="31"/>
  <c r="AD29" i="33"/>
  <c r="Z29" i="33"/>
  <c r="AY29" i="30"/>
  <c r="AA12" i="33"/>
  <c r="BD12" i="30"/>
  <c r="O19" i="21" s="1"/>
  <c r="W27" i="33"/>
  <c r="BD27" i="29"/>
  <c r="S25" i="33"/>
  <c r="BD25" i="28"/>
  <c r="BD12" i="27"/>
  <c r="O16" i="21" s="1"/>
  <c r="O12" i="33"/>
  <c r="V16" i="33"/>
  <c r="F18" i="21"/>
  <c r="AG22" i="24"/>
  <c r="AY35" i="29"/>
  <c r="BA39" i="19"/>
  <c r="AU35" i="19"/>
  <c r="AX35" i="19" s="1"/>
  <c r="AY27" i="26"/>
  <c r="AT16" i="19"/>
  <c r="Z14" i="24"/>
  <c r="BD21" i="26"/>
  <c r="K21" i="33"/>
  <c r="E20" i="21"/>
  <c r="AC16" i="33"/>
  <c r="E19" i="21"/>
  <c r="Y16" i="33"/>
  <c r="E17" i="21"/>
  <c r="Q16" i="33"/>
  <c r="E16" i="21"/>
  <c r="M16" i="33"/>
  <c r="BD18" i="32"/>
  <c r="AI18" i="33"/>
  <c r="AH28" i="24"/>
  <c r="BD16" i="32"/>
  <c r="G21" i="21" s="1"/>
  <c r="AI16" i="33"/>
  <c r="AJ32" i="33"/>
  <c r="AY13" i="19"/>
  <c r="E13" i="33"/>
  <c r="AU13" i="19"/>
  <c r="AJ24" i="33"/>
  <c r="AU29" i="19"/>
  <c r="AX29" i="19" s="1"/>
  <c r="E29" i="33"/>
  <c r="BA25" i="19"/>
  <c r="E25" i="33"/>
  <c r="AJ38" i="33"/>
  <c r="AJ28" i="33"/>
  <c r="AJ33" i="33"/>
  <c r="AJ36" i="33"/>
  <c r="AJ20" i="33"/>
  <c r="BB27" i="19"/>
  <c r="E27" i="33"/>
  <c r="BB39" i="19"/>
  <c r="AU39" i="19"/>
  <c r="E43" i="33"/>
  <c r="E35" i="33"/>
  <c r="AJ22" i="33"/>
  <c r="AU11" i="19"/>
  <c r="AX11" i="19" s="1"/>
  <c r="E11" i="33"/>
  <c r="AJ34" i="33"/>
  <c r="AY19" i="19"/>
  <c r="F19" i="33"/>
  <c r="AY14" i="19"/>
  <c r="BB14" i="19" s="1"/>
  <c r="F14" i="33"/>
  <c r="AJ23" i="33"/>
  <c r="AJ26" i="33"/>
  <c r="E18" i="33"/>
  <c r="E12" i="33"/>
  <c r="AJ30" i="33"/>
  <c r="BA27" i="19"/>
  <c r="AY17" i="26"/>
  <c r="BA12" i="19"/>
  <c r="BB12" i="19"/>
  <c r="AX15" i="19"/>
  <c r="AU25" i="19"/>
  <c r="AY25" i="19"/>
  <c r="BB25" i="19"/>
  <c r="AC26" i="24"/>
  <c r="AU16" i="31"/>
  <c r="AC24" i="24"/>
  <c r="AU16" i="30"/>
  <c r="AC20" i="24"/>
  <c r="AU16" i="28"/>
  <c r="AC18" i="24"/>
  <c r="AU16" i="27"/>
  <c r="BA19" i="19"/>
  <c r="BB19" i="19"/>
  <c r="O17" i="33" l="1"/>
  <c r="BD17" i="27"/>
  <c r="N14" i="21"/>
  <c r="AY12" i="19"/>
  <c r="F12" i="33"/>
  <c r="AY21" i="29"/>
  <c r="BB21" i="29"/>
  <c r="BA21" i="29"/>
  <c r="BD39" i="29"/>
  <c r="W43" i="33"/>
  <c r="BB35" i="29"/>
  <c r="BA35" i="29"/>
  <c r="K16" i="33"/>
  <c r="AH16" i="24"/>
  <c r="F18" i="33"/>
  <c r="G43" i="33"/>
  <c r="AY18" i="19"/>
  <c r="BD39" i="19"/>
  <c r="K29" i="33"/>
  <c r="BD29" i="26"/>
  <c r="K14" i="33"/>
  <c r="BD14" i="26"/>
  <c r="K18" i="33"/>
  <c r="BD18" i="26"/>
  <c r="BA27" i="26"/>
  <c r="BD16" i="26"/>
  <c r="G15" i="21" s="1"/>
  <c r="BB17" i="26"/>
  <c r="O29" i="33"/>
  <c r="BD29" i="27"/>
  <c r="BD14" i="31"/>
  <c r="AE14" i="33"/>
  <c r="AH22" i="24"/>
  <c r="W16" i="33"/>
  <c r="BD16" i="29"/>
  <c r="G18" i="21" s="1"/>
  <c r="AJ31" i="33"/>
  <c r="AJ37" i="33"/>
  <c r="S17" i="33"/>
  <c r="BD17" i="28"/>
  <c r="E16" i="33"/>
  <c r="BD27" i="19"/>
  <c r="G27" i="33"/>
  <c r="AY35" i="19"/>
  <c r="F35" i="33"/>
  <c r="E14" i="21"/>
  <c r="AC14" i="24"/>
  <c r="AU16" i="19"/>
  <c r="BD35" i="32"/>
  <c r="AI35" i="33"/>
  <c r="AA14" i="33"/>
  <c r="BD14" i="30"/>
  <c r="O18" i="33"/>
  <c r="BD18" i="27"/>
  <c r="BB18" i="27"/>
  <c r="S14" i="33"/>
  <c r="BD14" i="28"/>
  <c r="W29" i="33"/>
  <c r="BD29" i="29"/>
  <c r="BD14" i="32"/>
  <c r="AI14" i="33"/>
  <c r="BD29" i="32"/>
  <c r="AI29" i="33"/>
  <c r="O14" i="33"/>
  <c r="BD14" i="27"/>
  <c r="BB14" i="27"/>
  <c r="W18" i="33"/>
  <c r="BD18" i="29"/>
  <c r="AA18" i="33"/>
  <c r="BD18" i="30"/>
  <c r="AE18" i="33"/>
  <c r="BD18" i="31"/>
  <c r="S18" i="33"/>
  <c r="BD18" i="28"/>
  <c r="W14" i="33"/>
  <c r="BD14" i="29"/>
  <c r="AE29" i="33"/>
  <c r="BD29" i="31"/>
  <c r="AA29" i="33"/>
  <c r="BD29" i="30"/>
  <c r="W35" i="33"/>
  <c r="BD35" i="29"/>
  <c r="BB27" i="26"/>
  <c r="BD27" i="26"/>
  <c r="K27" i="33"/>
  <c r="BA17" i="26"/>
  <c r="BD17" i="26"/>
  <c r="K17" i="33"/>
  <c r="BD13" i="19"/>
  <c r="G13" i="33"/>
  <c r="F15" i="33"/>
  <c r="BD25" i="19"/>
  <c r="G25" i="33"/>
  <c r="BD19" i="19"/>
  <c r="G19" i="33"/>
  <c r="AJ19" i="33" s="1"/>
  <c r="BB18" i="19"/>
  <c r="AY11" i="19"/>
  <c r="F11" i="33"/>
  <c r="F29" i="33"/>
  <c r="AY29" i="19"/>
  <c r="BA14" i="19"/>
  <c r="BD14" i="19"/>
  <c r="G14" i="33"/>
  <c r="AY15" i="19"/>
  <c r="BA18" i="19"/>
  <c r="AX16" i="31"/>
  <c r="AD26" i="24"/>
  <c r="AX16" i="30"/>
  <c r="AD24" i="24"/>
  <c r="AX16" i="28"/>
  <c r="AD20" i="24"/>
  <c r="AX16" i="27"/>
  <c r="AD18" i="24"/>
  <c r="BD12" i="19" l="1"/>
  <c r="O14" i="21" s="1"/>
  <c r="G12" i="33"/>
  <c r="BD21" i="29"/>
  <c r="W21" i="33"/>
  <c r="BD18" i="19"/>
  <c r="G18" i="33"/>
  <c r="AJ18" i="33" s="1"/>
  <c r="AD14" i="24"/>
  <c r="AX16" i="19"/>
  <c r="BA35" i="19"/>
  <c r="BB35" i="19"/>
  <c r="AJ27" i="33"/>
  <c r="BD35" i="19"/>
  <c r="G35" i="33"/>
  <c r="AJ49" i="33"/>
  <c r="AJ17" i="33"/>
  <c r="AJ14" i="33"/>
  <c r="F20" i="21"/>
  <c r="AD16" i="33"/>
  <c r="F19" i="21"/>
  <c r="Z16" i="33"/>
  <c r="F17" i="21"/>
  <c r="R16" i="33"/>
  <c r="F16" i="21"/>
  <c r="N16" i="33"/>
  <c r="AJ25" i="33"/>
  <c r="BB11" i="19"/>
  <c r="BD11" i="19"/>
  <c r="G11" i="33"/>
  <c r="AJ43" i="33" s="1"/>
  <c r="BD15" i="19"/>
  <c r="G15" i="33"/>
  <c r="AJ47" i="33" s="1"/>
  <c r="AJ45" i="33"/>
  <c r="AJ13" i="33"/>
  <c r="AJ46" i="33"/>
  <c r="BA29" i="19"/>
  <c r="BD29" i="19"/>
  <c r="G29" i="33"/>
  <c r="BB29" i="19"/>
  <c r="AG26" i="24"/>
  <c r="BB16" i="31"/>
  <c r="AK26" i="24" s="1"/>
  <c r="BA16" i="31"/>
  <c r="AJ26" i="24" s="1"/>
  <c r="AY16" i="31"/>
  <c r="AG24" i="24"/>
  <c r="BA16" i="30"/>
  <c r="AJ24" i="24" s="1"/>
  <c r="BB16" i="30"/>
  <c r="AK24" i="24" s="1"/>
  <c r="AY16" i="30"/>
  <c r="AY16" i="28"/>
  <c r="AG20" i="24"/>
  <c r="BA16" i="28"/>
  <c r="AJ20" i="24" s="1"/>
  <c r="BB16" i="28"/>
  <c r="AK20" i="24" s="1"/>
  <c r="AG18" i="24"/>
  <c r="BA16" i="27"/>
  <c r="AJ18" i="24" s="1"/>
  <c r="BB16" i="27"/>
  <c r="AK18" i="24" s="1"/>
  <c r="AY16" i="27"/>
  <c r="AJ44" i="33" l="1"/>
  <c r="AJ12" i="33"/>
  <c r="AJ21" i="33"/>
  <c r="AY16" i="19"/>
  <c r="AG14" i="24"/>
  <c r="BA16" i="19"/>
  <c r="F16" i="33"/>
  <c r="BB16" i="19"/>
  <c r="AK14" i="24" s="1"/>
  <c r="F14" i="21"/>
  <c r="AJ35" i="33"/>
  <c r="AH26" i="24"/>
  <c r="BD16" i="31"/>
  <c r="G20" i="21" s="1"/>
  <c r="AE16" i="33"/>
  <c r="AH24" i="24"/>
  <c r="BD16" i="30"/>
  <c r="G19" i="21" s="1"/>
  <c r="AA16" i="33"/>
  <c r="AH20" i="24"/>
  <c r="BD16" i="28"/>
  <c r="G17" i="21" s="1"/>
  <c r="S16" i="33"/>
  <c r="AH18" i="24"/>
  <c r="BD16" i="27"/>
  <c r="G16" i="21" s="1"/>
  <c r="O16" i="33"/>
  <c r="AJ15" i="33"/>
  <c r="AJ29" i="33"/>
  <c r="BA11" i="19"/>
  <c r="AJ14" i="24" l="1"/>
  <c r="AH14" i="24"/>
  <c r="G16" i="33"/>
  <c r="BD16" i="19"/>
  <c r="G14" i="21" s="1"/>
  <c r="AJ48" i="33" l="1"/>
  <c r="AJ16" i="33"/>
</calcChain>
</file>

<file path=xl/sharedStrings.xml><?xml version="1.0" encoding="utf-8"?>
<sst xmlns="http://schemas.openxmlformats.org/spreadsheetml/2006/main" count="1511" uniqueCount="227">
  <si>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</si>
  <si>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</si>
  <si>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</si>
  <si>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</si>
  <si>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</si>
  <si>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</si>
  <si>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</si>
  <si>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</si>
  <si>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</si>
  <si>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</si>
  <si>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</si>
  <si>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</si>
  <si>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</si>
  <si>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</si>
  <si>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</si>
  <si>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</si>
  <si>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</si>
  <si>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</si>
  <si>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</si>
  <si>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</si>
  <si>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</si>
  <si>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</si>
  <si>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</si>
  <si>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</si>
  <si>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</si>
  <si>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</si>
  <si>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</si>
  <si>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</si>
  <si>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</si>
  <si>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</si>
  <si>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</si>
  <si>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</si>
  <si>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</si>
  <si>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</si>
  <si>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</si>
  <si>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</si>
  <si>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</si>
  <si>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</si>
  <si>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</si>
  <si>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</si>
  <si>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</si>
  <si>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</si>
  <si>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</si>
  <si>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</si>
  <si>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</si>
  <si>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</si>
  <si>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</si>
  <si>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</si>
  <si>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</si>
  <si>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</si>
  <si>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</si>
  <si>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</si>
  <si>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</si>
  <si>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</si>
  <si>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</si>
  <si>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</si>
  <si>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</si>
  <si>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</si>
  <si>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</si>
  <si>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</si>
  <si>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</si>
  <si>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</si>
  <si>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</si>
  <si>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</si>
  <si>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</si>
  <si>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</si>
  <si>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</si>
  <si>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</si>
  <si>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</si>
  <si>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</si>
  <si>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</si>
  <si>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</si>
  <si>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</si>
  <si>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</si>
  <si>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</si>
  <si>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</si>
  <si>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</si>
  <si>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</si>
  <si>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</si>
  <si>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</si>
  <si>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</si>
  <si>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</si>
  <si>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</si>
  <si>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</si>
  <si>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</si>
  <si>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</si>
  <si>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</si>
  <si>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</si>
  <si>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</si>
  <si>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</si>
  <si>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Acta Final de Calificación  2024-2025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</si>
  <si>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</si>
  <si>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</si>
  <si>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</si>
  <si>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</si>
  <si>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</si>
  <si>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</si>
  <si>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</si>
  <si>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</si>
  <si>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</si>
  <si>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</si>
  <si>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</si>
  <si>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</si>
  <si>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</si>
  <si>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</si>
  <si>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</si>
  <si>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</si>
  <si>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</si>
  <si>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</si>
  <si>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</si>
  <si>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</si>
  <si>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</si>
  <si>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</si>
  <si>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</si>
  <si>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</si>
  <si>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</si>
  <si>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</si>
  <si>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</si>
  <si>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</si>
  <si>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</si>
  <si>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</si>
  <si>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</si>
  <si>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</si>
  <si>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</si>
  <si>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</si>
  <si>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</si>
  <si>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</si>
  <si>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</si>
  <si>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</si>
  <si>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</si>
  <si>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</si>
  <si>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</si>
  <si>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</si>
  <si>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</si>
  <si>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</si>
  <si>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</si>
  <si>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</si>
  <si>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</si>
  <si>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</si>
  <si>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</si>
  <si>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</si>
  <si>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</si>
  <si>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</si>
  <si>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</si>
  <si>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</si>
  <si>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PARA HOJA PERIODO C.F.</t>
  </si>
  <si>
    <t>CALCULO DE NOTAS</t>
  </si>
  <si>
    <t>ANDY</t>
  </si>
  <si>
    <t>ALEXANDER</t>
  </si>
  <si>
    <t>DE LA PAZ JOSE</t>
  </si>
  <si>
    <t>ALEXANDRA</t>
  </si>
  <si>
    <t>ANA ANGELA</t>
  </si>
  <si>
    <t>ALMONTE VIDAL</t>
  </si>
  <si>
    <t>ANA JULIA</t>
  </si>
  <si>
    <t>REYES GUZMAN</t>
  </si>
  <si>
    <t>HENRIQUEZ GUERRERO</t>
  </si>
  <si>
    <t>ANGEL LUIS</t>
  </si>
  <si>
    <t>DE LA CRUZ BRAZOBAN</t>
  </si>
  <si>
    <t>CARINA</t>
  </si>
  <si>
    <t xml:space="preserve">DEL ROSARIO </t>
  </si>
  <si>
    <t>CARMEN LUCIA</t>
  </si>
  <si>
    <t>OSCAR HERNANDEZ</t>
  </si>
  <si>
    <t>CRISTIAN LEONARDO</t>
  </si>
  <si>
    <t>SOTO SELMO</t>
  </si>
  <si>
    <t>DANIEL FERNANDO</t>
  </si>
  <si>
    <t>DE WINDT MEDINA</t>
  </si>
  <si>
    <t>DANIELKA</t>
  </si>
  <si>
    <t xml:space="preserve">DE LA CRUZ </t>
  </si>
  <si>
    <t>DARIELA</t>
  </si>
  <si>
    <t>ARCANGEL VASQUEZ</t>
  </si>
  <si>
    <t>DARIHANA</t>
  </si>
  <si>
    <t xml:space="preserve">SORIANO </t>
  </si>
  <si>
    <t>DARLIN</t>
  </si>
  <si>
    <t xml:space="preserve">JIMENEZ </t>
  </si>
  <si>
    <t>DEIRI</t>
  </si>
  <si>
    <t xml:space="preserve">BRUJAN </t>
  </si>
  <si>
    <t>ELBA MARGARITA</t>
  </si>
  <si>
    <t xml:space="preserve">SALAZAR </t>
  </si>
  <si>
    <t>ELIZABETH</t>
  </si>
  <si>
    <t>SOLANO MARTINEZ</t>
  </si>
  <si>
    <t>EMMANUELLA</t>
  </si>
  <si>
    <t>JEAN LOUIS</t>
  </si>
  <si>
    <t>ERZULIA</t>
  </si>
  <si>
    <t xml:space="preserve">NARCISSE </t>
  </si>
  <si>
    <t>GREULY</t>
  </si>
  <si>
    <t>JASINTO DE LA ROSA</t>
  </si>
  <si>
    <t>JOHNNDERY YOENDRIS</t>
  </si>
  <si>
    <t>CUEBA NAVARRO</t>
  </si>
  <si>
    <t>JOSE RAMON</t>
  </si>
  <si>
    <t>CONSTANZA REYES</t>
  </si>
  <si>
    <t>JUAN JOSE</t>
  </si>
  <si>
    <t>PERALTA PANIAGUA</t>
  </si>
  <si>
    <t>LUIS MANUEL</t>
  </si>
  <si>
    <t>RODRIGUEZ FERRAND</t>
  </si>
  <si>
    <t>MERCEDES</t>
  </si>
  <si>
    <t>GIRON GARCIA</t>
  </si>
  <si>
    <t>MEROLIN</t>
  </si>
  <si>
    <t>MORENO JAQUEZ</t>
  </si>
  <si>
    <t>MIRLANDIE</t>
  </si>
  <si>
    <t>MONTREVIL PIERRE</t>
  </si>
  <si>
    <t>ODALI</t>
  </si>
  <si>
    <t>MORA PEREZ</t>
  </si>
  <si>
    <t>OSMEILIN</t>
  </si>
  <si>
    <t>CONSEPCION MARTINEZ</t>
  </si>
  <si>
    <t>PAULINA</t>
  </si>
  <si>
    <t>JACINTO TORIBIO</t>
  </si>
  <si>
    <t>PHALANCIA</t>
  </si>
  <si>
    <t xml:space="preserve">LOUIME </t>
  </si>
  <si>
    <t>ROSMAILIN ALEXANDRA</t>
  </si>
  <si>
    <t>MARIANO MARTE</t>
  </si>
  <si>
    <t>SANDY DE LOS SANTOS</t>
  </si>
  <si>
    <t>PAYANO LOPEZ</t>
  </si>
  <si>
    <t>SAUL</t>
  </si>
  <si>
    <t>DIAZ DE LA ROSA</t>
  </si>
  <si>
    <t>YONATHAN JR</t>
  </si>
  <si>
    <t>VILLAR FRIAS</t>
  </si>
  <si>
    <t>YUDITH AILYN</t>
  </si>
  <si>
    <t xml:space="preserve">RONDON </t>
  </si>
  <si>
    <t>FRANK MANUEL</t>
  </si>
  <si>
    <t>GUZMAN ARAUJO</t>
  </si>
  <si>
    <t>ALTIDOR</t>
  </si>
  <si>
    <t xml:space="preserve">CASH </t>
  </si>
  <si>
    <t>JORDANY</t>
  </si>
  <si>
    <t>MORENO GIRON</t>
  </si>
  <si>
    <t>FRANDY YADIEL</t>
  </si>
  <si>
    <t>MEDINA  MARTINEZ</t>
  </si>
  <si>
    <t>CENTRO PREPARA HERMANAS MIRABAL (SABADOS) - 10658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</si>
</sst>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\-0;;@"/>
    <numFmt numFmtId="165" formatCode="0;0;;@"/>
    <numFmt numFmtId="166" formatCode="0.0"/>
    <numFmt numFmtId="167" formatCode="0;0;"/>
  </numFmts>
  <fonts count="3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3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rgb="FFFFFFCC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30" fillId="0" borderId="0"/>
  </cellStyleXfs>
  <cellXfs count="314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164" fontId="0" fillId="0" borderId="0" xfId="0" applyNumberFormat="1" applyProtection="1">
      <protection locked="0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18" borderId="1" xfId="0" applyFont="1" applyFill="1" applyBorder="1" applyAlignment="1" applyProtection="1">
      <alignment vertical="center" wrapText="1"/>
      <protection locked="0"/>
    </xf>
    <xf numFmtId="0" fontId="25" fillId="0" borderId="1" xfId="0" applyFont="1" applyBorder="1" applyAlignment="1" applyProtection="1">
      <alignment vertical="center" wrapText="1"/>
      <protection locked="0"/>
    </xf>
    <xf numFmtId="0" fontId="26" fillId="18" borderId="1" xfId="0" applyFont="1" applyFill="1" applyBorder="1" applyAlignment="1" applyProtection="1">
      <alignment vertical="center" wrapText="1"/>
      <protection locked="0"/>
    </xf>
    <xf numFmtId="0" fontId="27" fillId="18" borderId="1" xfId="0" applyFont="1" applyFill="1" applyBorder="1" applyAlignment="1" applyProtection="1">
      <alignment vertical="center" wrapText="1"/>
      <protection locked="0"/>
    </xf>
    <xf numFmtId="0" fontId="0" fillId="0" borderId="42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0" fontId="0" fillId="0" borderId="43" xfId="0" applyBorder="1" applyAlignment="1" applyProtection="1">
      <alignment horizontal="center"/>
      <protection locked="0"/>
    </xf>
    <xf numFmtId="0" fontId="2" fillId="15" borderId="7" xfId="0" applyFont="1" applyFill="1" applyBorder="1" applyAlignment="1" applyProtection="1">
      <alignment horizontal="center"/>
      <protection locked="0"/>
    </xf>
    <xf numFmtId="0" fontId="2" fillId="15" borderId="8" xfId="0" applyFont="1" applyFill="1" applyBorder="1" applyAlignment="1" applyProtection="1">
      <alignment horizontal="center"/>
      <protection locked="0"/>
    </xf>
    <xf numFmtId="0" fontId="2" fillId="15" borderId="9" xfId="0" applyFont="1" applyFill="1" applyBorder="1" applyAlignment="1" applyProtection="1">
      <alignment horizontal="center"/>
      <protection locked="0"/>
    </xf>
    <xf numFmtId="0" fontId="28" fillId="0" borderId="49" xfId="0" applyFont="1" applyBorder="1" applyAlignment="1">
      <alignment horizontal="center"/>
    </xf>
    <xf numFmtId="0" fontId="28" fillId="0" borderId="50" xfId="0" applyFont="1" applyBorder="1" applyAlignment="1">
      <alignment horizontal="center"/>
    </xf>
    <xf numFmtId="0" fontId="28" fillId="0" borderId="51" xfId="0" applyFont="1" applyBorder="1" applyAlignment="1">
      <alignment horizontal="center"/>
    </xf>
    <xf numFmtId="167" fontId="29" fillId="19" borderId="49" xfId="0" applyNumberFormat="1" applyFont="1" applyFill="1" applyBorder="1" applyAlignment="1">
      <alignment horizontal="center"/>
    </xf>
    <xf numFmtId="167" fontId="29" fillId="20" borderId="50" xfId="0" applyNumberFormat="1" applyFont="1" applyFill="1" applyBorder="1" applyAlignment="1">
      <alignment horizontal="center"/>
    </xf>
    <xf numFmtId="167" fontId="29" fillId="21" borderId="50" xfId="0" applyNumberFormat="1" applyFont="1" applyFill="1" applyBorder="1" applyAlignment="1">
      <alignment horizontal="center"/>
    </xf>
    <xf numFmtId="167" fontId="29" fillId="22" borderId="50" xfId="0" applyNumberFormat="1" applyFont="1" applyFill="1" applyBorder="1" applyAlignment="1">
      <alignment horizontal="center"/>
    </xf>
    <xf numFmtId="167" fontId="29" fillId="23" borderId="51" xfId="0" applyNumberFormat="1" applyFont="1" applyFill="1" applyBorder="1" applyAlignment="1">
      <alignment horizontal="center"/>
    </xf>
    <xf numFmtId="0" fontId="31" fillId="0" borderId="49" xfId="1" applyFont="1" applyBorder="1" applyAlignment="1" applyProtection="1">
      <alignment horizontal="center"/>
      <protection locked="0"/>
    </xf>
    <xf numFmtId="0" fontId="31" fillId="0" borderId="50" xfId="1" applyFont="1" applyBorder="1" applyAlignment="1" applyProtection="1">
      <alignment horizontal="center"/>
      <protection locked="0"/>
    </xf>
    <xf numFmtId="0" fontId="31" fillId="0" borderId="51" xfId="1" applyFont="1" applyBorder="1" applyAlignment="1" applyProtection="1">
      <alignment horizontal="center"/>
      <protection locked="0"/>
    </xf>
    <xf numFmtId="0" fontId="31" fillId="0" borderId="52" xfId="1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0" fontId="32" fillId="0" borderId="24" xfId="0" applyFont="1" applyBorder="1" applyAlignment="1">
      <alignment horizontal="center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textRotation="90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13" xfId="0" applyFont="1" applyBorder="1" applyAlignment="1">
      <alignment horizontal="left"/>
    </xf>
    <xf numFmtId="0" fontId="0" fillId="6" borderId="1" xfId="0" applyFill="1" applyBorder="1" applyAlignment="1">
      <alignment horizontal="left"/>
    </xf>
  </cellXfs>
  <cellStyles count="2">
    <cellStyle name="Normal" xfId="0" builtinId="0"/>
    <cellStyle name="Normal 2" xfId="1" xr:uid="{2D7EC844-6F26-42B0-B6EE-C43F91CA557C}"/>
  </cellStyles>
  <dxfs count="72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  <fill>
        <patternFill patternType="none"/>
      </fill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6.jpeg"/><Relationship Id="rId5" Type="http://schemas.openxmlformats.org/officeDocument/2006/relationships/image" Target="../media/image19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121920</xdr:colOff>
      <xdr:row>2</xdr:row>
      <xdr:rowOff>112395</xdr:rowOff>
    </xdr:from>
    <xdr:to>
      <xdr:col>33</xdr:col>
      <xdr:colOff>236220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2</xdr:col>
      <xdr:colOff>1183296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205740</xdr:colOff>
      <xdr:row>2</xdr:row>
      <xdr:rowOff>106680</xdr:rowOff>
    </xdr:from>
    <xdr:to>
      <xdr:col>34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2</xdr:col>
      <xdr:colOff>1152816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198120</xdr:colOff>
      <xdr:row>3</xdr:row>
      <xdr:rowOff>60960</xdr:rowOff>
    </xdr:from>
    <xdr:to>
      <xdr:col>35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2</xdr:col>
      <xdr:colOff>1099476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312420</xdr:colOff>
      <xdr:row>1</xdr:row>
      <xdr:rowOff>121920</xdr:rowOff>
    </xdr:from>
    <xdr:to>
      <xdr:col>34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2</xdr:col>
      <xdr:colOff>1076616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83820</xdr:colOff>
      <xdr:row>2</xdr:row>
      <xdr:rowOff>0</xdr:rowOff>
    </xdr:from>
    <xdr:to>
      <xdr:col>35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2</xdr:col>
      <xdr:colOff>1129956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304800</xdr:colOff>
      <xdr:row>2</xdr:row>
      <xdr:rowOff>167640</xdr:rowOff>
    </xdr:from>
    <xdr:to>
      <xdr:col>37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2</xdr:col>
      <xdr:colOff>1198536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228600</xdr:colOff>
      <xdr:row>2</xdr:row>
      <xdr:rowOff>68580</xdr:rowOff>
    </xdr:from>
    <xdr:to>
      <xdr:col>36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2</xdr:col>
      <xdr:colOff>1137576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198120</xdr:colOff>
      <xdr:row>2</xdr:row>
      <xdr:rowOff>53340</xdr:rowOff>
    </xdr:from>
    <xdr:to>
      <xdr:col>36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2</xdr:col>
      <xdr:colOff>1213776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0</xdr:row>
      <xdr:rowOff>58245</xdr:rowOff>
    </xdr:from>
    <xdr:to>
      <xdr:col>1</xdr:col>
      <xdr:colOff>352425</xdr:colOff>
      <xdr:row>4</xdr:row>
      <xdr:rowOff>37399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6BE7B6-9F08-E527-B5FD-09CF297D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58245"/>
          <a:ext cx="857250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0</xdr:row>
      <xdr:rowOff>39195</xdr:rowOff>
    </xdr:from>
    <xdr:to>
      <xdr:col>9</xdr:col>
      <xdr:colOff>323850</xdr:colOff>
      <xdr:row>4</xdr:row>
      <xdr:rowOff>18349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E8A6286-2424-4D4B-A4CB-56921107D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39195"/>
          <a:ext cx="857250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25</xdr:row>
      <xdr:rowOff>39195</xdr:rowOff>
    </xdr:from>
    <xdr:to>
      <xdr:col>1</xdr:col>
      <xdr:colOff>333375</xdr:colOff>
      <xdr:row>29</xdr:row>
      <xdr:rowOff>18349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75D7C48-67E4-4B3A-871A-298F53091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4982670"/>
          <a:ext cx="857250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25</xdr:row>
      <xdr:rowOff>77295</xdr:rowOff>
    </xdr:from>
    <xdr:to>
      <xdr:col>9</xdr:col>
      <xdr:colOff>342900</xdr:colOff>
      <xdr:row>29</xdr:row>
      <xdr:rowOff>56449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365A1E4-BC35-4472-9E50-71C24CFA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5020770"/>
          <a:ext cx="857250" cy="74115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26</xdr:col>
      <xdr:colOff>166212</xdr:colOff>
      <xdr:row>1</xdr:row>
      <xdr:rowOff>298174</xdr:rowOff>
    </xdr:from>
    <xdr:to>
      <xdr:col>32</xdr:col>
      <xdr:colOff>115430</xdr:colOff>
      <xdr:row>5</xdr:row>
      <xdr:rowOff>179788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9864" y="695739"/>
          <a:ext cx="2025392" cy="842397"/>
        </a:xfrm>
        <a:prstGeom prst="rect">
          <a:avLst/>
        </a:prstGeom>
      </xdr:spPr>
    </xdr:pic>
    <xdr:clientData/>
  </xdr:twoCellAnchor>
  <xdr:twoCellAnchor editAs="oneCell">
    <xdr:from>
      <xdr:col>32</xdr:col>
      <xdr:colOff>51940</xdr:colOff>
      <xdr:row>0</xdr:row>
      <xdr:rowOff>331304</xdr:rowOff>
    </xdr:from>
    <xdr:to>
      <xdr:col>36</xdr:col>
      <xdr:colOff>191881</xdr:colOff>
      <xdr:row>6</xdr:row>
      <xdr:rowOff>177936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BDDC24-CA5D-5D40-A034-0C780DA1E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1766" y="331304"/>
          <a:ext cx="1730202" cy="139271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A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3</xdr:col>
      <xdr:colOff>50663</xdr:colOff>
      <xdr:row>0</xdr:row>
      <xdr:rowOff>334388</xdr:rowOff>
    </xdr:from>
    <xdr:to>
      <xdr:col>8</xdr:col>
      <xdr:colOff>58130</xdr:colOff>
      <xdr:row>7</xdr:row>
      <xdr:rowOff>151994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9D01E07-18B8-40B1-A82A-678A659D1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2392" y="334388"/>
          <a:ext cx="1476749" cy="127675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G55"/>
  <sheetViews>
    <sheetView topLeftCell="A13" zoomScale="110" zoomScaleNormal="110" workbookViewId="0">
      <selection activeCell="B11" sqref="B11:C52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4.6640625" style="24" hidden="1" customWidth="1"/>
    <col min="57" max="58" width="11.5" style="24"/>
    <col min="60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4" t="s">
        <v>146</v>
      </c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6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03" t="s">
        <v>99</v>
      </c>
      <c r="AO7" s="206" t="s">
        <v>104</v>
      </c>
      <c r="AQ7" s="209" t="s">
        <v>20</v>
      </c>
      <c r="AR7" s="210"/>
      <c r="AS7" s="210"/>
      <c r="AT7" s="211"/>
      <c r="AU7" s="215" t="s">
        <v>21</v>
      </c>
      <c r="AV7" s="216"/>
      <c r="AW7" s="216"/>
      <c r="AX7" s="217"/>
      <c r="AY7" s="199" t="s">
        <v>103</v>
      </c>
      <c r="AZ7" s="200"/>
      <c r="BA7" s="199" t="s">
        <v>105</v>
      </c>
      <c r="BB7" s="200"/>
      <c r="BD7" s="24" t="s">
        <v>145</v>
      </c>
    </row>
    <row r="8" spans="1:56" ht="16" thickBot="1" x14ac:dyDescent="0.25">
      <c r="AN8" s="204"/>
      <c r="AO8" s="207"/>
      <c r="AQ8" s="212"/>
      <c r="AR8" s="213"/>
      <c r="AS8" s="213"/>
      <c r="AT8" s="214"/>
      <c r="AU8" s="218"/>
      <c r="AV8" s="219"/>
      <c r="AW8" s="219"/>
      <c r="AX8" s="220"/>
      <c r="AY8" s="221"/>
      <c r="AZ8" s="222"/>
      <c r="BA8" s="201"/>
      <c r="BB8" s="202"/>
    </row>
    <row r="9" spans="1:56" x14ac:dyDescent="0.2">
      <c r="A9" s="187" t="s">
        <v>5</v>
      </c>
      <c r="B9" s="189" t="s">
        <v>4</v>
      </c>
      <c r="C9" s="191" t="s">
        <v>19</v>
      </c>
      <c r="D9" s="193" t="s">
        <v>91</v>
      </c>
      <c r="E9" s="194"/>
      <c r="F9" s="194"/>
      <c r="G9" s="194"/>
      <c r="H9" s="194"/>
      <c r="I9" s="194"/>
      <c r="J9" s="194"/>
      <c r="K9" s="195"/>
      <c r="L9" s="196" t="s">
        <v>92</v>
      </c>
      <c r="M9" s="197"/>
      <c r="N9" s="197"/>
      <c r="O9" s="197"/>
      <c r="P9" s="197"/>
      <c r="Q9" s="197"/>
      <c r="R9" s="197"/>
      <c r="S9" s="198"/>
      <c r="T9" s="172" t="s">
        <v>93</v>
      </c>
      <c r="U9" s="173"/>
      <c r="V9" s="173"/>
      <c r="W9" s="173"/>
      <c r="X9" s="173"/>
      <c r="Y9" s="173"/>
      <c r="Z9" s="173"/>
      <c r="AA9" s="174"/>
      <c r="AB9" s="175" t="s">
        <v>94</v>
      </c>
      <c r="AC9" s="176"/>
      <c r="AD9" s="176"/>
      <c r="AE9" s="176"/>
      <c r="AF9" s="176"/>
      <c r="AG9" s="176"/>
      <c r="AH9" s="176"/>
      <c r="AI9" s="177"/>
      <c r="AJ9" s="178" t="s">
        <v>95</v>
      </c>
      <c r="AK9" s="180" t="s">
        <v>96</v>
      </c>
      <c r="AL9" s="182" t="s">
        <v>97</v>
      </c>
      <c r="AM9" s="166" t="s">
        <v>98</v>
      </c>
      <c r="AN9" s="204"/>
      <c r="AO9" s="207"/>
      <c r="AQ9" s="168" t="s">
        <v>42</v>
      </c>
      <c r="AR9" s="170" t="s">
        <v>43</v>
      </c>
      <c r="AS9" s="228" t="s">
        <v>44</v>
      </c>
      <c r="AT9" s="230" t="s">
        <v>100</v>
      </c>
      <c r="AU9" s="168" t="s">
        <v>46</v>
      </c>
      <c r="AV9" s="170" t="s">
        <v>106</v>
      </c>
      <c r="AW9" s="228" t="s">
        <v>107</v>
      </c>
      <c r="AX9" s="232" t="s">
        <v>108</v>
      </c>
      <c r="AY9" s="223" t="s">
        <v>101</v>
      </c>
      <c r="AZ9" s="225" t="s">
        <v>102</v>
      </c>
      <c r="BA9" s="224" t="s">
        <v>57</v>
      </c>
      <c r="BB9" s="227" t="s">
        <v>58</v>
      </c>
    </row>
    <row r="10" spans="1:56" ht="16" thickBot="1" x14ac:dyDescent="0.25">
      <c r="A10" s="188"/>
      <c r="B10" s="190"/>
      <c r="C10" s="192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49" t="s">
        <v>0</v>
      </c>
      <c r="U10" s="150" t="s">
        <v>14</v>
      </c>
      <c r="V10" s="150" t="s">
        <v>1</v>
      </c>
      <c r="W10" s="150" t="s">
        <v>16</v>
      </c>
      <c r="X10" s="150" t="s">
        <v>2</v>
      </c>
      <c r="Y10" s="150" t="s">
        <v>17</v>
      </c>
      <c r="Z10" s="150" t="s">
        <v>3</v>
      </c>
      <c r="AA10" s="15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79"/>
      <c r="AK10" s="181"/>
      <c r="AL10" s="183"/>
      <c r="AM10" s="167"/>
      <c r="AN10" s="205"/>
      <c r="AO10" s="208"/>
      <c r="AQ10" s="169"/>
      <c r="AR10" s="171"/>
      <c r="AS10" s="229"/>
      <c r="AT10" s="231"/>
      <c r="AU10" s="169"/>
      <c r="AV10" s="171"/>
      <c r="AW10" s="229"/>
      <c r="AX10" s="233"/>
      <c r="AY10" s="224"/>
      <c r="AZ10" s="226"/>
      <c r="BA10" s="224"/>
      <c r="BB10" s="227"/>
    </row>
    <row r="11" spans="1:56" x14ac:dyDescent="0.2">
      <c r="A11" s="41">
        <v>1</v>
      </c>
      <c r="B11" s="142" t="s">
        <v>148</v>
      </c>
      <c r="C11" s="142" t="s">
        <v>149</v>
      </c>
      <c r="D11" s="31"/>
      <c r="E11" s="32"/>
      <c r="F11" s="32"/>
      <c r="G11" s="32"/>
      <c r="H11" s="32"/>
      <c r="I11" s="32"/>
      <c r="J11" s="32"/>
      <c r="K11" s="33"/>
      <c r="L11" s="31"/>
      <c r="M11" s="32"/>
      <c r="N11" s="32"/>
      <c r="O11" s="32"/>
      <c r="P11" s="32"/>
      <c r="Q11" s="32"/>
      <c r="R11" s="32"/>
      <c r="S11" s="33"/>
      <c r="T11" s="146"/>
      <c r="U11" s="147"/>
      <c r="V11" s="147"/>
      <c r="W11" s="147"/>
      <c r="X11" s="147"/>
      <c r="Y11" s="147"/>
      <c r="Z11" s="147"/>
      <c r="AA11" s="148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138" t="str">
        <f t="shared" ref="BD11:BD55" si="0">IF(AND(NOT(ISBLANK(AY11)), NOT(ISBLANK(AZ11))), AY11 + AZ11, "")</f>
        <v/>
      </c>
    </row>
    <row r="12" spans="1:56" x14ac:dyDescent="0.2">
      <c r="A12" s="45">
        <v>2</v>
      </c>
      <c r="B12" s="143" t="s">
        <v>150</v>
      </c>
      <c r="C12" s="143" t="s">
        <v>149</v>
      </c>
      <c r="D12" s="31">
        <v>95</v>
      </c>
      <c r="E12" s="32"/>
      <c r="F12" s="32">
        <v>89</v>
      </c>
      <c r="G12" s="32"/>
      <c r="H12" s="32">
        <v>88</v>
      </c>
      <c r="I12" s="32"/>
      <c r="J12" s="32">
        <v>87</v>
      </c>
      <c r="K12" s="33"/>
      <c r="L12" s="31">
        <v>90</v>
      </c>
      <c r="M12" s="32"/>
      <c r="N12" s="32">
        <v>87</v>
      </c>
      <c r="O12" s="32"/>
      <c r="P12" s="32">
        <v>89</v>
      </c>
      <c r="Q12" s="32"/>
      <c r="R12" s="32">
        <v>85</v>
      </c>
      <c r="S12" s="33"/>
      <c r="T12" s="31">
        <v>95</v>
      </c>
      <c r="U12" s="32"/>
      <c r="V12" s="32">
        <v>90</v>
      </c>
      <c r="W12" s="32"/>
      <c r="X12" s="32">
        <v>86</v>
      </c>
      <c r="Y12" s="32"/>
      <c r="Z12" s="32">
        <v>88</v>
      </c>
      <c r="AA12" s="33"/>
      <c r="AB12" s="31">
        <v>89</v>
      </c>
      <c r="AC12" s="32"/>
      <c r="AD12" s="32">
        <v>88</v>
      </c>
      <c r="AE12" s="32"/>
      <c r="AF12" s="32">
        <v>90</v>
      </c>
      <c r="AG12" s="32"/>
      <c r="AH12" s="32">
        <v>89</v>
      </c>
      <c r="AI12" s="13"/>
      <c r="AJ12" s="61">
        <f t="shared" ref="AJ12:AJ55" si="1">SUMIF(D12:D12, "&gt;=70") / 4 +SUMIF(F12:F12, "&gt;=70") / 4 +SUMIF(H12:H12, "&gt;=70") / 4 +SUMIF(J12:J12, "&gt;=70") / 4 + SUMIF(E12:E12, "&gt;1") / 4 + SUMIF(G12:G12, "&gt;1") / 4 + SUMIF(I12:I12, "&gt;1") / 4 + SUMIF(K12:K12, "&gt;1") / 4</f>
        <v>89.75</v>
      </c>
      <c r="AK12" s="62">
        <f t="shared" ref="AK12:AK55" si="2">SUMIF(L12:L12, "&gt;=70") / 4 +SUMIF(N12:N12, "&gt;=70") / 4 +SUMIF(P12:P12, "&gt;=70") / 4 +SUMIF(R12:R12, "&gt;=70") / 4 + SUMIF(M12:M12, "&gt;1") / 4 + SUMIF(O12:O12, "&gt;1") / 4 + SUMIF(Q12:Q12, "&gt;1") / 4 + SUMIF(S12:S12, "&gt;1") / 4</f>
        <v>87.75</v>
      </c>
      <c r="AL12" s="63">
        <f t="shared" ref="AL12:AL55" si="3">SUMIF(T12:T12, "&gt;=70") / 4 +SUMIF(V12:V12, "&gt;=70") / 4 +SUMIF(X12:X12, "&gt;=70") / 4 +SUMIF(Z12:Z12, "&gt;=70") / 4 + SUMIF(U12:U12, "&gt;1") / 4 + SUMIF(W12:W12, "&gt;1") / 4 + SUMIF(Y12:Y12, "&gt;1") / 4 + SUMIF(AA12:AA12, "&gt;1") / 4</f>
        <v>89.75</v>
      </c>
      <c r="AM12" s="64">
        <f t="shared" ref="AM12:AM55" si="4">SUMIF(AB12:AB12, "&gt;=65") / 4 +SUMIF(AD12:AD12, "&gt;=65") / 4 +SUMIF(AF12:AF12, "&gt;=65") / 4 +SUMIF(AH12:AH12, "&gt;=65") / 4 + SUMIF(AC12:AC12, "&gt;1") / 4 + SUMIF(AE12:AE12, "&gt;1") / 4 + SUMIF(AG12:AG12, "&gt;1") / 4 + SUMIF(AI12:AI12, "&gt;1") / 4</f>
        <v>89</v>
      </c>
      <c r="AN12" s="65">
        <f t="shared" ref="AN12:AN55" si="5">AVERAGE(AJ12:AM12)</f>
        <v>89.0625</v>
      </c>
      <c r="AO12" s="54"/>
      <c r="AQ12" s="71" t="str">
        <f t="shared" ref="AQ12:AQ55" si="6">IF(AN12&lt;70, AN12*0.5, "")</f>
        <v/>
      </c>
      <c r="AR12" s="52"/>
      <c r="AS12" s="73">
        <f t="shared" ref="AS12:AS55" si="7">AR12*50%</f>
        <v>0</v>
      </c>
      <c r="AT12" s="74" t="str">
        <f t="shared" ref="AT12:AT55" si="8">IF(AR12&lt;&gt;"", IF(AQ12="","",AQ12+AS12), "")</f>
        <v/>
      </c>
      <c r="AU12" s="71" t="str">
        <f t="shared" ref="AU12:AU55" si="9">IF(AT12 &lt; 70, AQ12*30%, "")</f>
        <v/>
      </c>
      <c r="AV12" s="53"/>
      <c r="AW12" s="73">
        <f t="shared" ref="AW12:AW55" si="10">AV12*70%</f>
        <v>0</v>
      </c>
      <c r="AX12" s="77" t="str">
        <f t="shared" ref="AX12:AX55" si="11">IF(AV12&lt;&gt;"", IF(AU12="", "", AU12+AW12), "")</f>
        <v/>
      </c>
      <c r="AY12" s="71" t="str">
        <f t="shared" ref="AY12:AY55" si="12">IF(AND(AT12&lt;70, AX12&lt;70), AN12, "")</f>
        <v/>
      </c>
      <c r="AZ12" s="33"/>
      <c r="BA12" s="79">
        <f t="shared" ref="BA12:BA55" si="13">IF(AV12&lt;&gt;"", IF(AX12&gt;=70, AX12, IF(AY12+AZ12&gt;=70, AY12+AZ12, "")),
   IF(AR12&lt;&gt;"", IF(AT12&gt;=70, AT12, ""),
   IF(AN12&gt;=70, AN12, "")))</f>
        <v>89.0625</v>
      </c>
      <c r="BB12" s="81" t="str">
        <f t="shared" ref="BB12:BB55" si="14">IF(AV12&lt;&gt;"", IF(AX12&lt;70, IF(AY12+AZ12&lt;70, AY12+AZ12, ""), ""), IF(AR12&lt;&gt;"", IF(AT12&lt;70, AT12, ""), IF(AN12&lt;70, AN12, "")))</f>
        <v/>
      </c>
      <c r="BD12" s="138" t="str">
        <f t="shared" si="0"/>
        <v/>
      </c>
    </row>
    <row r="13" spans="1:56" x14ac:dyDescent="0.2">
      <c r="A13" s="45">
        <v>3</v>
      </c>
      <c r="B13" s="142" t="s">
        <v>151</v>
      </c>
      <c r="C13" s="142" t="s">
        <v>152</v>
      </c>
      <c r="D13" s="31">
        <v>85</v>
      </c>
      <c r="E13" s="32"/>
      <c r="F13" s="32">
        <v>75</v>
      </c>
      <c r="G13" s="32"/>
      <c r="H13" s="32">
        <v>76</v>
      </c>
      <c r="I13" s="32"/>
      <c r="J13" s="32">
        <v>75</v>
      </c>
      <c r="K13" s="33"/>
      <c r="L13" s="31">
        <v>86</v>
      </c>
      <c r="M13" s="32"/>
      <c r="N13" s="32">
        <v>74</v>
      </c>
      <c r="O13" s="32"/>
      <c r="P13" s="32">
        <v>75</v>
      </c>
      <c r="Q13" s="32"/>
      <c r="R13" s="32">
        <v>76</v>
      </c>
      <c r="S13" s="33"/>
      <c r="T13" s="31">
        <v>86</v>
      </c>
      <c r="U13" s="32"/>
      <c r="V13" s="32">
        <v>75</v>
      </c>
      <c r="W13" s="32"/>
      <c r="X13" s="32">
        <v>75</v>
      </c>
      <c r="Y13" s="32"/>
      <c r="Z13" s="32">
        <v>76</v>
      </c>
      <c r="AA13" s="33"/>
      <c r="AB13" s="31">
        <v>90</v>
      </c>
      <c r="AC13" s="32"/>
      <c r="AD13" s="32">
        <v>79</v>
      </c>
      <c r="AE13" s="32"/>
      <c r="AF13" s="32">
        <v>78</v>
      </c>
      <c r="AG13" s="32"/>
      <c r="AH13" s="32">
        <v>77</v>
      </c>
      <c r="AI13" s="13"/>
      <c r="AJ13" s="61">
        <f t="shared" si="1"/>
        <v>77.75</v>
      </c>
      <c r="AK13" s="62">
        <f t="shared" si="2"/>
        <v>77.75</v>
      </c>
      <c r="AL13" s="63">
        <f t="shared" si="3"/>
        <v>78</v>
      </c>
      <c r="AM13" s="64">
        <f t="shared" si="4"/>
        <v>81</v>
      </c>
      <c r="AN13" s="65">
        <f t="shared" si="5"/>
        <v>78.625</v>
      </c>
      <c r="AO13" s="54"/>
      <c r="AQ13" s="71" t="str">
        <f t="shared" si="6"/>
        <v/>
      </c>
      <c r="AR13" s="52"/>
      <c r="AS13" s="73">
        <f t="shared" si="7"/>
        <v>0</v>
      </c>
      <c r="AT13" s="74" t="str">
        <f t="shared" si="8"/>
        <v/>
      </c>
      <c r="AU13" s="71" t="str">
        <f t="shared" si="9"/>
        <v/>
      </c>
      <c r="AV13" s="53"/>
      <c r="AW13" s="73">
        <f t="shared" si="10"/>
        <v>0</v>
      </c>
      <c r="AX13" s="77" t="str">
        <f t="shared" si="11"/>
        <v/>
      </c>
      <c r="AY13" s="71" t="str">
        <f t="shared" si="12"/>
        <v/>
      </c>
      <c r="AZ13" s="33"/>
      <c r="BA13" s="79">
        <f t="shared" si="13"/>
        <v>78.625</v>
      </c>
      <c r="BB13" s="81" t="str">
        <f t="shared" si="14"/>
        <v/>
      </c>
      <c r="BD13" s="138" t="str">
        <f t="shared" si="0"/>
        <v/>
      </c>
    </row>
    <row r="14" spans="1:56" x14ac:dyDescent="0.2">
      <c r="A14" s="45">
        <v>4</v>
      </c>
      <c r="B14" s="143" t="s">
        <v>153</v>
      </c>
      <c r="C14" s="143" t="s">
        <v>154</v>
      </c>
      <c r="D14" s="31">
        <v>90</v>
      </c>
      <c r="E14" s="32"/>
      <c r="F14" s="32">
        <v>89</v>
      </c>
      <c r="G14" s="32"/>
      <c r="H14" s="32">
        <v>88</v>
      </c>
      <c r="I14" s="32"/>
      <c r="J14" s="32">
        <v>76</v>
      </c>
      <c r="K14" s="33"/>
      <c r="L14" s="31">
        <v>89</v>
      </c>
      <c r="M14" s="32"/>
      <c r="N14" s="32">
        <v>90</v>
      </c>
      <c r="O14" s="32"/>
      <c r="P14" s="32">
        <v>89</v>
      </c>
      <c r="Q14" s="32"/>
      <c r="R14" s="32">
        <v>79</v>
      </c>
      <c r="S14" s="33"/>
      <c r="T14" s="31">
        <v>89</v>
      </c>
      <c r="U14" s="32"/>
      <c r="V14" s="32">
        <v>88</v>
      </c>
      <c r="W14" s="32"/>
      <c r="X14" s="32">
        <v>90</v>
      </c>
      <c r="Y14" s="32"/>
      <c r="Z14" s="32">
        <v>80</v>
      </c>
      <c r="AA14" s="33"/>
      <c r="AB14" s="31">
        <v>88</v>
      </c>
      <c r="AC14" s="32"/>
      <c r="AD14" s="32">
        <v>90</v>
      </c>
      <c r="AE14" s="32"/>
      <c r="AF14" s="32">
        <v>90</v>
      </c>
      <c r="AG14" s="32"/>
      <c r="AH14" s="32">
        <v>85</v>
      </c>
      <c r="AI14" s="13"/>
      <c r="AJ14" s="61">
        <f t="shared" si="1"/>
        <v>85.75</v>
      </c>
      <c r="AK14" s="62">
        <f t="shared" si="2"/>
        <v>86.75</v>
      </c>
      <c r="AL14" s="63">
        <f t="shared" si="3"/>
        <v>86.75</v>
      </c>
      <c r="AM14" s="64">
        <f t="shared" si="4"/>
        <v>88.25</v>
      </c>
      <c r="AN14" s="65">
        <f t="shared" si="5"/>
        <v>86.875</v>
      </c>
      <c r="AO14" s="54"/>
      <c r="AQ14" s="71" t="str">
        <f t="shared" si="6"/>
        <v/>
      </c>
      <c r="AR14" s="52"/>
      <c r="AS14" s="73">
        <f t="shared" si="7"/>
        <v>0</v>
      </c>
      <c r="AT14" s="74" t="str">
        <f t="shared" si="8"/>
        <v/>
      </c>
      <c r="AU14" s="71" t="str">
        <f t="shared" si="9"/>
        <v/>
      </c>
      <c r="AV14" s="52"/>
      <c r="AW14" s="73">
        <f t="shared" si="10"/>
        <v>0</v>
      </c>
      <c r="AX14" s="77" t="str">
        <f t="shared" si="11"/>
        <v/>
      </c>
      <c r="AY14" s="71" t="str">
        <f t="shared" si="12"/>
        <v/>
      </c>
      <c r="AZ14" s="33"/>
      <c r="BA14" s="79">
        <f t="shared" si="13"/>
        <v>86.875</v>
      </c>
      <c r="BB14" s="81" t="str">
        <f t="shared" si="14"/>
        <v/>
      </c>
      <c r="BD14" s="138" t="str">
        <f t="shared" si="0"/>
        <v/>
      </c>
    </row>
    <row r="15" spans="1:56" x14ac:dyDescent="0.2">
      <c r="A15" s="45">
        <v>5</v>
      </c>
      <c r="B15" s="144" t="s">
        <v>147</v>
      </c>
      <c r="C15" s="145" t="s">
        <v>155</v>
      </c>
      <c r="D15" s="31">
        <v>96</v>
      </c>
      <c r="E15" s="32"/>
      <c r="F15" s="32">
        <v>97</v>
      </c>
      <c r="G15" s="32"/>
      <c r="H15" s="32">
        <v>98</v>
      </c>
      <c r="I15" s="32"/>
      <c r="J15" s="32">
        <v>99</v>
      </c>
      <c r="K15" s="33"/>
      <c r="L15" s="31">
        <v>99</v>
      </c>
      <c r="M15" s="32"/>
      <c r="N15" s="32">
        <v>98</v>
      </c>
      <c r="O15" s="32"/>
      <c r="P15" s="32">
        <v>99</v>
      </c>
      <c r="Q15" s="32"/>
      <c r="R15" s="32">
        <v>98</v>
      </c>
      <c r="S15" s="33"/>
      <c r="T15" s="31">
        <v>98</v>
      </c>
      <c r="U15" s="32"/>
      <c r="V15" s="32">
        <v>99</v>
      </c>
      <c r="W15" s="32"/>
      <c r="X15" s="32">
        <v>100</v>
      </c>
      <c r="Y15" s="32"/>
      <c r="Z15" s="32">
        <v>99</v>
      </c>
      <c r="AA15" s="33"/>
      <c r="AB15" s="31">
        <v>99</v>
      </c>
      <c r="AC15" s="32"/>
      <c r="AD15" s="32">
        <v>99</v>
      </c>
      <c r="AE15" s="32"/>
      <c r="AF15" s="32">
        <v>100</v>
      </c>
      <c r="AG15" s="32"/>
      <c r="AH15" s="32">
        <v>98</v>
      </c>
      <c r="AI15" s="13"/>
      <c r="AJ15" s="61">
        <f t="shared" si="1"/>
        <v>97.5</v>
      </c>
      <c r="AK15" s="62">
        <f t="shared" si="2"/>
        <v>98.5</v>
      </c>
      <c r="AL15" s="63">
        <f t="shared" si="3"/>
        <v>99</v>
      </c>
      <c r="AM15" s="64">
        <f t="shared" si="4"/>
        <v>99</v>
      </c>
      <c r="AN15" s="65">
        <f t="shared" si="5"/>
        <v>98.5</v>
      </c>
      <c r="AO15" s="54"/>
      <c r="AQ15" s="71" t="str">
        <f t="shared" si="6"/>
        <v/>
      </c>
      <c r="AR15" s="52"/>
      <c r="AS15" s="73">
        <f t="shared" si="7"/>
        <v>0</v>
      </c>
      <c r="AT15" s="74" t="str">
        <f t="shared" si="8"/>
        <v/>
      </c>
      <c r="AU15" s="71" t="str">
        <f t="shared" si="9"/>
        <v/>
      </c>
      <c r="AV15" s="52"/>
      <c r="AW15" s="73">
        <f t="shared" si="10"/>
        <v>0</v>
      </c>
      <c r="AX15" s="77" t="str">
        <f t="shared" si="11"/>
        <v/>
      </c>
      <c r="AY15" s="71" t="str">
        <f t="shared" si="12"/>
        <v/>
      </c>
      <c r="AZ15" s="33"/>
      <c r="BA15" s="79">
        <f t="shared" si="13"/>
        <v>98.5</v>
      </c>
      <c r="BB15" s="81" t="str">
        <f t="shared" si="14"/>
        <v/>
      </c>
      <c r="BD15" s="138" t="str">
        <f t="shared" si="0"/>
        <v/>
      </c>
    </row>
    <row r="16" spans="1:56" x14ac:dyDescent="0.2">
      <c r="A16" s="45">
        <v>6</v>
      </c>
      <c r="B16" s="143" t="s">
        <v>156</v>
      </c>
      <c r="C16" s="143" t="s">
        <v>157</v>
      </c>
      <c r="D16" s="31">
        <v>80</v>
      </c>
      <c r="E16" s="32"/>
      <c r="F16" s="32">
        <v>78</v>
      </c>
      <c r="G16" s="32"/>
      <c r="H16" s="32">
        <v>83</v>
      </c>
      <c r="I16" s="32"/>
      <c r="J16" s="32">
        <v>84</v>
      </c>
      <c r="K16" s="33"/>
      <c r="L16" s="31">
        <v>84</v>
      </c>
      <c r="M16" s="32"/>
      <c r="N16" s="32">
        <v>79</v>
      </c>
      <c r="O16" s="32"/>
      <c r="P16" s="32">
        <v>76</v>
      </c>
      <c r="Q16" s="32"/>
      <c r="R16" s="32">
        <v>85</v>
      </c>
      <c r="S16" s="33"/>
      <c r="T16" s="31">
        <v>76</v>
      </c>
      <c r="U16" s="32"/>
      <c r="V16" s="32">
        <v>80</v>
      </c>
      <c r="W16" s="32"/>
      <c r="X16" s="32">
        <v>79</v>
      </c>
      <c r="Y16" s="32"/>
      <c r="Z16" s="32">
        <v>86</v>
      </c>
      <c r="AA16" s="33"/>
      <c r="AB16" s="31">
        <v>75</v>
      </c>
      <c r="AC16" s="32"/>
      <c r="AD16" s="32">
        <v>76</v>
      </c>
      <c r="AE16" s="32"/>
      <c r="AF16" s="32">
        <v>85</v>
      </c>
      <c r="AG16" s="32"/>
      <c r="AH16" s="32">
        <v>88</v>
      </c>
      <c r="AI16" s="13"/>
      <c r="AJ16" s="61">
        <f t="shared" si="1"/>
        <v>81.25</v>
      </c>
      <c r="AK16" s="62">
        <f t="shared" si="2"/>
        <v>81</v>
      </c>
      <c r="AL16" s="63">
        <f t="shared" si="3"/>
        <v>80.25</v>
      </c>
      <c r="AM16" s="64">
        <f t="shared" si="4"/>
        <v>81</v>
      </c>
      <c r="AN16" s="65">
        <f t="shared" si="5"/>
        <v>80.875</v>
      </c>
      <c r="AO16" s="54"/>
      <c r="AQ16" s="71" t="str">
        <f t="shared" si="6"/>
        <v/>
      </c>
      <c r="AR16" s="52"/>
      <c r="AS16" s="73">
        <f t="shared" si="7"/>
        <v>0</v>
      </c>
      <c r="AT16" s="74" t="str">
        <f t="shared" si="8"/>
        <v/>
      </c>
      <c r="AU16" s="71" t="str">
        <f t="shared" si="9"/>
        <v/>
      </c>
      <c r="AV16" s="52"/>
      <c r="AW16" s="73">
        <f t="shared" si="10"/>
        <v>0</v>
      </c>
      <c r="AX16" s="77" t="str">
        <f t="shared" si="11"/>
        <v/>
      </c>
      <c r="AY16" s="71" t="str">
        <f t="shared" si="12"/>
        <v/>
      </c>
      <c r="AZ16" s="33"/>
      <c r="BA16" s="79">
        <f t="shared" si="13"/>
        <v>80.875</v>
      </c>
      <c r="BB16" s="81" t="str">
        <f t="shared" si="14"/>
        <v/>
      </c>
      <c r="BD16" s="138" t="str">
        <f t="shared" si="0"/>
        <v/>
      </c>
    </row>
    <row r="17" spans="1:56" x14ac:dyDescent="0.2">
      <c r="A17" s="45">
        <v>7</v>
      </c>
      <c r="B17" s="142" t="s">
        <v>158</v>
      </c>
      <c r="C17" s="142" t="s">
        <v>159</v>
      </c>
      <c r="D17" s="31">
        <v>80</v>
      </c>
      <c r="E17" s="32"/>
      <c r="F17" s="32">
        <v>85</v>
      </c>
      <c r="G17" s="32"/>
      <c r="H17" s="32">
        <v>89</v>
      </c>
      <c r="I17" s="32"/>
      <c r="J17" s="32">
        <v>90</v>
      </c>
      <c r="K17" s="33"/>
      <c r="L17" s="31">
        <v>80</v>
      </c>
      <c r="M17" s="32"/>
      <c r="N17" s="32">
        <v>90</v>
      </c>
      <c r="O17" s="32"/>
      <c r="P17" s="32">
        <v>89</v>
      </c>
      <c r="Q17" s="32"/>
      <c r="R17" s="32">
        <v>91</v>
      </c>
      <c r="S17" s="33"/>
      <c r="T17" s="31">
        <v>85</v>
      </c>
      <c r="U17" s="32"/>
      <c r="V17" s="32">
        <v>87</v>
      </c>
      <c r="W17" s="32"/>
      <c r="X17" s="32">
        <v>89</v>
      </c>
      <c r="Y17" s="32"/>
      <c r="Z17" s="32">
        <v>94</v>
      </c>
      <c r="AA17" s="33"/>
      <c r="AB17" s="31">
        <v>84</v>
      </c>
      <c r="AC17" s="32"/>
      <c r="AD17" s="32">
        <v>88</v>
      </c>
      <c r="AE17" s="32"/>
      <c r="AF17" s="32">
        <v>90</v>
      </c>
      <c r="AG17" s="32"/>
      <c r="AH17" s="32">
        <v>90</v>
      </c>
      <c r="AI17" s="13"/>
      <c r="AJ17" s="61">
        <f t="shared" si="1"/>
        <v>86</v>
      </c>
      <c r="AK17" s="62">
        <f t="shared" si="2"/>
        <v>87.5</v>
      </c>
      <c r="AL17" s="63">
        <f t="shared" si="3"/>
        <v>88.75</v>
      </c>
      <c r="AM17" s="64">
        <f t="shared" si="4"/>
        <v>88</v>
      </c>
      <c r="AN17" s="65">
        <f t="shared" si="5"/>
        <v>87.5625</v>
      </c>
      <c r="AO17" s="54"/>
      <c r="AQ17" s="71" t="str">
        <f t="shared" si="6"/>
        <v/>
      </c>
      <c r="AR17" s="52"/>
      <c r="AS17" s="73">
        <f t="shared" si="7"/>
        <v>0</v>
      </c>
      <c r="AT17" s="74" t="str">
        <f t="shared" si="8"/>
        <v/>
      </c>
      <c r="AU17" s="71" t="str">
        <f t="shared" si="9"/>
        <v/>
      </c>
      <c r="AV17" s="52"/>
      <c r="AW17" s="73">
        <f t="shared" si="10"/>
        <v>0</v>
      </c>
      <c r="AX17" s="77" t="str">
        <f t="shared" si="11"/>
        <v/>
      </c>
      <c r="AY17" s="71" t="str">
        <f t="shared" si="12"/>
        <v/>
      </c>
      <c r="AZ17" s="33"/>
      <c r="BA17" s="79">
        <f t="shared" si="13"/>
        <v>87.5625</v>
      </c>
      <c r="BB17" s="81" t="str">
        <f t="shared" si="14"/>
        <v/>
      </c>
      <c r="BD17" s="138" t="str">
        <f t="shared" si="0"/>
        <v/>
      </c>
    </row>
    <row r="18" spans="1:56" x14ac:dyDescent="0.2">
      <c r="A18" s="45">
        <v>8</v>
      </c>
      <c r="B18" s="143" t="s">
        <v>160</v>
      </c>
      <c r="C18" s="143" t="s">
        <v>161</v>
      </c>
      <c r="D18" s="31">
        <v>75</v>
      </c>
      <c r="E18" s="32"/>
      <c r="F18" s="32">
        <v>73</v>
      </c>
      <c r="G18" s="32"/>
      <c r="H18" s="32">
        <v>74</v>
      </c>
      <c r="I18" s="32"/>
      <c r="J18" s="32">
        <v>74</v>
      </c>
      <c r="K18" s="33"/>
      <c r="L18" s="31">
        <v>75</v>
      </c>
      <c r="M18" s="32"/>
      <c r="N18" s="32">
        <v>76</v>
      </c>
      <c r="O18" s="32"/>
      <c r="P18" s="32">
        <v>74</v>
      </c>
      <c r="Q18" s="32"/>
      <c r="R18" s="32">
        <v>74</v>
      </c>
      <c r="S18" s="33"/>
      <c r="T18" s="31">
        <v>76</v>
      </c>
      <c r="U18" s="32"/>
      <c r="V18" s="32">
        <v>78</v>
      </c>
      <c r="W18" s="32"/>
      <c r="X18" s="32">
        <v>79</v>
      </c>
      <c r="Y18" s="32"/>
      <c r="Z18" s="32">
        <v>76</v>
      </c>
      <c r="AA18" s="33"/>
      <c r="AB18" s="31">
        <v>76</v>
      </c>
      <c r="AC18" s="32"/>
      <c r="AD18" s="32">
        <v>75</v>
      </c>
      <c r="AE18" s="32"/>
      <c r="AF18" s="32">
        <v>76</v>
      </c>
      <c r="AG18" s="32"/>
      <c r="AH18" s="32">
        <v>79</v>
      </c>
      <c r="AI18" s="13"/>
      <c r="AJ18" s="61">
        <f t="shared" si="1"/>
        <v>74</v>
      </c>
      <c r="AK18" s="62">
        <f t="shared" si="2"/>
        <v>74.75</v>
      </c>
      <c r="AL18" s="63">
        <f t="shared" si="3"/>
        <v>77.25</v>
      </c>
      <c r="AM18" s="64">
        <f t="shared" si="4"/>
        <v>76.5</v>
      </c>
      <c r="AN18" s="65">
        <f t="shared" si="5"/>
        <v>75.625</v>
      </c>
      <c r="AO18" s="54"/>
      <c r="AQ18" s="71" t="str">
        <f t="shared" si="6"/>
        <v/>
      </c>
      <c r="AR18" s="52"/>
      <c r="AS18" s="73">
        <f t="shared" si="7"/>
        <v>0</v>
      </c>
      <c r="AT18" s="74" t="str">
        <f t="shared" si="8"/>
        <v/>
      </c>
      <c r="AU18" s="71" t="str">
        <f t="shared" si="9"/>
        <v/>
      </c>
      <c r="AV18" s="52"/>
      <c r="AW18" s="73">
        <f t="shared" si="10"/>
        <v>0</v>
      </c>
      <c r="AX18" s="77" t="str">
        <f t="shared" si="11"/>
        <v/>
      </c>
      <c r="AY18" s="71" t="str">
        <f t="shared" si="12"/>
        <v/>
      </c>
      <c r="AZ18" s="33"/>
      <c r="BA18" s="79">
        <f t="shared" si="13"/>
        <v>75.625</v>
      </c>
      <c r="BB18" s="81" t="str">
        <f t="shared" si="14"/>
        <v/>
      </c>
      <c r="BD18" s="138" t="str">
        <f t="shared" si="0"/>
        <v/>
      </c>
    </row>
    <row r="19" spans="1:56" x14ac:dyDescent="0.2">
      <c r="A19" s="45">
        <v>9</v>
      </c>
      <c r="B19" s="142" t="s">
        <v>162</v>
      </c>
      <c r="C19" s="142" t="s">
        <v>163</v>
      </c>
      <c r="D19" s="31">
        <v>75</v>
      </c>
      <c r="E19" s="32"/>
      <c r="F19" s="32">
        <v>76</v>
      </c>
      <c r="G19" s="32"/>
      <c r="H19" s="32">
        <v>80</v>
      </c>
      <c r="I19" s="32"/>
      <c r="J19" s="32">
        <v>84</v>
      </c>
      <c r="K19" s="33"/>
      <c r="L19" s="31">
        <v>76</v>
      </c>
      <c r="M19" s="32"/>
      <c r="N19" s="32">
        <v>79</v>
      </c>
      <c r="O19" s="32"/>
      <c r="P19" s="32">
        <v>78</v>
      </c>
      <c r="Q19" s="32"/>
      <c r="R19" s="32">
        <v>79</v>
      </c>
      <c r="S19" s="33"/>
      <c r="T19" s="31">
        <v>74</v>
      </c>
      <c r="U19" s="32"/>
      <c r="V19" s="32">
        <v>79</v>
      </c>
      <c r="W19" s="32"/>
      <c r="X19" s="32">
        <v>78</v>
      </c>
      <c r="Y19" s="32"/>
      <c r="Z19" s="32">
        <v>80</v>
      </c>
      <c r="AA19" s="33"/>
      <c r="AB19" s="31">
        <v>76</v>
      </c>
      <c r="AC19" s="32"/>
      <c r="AD19" s="32">
        <v>79</v>
      </c>
      <c r="AE19" s="32"/>
      <c r="AF19" s="32">
        <v>80</v>
      </c>
      <c r="AG19" s="32"/>
      <c r="AH19" s="32">
        <v>84</v>
      </c>
      <c r="AI19" s="13"/>
      <c r="AJ19" s="61">
        <f t="shared" si="1"/>
        <v>78.75</v>
      </c>
      <c r="AK19" s="62">
        <f t="shared" si="2"/>
        <v>78</v>
      </c>
      <c r="AL19" s="63">
        <f t="shared" si="3"/>
        <v>77.75</v>
      </c>
      <c r="AM19" s="64">
        <f t="shared" si="4"/>
        <v>79.75</v>
      </c>
      <c r="AN19" s="65">
        <f t="shared" si="5"/>
        <v>78.5625</v>
      </c>
      <c r="AO19" s="54"/>
      <c r="AQ19" s="71" t="str">
        <f t="shared" si="6"/>
        <v/>
      </c>
      <c r="AR19" s="52"/>
      <c r="AS19" s="73">
        <f t="shared" si="7"/>
        <v>0</v>
      </c>
      <c r="AT19" s="74" t="str">
        <f t="shared" si="8"/>
        <v/>
      </c>
      <c r="AU19" s="71" t="str">
        <f t="shared" si="9"/>
        <v/>
      </c>
      <c r="AV19" s="52"/>
      <c r="AW19" s="73">
        <f t="shared" si="10"/>
        <v>0</v>
      </c>
      <c r="AX19" s="77" t="str">
        <f t="shared" si="11"/>
        <v/>
      </c>
      <c r="AY19" s="71" t="str">
        <f t="shared" si="12"/>
        <v/>
      </c>
      <c r="AZ19" s="33"/>
      <c r="BA19" s="79">
        <f t="shared" si="13"/>
        <v>78.5625</v>
      </c>
      <c r="BB19" s="81" t="str">
        <f t="shared" si="14"/>
        <v/>
      </c>
      <c r="BD19" s="138" t="str">
        <f t="shared" si="0"/>
        <v/>
      </c>
    </row>
    <row r="20" spans="1:56" x14ac:dyDescent="0.2">
      <c r="A20" s="45">
        <v>10</v>
      </c>
      <c r="B20" s="143" t="s">
        <v>164</v>
      </c>
      <c r="C20" s="143" t="s">
        <v>165</v>
      </c>
      <c r="D20" s="31">
        <v>0</v>
      </c>
      <c r="E20" s="32"/>
      <c r="F20" s="32">
        <v>0</v>
      </c>
      <c r="G20" s="32"/>
      <c r="H20" s="32">
        <v>0</v>
      </c>
      <c r="I20" s="32"/>
      <c r="J20" s="32">
        <v>0</v>
      </c>
      <c r="K20" s="33"/>
      <c r="L20" s="31">
        <v>0</v>
      </c>
      <c r="M20" s="32"/>
      <c r="N20" s="32">
        <v>0</v>
      </c>
      <c r="O20" s="32"/>
      <c r="P20" s="32">
        <v>0</v>
      </c>
      <c r="Q20" s="32"/>
      <c r="R20" s="32">
        <v>0</v>
      </c>
      <c r="S20" s="33"/>
      <c r="T20" s="31">
        <v>0</v>
      </c>
      <c r="U20" s="32"/>
      <c r="V20" s="32">
        <v>0</v>
      </c>
      <c r="W20" s="32"/>
      <c r="X20" s="32">
        <v>0</v>
      </c>
      <c r="Y20" s="32"/>
      <c r="Z20" s="32">
        <v>0</v>
      </c>
      <c r="AA20" s="33"/>
      <c r="AB20" s="31">
        <v>0</v>
      </c>
      <c r="AC20" s="32"/>
      <c r="AD20" s="32">
        <v>0</v>
      </c>
      <c r="AE20" s="32"/>
      <c r="AF20" s="32">
        <v>0</v>
      </c>
      <c r="AG20" s="32"/>
      <c r="AH20" s="32">
        <v>0</v>
      </c>
      <c r="AI20" s="13"/>
      <c r="AJ20" s="61">
        <f t="shared" si="1"/>
        <v>0</v>
      </c>
      <c r="AK20" s="62">
        <f t="shared" si="2"/>
        <v>0</v>
      </c>
      <c r="AL20" s="63">
        <f t="shared" si="3"/>
        <v>0</v>
      </c>
      <c r="AM20" s="64">
        <f t="shared" si="4"/>
        <v>0</v>
      </c>
      <c r="AN20" s="65">
        <f t="shared" si="5"/>
        <v>0</v>
      </c>
      <c r="AO20" s="54"/>
      <c r="AQ20" s="71">
        <f t="shared" si="6"/>
        <v>0</v>
      </c>
      <c r="AR20" s="32"/>
      <c r="AS20" s="73">
        <f t="shared" si="7"/>
        <v>0</v>
      </c>
      <c r="AT20" s="74" t="str">
        <f t="shared" si="8"/>
        <v/>
      </c>
      <c r="AU20" s="71" t="str">
        <f t="shared" si="9"/>
        <v/>
      </c>
      <c r="AV20" s="32"/>
      <c r="AW20" s="73">
        <f t="shared" si="10"/>
        <v>0</v>
      </c>
      <c r="AX20" s="77" t="str">
        <f t="shared" si="11"/>
        <v/>
      </c>
      <c r="AY20" s="71" t="str">
        <f t="shared" si="12"/>
        <v/>
      </c>
      <c r="AZ20" s="33"/>
      <c r="BA20" s="79" t="str">
        <f t="shared" si="13"/>
        <v/>
      </c>
      <c r="BB20" s="81">
        <f t="shared" si="14"/>
        <v>0</v>
      </c>
      <c r="BD20" s="138" t="str">
        <f t="shared" si="0"/>
        <v/>
      </c>
    </row>
    <row r="21" spans="1:56" x14ac:dyDescent="0.2">
      <c r="A21" s="45">
        <v>11</v>
      </c>
      <c r="B21" s="142" t="s">
        <v>166</v>
      </c>
      <c r="C21" s="142" t="s">
        <v>167</v>
      </c>
      <c r="D21" s="31">
        <v>75</v>
      </c>
      <c r="E21" s="32"/>
      <c r="F21" s="32">
        <v>0</v>
      </c>
      <c r="G21" s="32"/>
      <c r="H21" s="32">
        <v>0</v>
      </c>
      <c r="I21" s="32"/>
      <c r="J21" s="32">
        <v>0</v>
      </c>
      <c r="K21" s="33"/>
      <c r="L21" s="31">
        <v>0</v>
      </c>
      <c r="M21" s="32"/>
      <c r="N21" s="32">
        <v>0</v>
      </c>
      <c r="O21" s="32"/>
      <c r="P21" s="32">
        <v>0</v>
      </c>
      <c r="Q21" s="32"/>
      <c r="R21" s="32">
        <v>0</v>
      </c>
      <c r="S21" s="33"/>
      <c r="T21" s="31">
        <v>0</v>
      </c>
      <c r="U21" s="32"/>
      <c r="V21" s="32">
        <v>0</v>
      </c>
      <c r="W21" s="32"/>
      <c r="X21" s="32">
        <v>0</v>
      </c>
      <c r="Y21" s="32"/>
      <c r="Z21" s="32">
        <v>0</v>
      </c>
      <c r="AA21" s="33"/>
      <c r="AB21" s="31">
        <v>0</v>
      </c>
      <c r="AC21" s="32"/>
      <c r="AD21" s="32">
        <v>0</v>
      </c>
      <c r="AE21" s="32">
        <v>0</v>
      </c>
      <c r="AF21" s="32">
        <v>0</v>
      </c>
      <c r="AG21" s="32"/>
      <c r="AH21" s="32">
        <v>0</v>
      </c>
      <c r="AI21" s="13"/>
      <c r="AJ21" s="61">
        <f t="shared" si="1"/>
        <v>18.75</v>
      </c>
      <c r="AK21" s="62">
        <f t="shared" si="2"/>
        <v>0</v>
      </c>
      <c r="AL21" s="63">
        <f t="shared" si="3"/>
        <v>0</v>
      </c>
      <c r="AM21" s="64">
        <f t="shared" si="4"/>
        <v>0</v>
      </c>
      <c r="AN21" s="65">
        <f t="shared" si="5"/>
        <v>4.6875</v>
      </c>
      <c r="AO21" s="54"/>
      <c r="AQ21" s="71">
        <f t="shared" si="6"/>
        <v>2.34375</v>
      </c>
      <c r="AR21" s="32"/>
      <c r="AS21" s="73">
        <f t="shared" si="7"/>
        <v>0</v>
      </c>
      <c r="AT21" s="74" t="str">
        <f t="shared" si="8"/>
        <v/>
      </c>
      <c r="AU21" s="71" t="str">
        <f t="shared" si="9"/>
        <v/>
      </c>
      <c r="AV21" s="32"/>
      <c r="AW21" s="73">
        <f t="shared" si="10"/>
        <v>0</v>
      </c>
      <c r="AX21" s="77" t="str">
        <f t="shared" si="11"/>
        <v/>
      </c>
      <c r="AY21" s="71" t="str">
        <f t="shared" si="12"/>
        <v/>
      </c>
      <c r="AZ21" s="33"/>
      <c r="BA21" s="79" t="str">
        <f t="shared" si="13"/>
        <v/>
      </c>
      <c r="BB21" s="81">
        <f t="shared" si="14"/>
        <v>4.6875</v>
      </c>
      <c r="BD21" s="138" t="str">
        <f t="shared" si="0"/>
        <v/>
      </c>
    </row>
    <row r="22" spans="1:56" x14ac:dyDescent="0.2">
      <c r="A22" s="45">
        <v>12</v>
      </c>
      <c r="B22" s="143" t="s">
        <v>168</v>
      </c>
      <c r="C22" s="143" t="s">
        <v>169</v>
      </c>
      <c r="D22" s="31">
        <v>90</v>
      </c>
      <c r="E22" s="32"/>
      <c r="F22" s="32">
        <v>89</v>
      </c>
      <c r="G22" s="32"/>
      <c r="H22" s="32">
        <v>80</v>
      </c>
      <c r="I22" s="32"/>
      <c r="J22" s="32">
        <v>84</v>
      </c>
      <c r="K22" s="33"/>
      <c r="L22" s="31">
        <v>93</v>
      </c>
      <c r="M22" s="32"/>
      <c r="N22" s="32">
        <v>88</v>
      </c>
      <c r="O22" s="32"/>
      <c r="P22" s="32">
        <v>89</v>
      </c>
      <c r="Q22" s="32"/>
      <c r="R22" s="32">
        <v>86</v>
      </c>
      <c r="S22" s="33"/>
      <c r="T22" s="31">
        <v>94</v>
      </c>
      <c r="U22" s="32"/>
      <c r="V22" s="32">
        <v>86</v>
      </c>
      <c r="W22" s="32"/>
      <c r="X22" s="32">
        <v>89</v>
      </c>
      <c r="Y22" s="32"/>
      <c r="Z22" s="32">
        <v>83</v>
      </c>
      <c r="AA22" s="33"/>
      <c r="AB22" s="31">
        <v>90</v>
      </c>
      <c r="AC22" s="32"/>
      <c r="AD22" s="32">
        <v>89</v>
      </c>
      <c r="AE22" s="32"/>
      <c r="AF22" s="32">
        <v>85</v>
      </c>
      <c r="AG22" s="32"/>
      <c r="AH22" s="32">
        <v>89</v>
      </c>
      <c r="AI22" s="13"/>
      <c r="AJ22" s="61">
        <f t="shared" si="1"/>
        <v>85.75</v>
      </c>
      <c r="AK22" s="62">
        <f t="shared" si="2"/>
        <v>89</v>
      </c>
      <c r="AL22" s="63">
        <f t="shared" si="3"/>
        <v>88</v>
      </c>
      <c r="AM22" s="64">
        <f t="shared" si="4"/>
        <v>88.25</v>
      </c>
      <c r="AN22" s="65">
        <f t="shared" si="5"/>
        <v>87.75</v>
      </c>
      <c r="AO22" s="54"/>
      <c r="AQ22" s="71" t="str">
        <f t="shared" si="6"/>
        <v/>
      </c>
      <c r="AR22" s="32"/>
      <c r="AS22" s="73">
        <f t="shared" si="7"/>
        <v>0</v>
      </c>
      <c r="AT22" s="74" t="str">
        <f t="shared" si="8"/>
        <v/>
      </c>
      <c r="AU22" s="71" t="str">
        <f t="shared" si="9"/>
        <v/>
      </c>
      <c r="AV22" s="32"/>
      <c r="AW22" s="73">
        <f t="shared" si="10"/>
        <v>0</v>
      </c>
      <c r="AX22" s="77" t="str">
        <f t="shared" si="11"/>
        <v/>
      </c>
      <c r="AY22" s="71" t="str">
        <f t="shared" si="12"/>
        <v/>
      </c>
      <c r="AZ22" s="33"/>
      <c r="BA22" s="79">
        <f t="shared" si="13"/>
        <v>87.75</v>
      </c>
      <c r="BB22" s="81" t="str">
        <f t="shared" si="14"/>
        <v/>
      </c>
      <c r="BD22" s="138" t="str">
        <f t="shared" si="0"/>
        <v/>
      </c>
    </row>
    <row r="23" spans="1:56" x14ac:dyDescent="0.2">
      <c r="A23" s="45">
        <v>13</v>
      </c>
      <c r="B23" s="142" t="s">
        <v>170</v>
      </c>
      <c r="C23" s="142" t="s">
        <v>171</v>
      </c>
      <c r="D23" s="31">
        <v>75</v>
      </c>
      <c r="E23" s="32"/>
      <c r="F23" s="32">
        <v>78</v>
      </c>
      <c r="G23" s="32"/>
      <c r="H23" s="32">
        <v>75</v>
      </c>
      <c r="I23" s="32"/>
      <c r="J23" s="32">
        <v>74</v>
      </c>
      <c r="K23" s="33"/>
      <c r="L23" s="31">
        <v>74</v>
      </c>
      <c r="M23" s="32"/>
      <c r="N23" s="32">
        <v>79</v>
      </c>
      <c r="O23" s="32"/>
      <c r="P23" s="32">
        <v>78</v>
      </c>
      <c r="Q23" s="32"/>
      <c r="R23" s="32">
        <v>75</v>
      </c>
      <c r="S23" s="33"/>
      <c r="T23" s="31">
        <v>73</v>
      </c>
      <c r="U23" s="32"/>
      <c r="V23" s="32">
        <v>79</v>
      </c>
      <c r="W23" s="32"/>
      <c r="X23" s="32">
        <v>78</v>
      </c>
      <c r="Y23" s="32"/>
      <c r="Z23" s="32">
        <v>76</v>
      </c>
      <c r="AA23" s="33"/>
      <c r="AB23" s="31">
        <v>75</v>
      </c>
      <c r="AC23" s="32"/>
      <c r="AD23" s="32">
        <v>79</v>
      </c>
      <c r="AE23" s="32"/>
      <c r="AF23" s="32">
        <v>80</v>
      </c>
      <c r="AG23" s="32"/>
      <c r="AH23" s="32">
        <v>86</v>
      </c>
      <c r="AI23" s="13"/>
      <c r="AJ23" s="61">
        <f t="shared" si="1"/>
        <v>75.5</v>
      </c>
      <c r="AK23" s="62">
        <f t="shared" si="2"/>
        <v>76.5</v>
      </c>
      <c r="AL23" s="63">
        <f t="shared" si="3"/>
        <v>76.5</v>
      </c>
      <c r="AM23" s="64">
        <f t="shared" si="4"/>
        <v>80</v>
      </c>
      <c r="AN23" s="65">
        <f t="shared" si="5"/>
        <v>77.125</v>
      </c>
      <c r="AO23" s="54"/>
      <c r="AQ23" s="71" t="str">
        <f t="shared" si="6"/>
        <v/>
      </c>
      <c r="AR23" s="32"/>
      <c r="AS23" s="73">
        <f t="shared" si="7"/>
        <v>0</v>
      </c>
      <c r="AT23" s="74" t="str">
        <f t="shared" si="8"/>
        <v/>
      </c>
      <c r="AU23" s="71" t="str">
        <f t="shared" si="9"/>
        <v/>
      </c>
      <c r="AV23" s="32"/>
      <c r="AW23" s="73">
        <f t="shared" si="10"/>
        <v>0</v>
      </c>
      <c r="AX23" s="77" t="str">
        <f t="shared" si="11"/>
        <v/>
      </c>
      <c r="AY23" s="71" t="str">
        <f t="shared" si="12"/>
        <v/>
      </c>
      <c r="AZ23" s="33"/>
      <c r="BA23" s="79">
        <f t="shared" si="13"/>
        <v>77.125</v>
      </c>
      <c r="BB23" s="81" t="str">
        <f t="shared" si="14"/>
        <v/>
      </c>
      <c r="BD23" s="138" t="str">
        <f t="shared" si="0"/>
        <v/>
      </c>
    </row>
    <row r="24" spans="1:56" x14ac:dyDescent="0.2">
      <c r="A24" s="45">
        <v>14</v>
      </c>
      <c r="B24" s="143" t="s">
        <v>172</v>
      </c>
      <c r="C24" s="143" t="s">
        <v>173</v>
      </c>
      <c r="D24" s="31">
        <v>0</v>
      </c>
      <c r="E24" s="32"/>
      <c r="F24" s="32">
        <v>0</v>
      </c>
      <c r="G24" s="32"/>
      <c r="H24" s="32">
        <v>0</v>
      </c>
      <c r="I24" s="32"/>
      <c r="J24" s="32">
        <v>0</v>
      </c>
      <c r="K24" s="33"/>
      <c r="L24" s="31">
        <v>0</v>
      </c>
      <c r="M24" s="32"/>
      <c r="N24" s="32">
        <v>0</v>
      </c>
      <c r="O24" s="32"/>
      <c r="P24" s="32">
        <v>0</v>
      </c>
      <c r="Q24" s="32"/>
      <c r="R24" s="32">
        <v>0</v>
      </c>
      <c r="S24" s="33"/>
      <c r="T24" s="31">
        <v>0</v>
      </c>
      <c r="U24" s="32"/>
      <c r="V24" s="32">
        <v>0</v>
      </c>
      <c r="W24" s="32"/>
      <c r="X24" s="32">
        <v>0</v>
      </c>
      <c r="Y24" s="32"/>
      <c r="Z24" s="32">
        <v>0</v>
      </c>
      <c r="AA24" s="33"/>
      <c r="AB24" s="31">
        <v>0</v>
      </c>
      <c r="AC24" s="32"/>
      <c r="AD24" s="32">
        <v>0</v>
      </c>
      <c r="AE24" s="32"/>
      <c r="AF24" s="32">
        <v>0</v>
      </c>
      <c r="AG24" s="32"/>
      <c r="AH24" s="32">
        <v>0</v>
      </c>
      <c r="AI24" s="13"/>
      <c r="AJ24" s="61">
        <f t="shared" si="1"/>
        <v>0</v>
      </c>
      <c r="AK24" s="62">
        <f t="shared" si="2"/>
        <v>0</v>
      </c>
      <c r="AL24" s="63">
        <f t="shared" si="3"/>
        <v>0</v>
      </c>
      <c r="AM24" s="64">
        <f t="shared" si="4"/>
        <v>0</v>
      </c>
      <c r="AN24" s="65">
        <f t="shared" si="5"/>
        <v>0</v>
      </c>
      <c r="AO24" s="54"/>
      <c r="AQ24" s="71">
        <f t="shared" si="6"/>
        <v>0</v>
      </c>
      <c r="AR24" s="32"/>
      <c r="AS24" s="73">
        <f t="shared" si="7"/>
        <v>0</v>
      </c>
      <c r="AT24" s="74" t="str">
        <f t="shared" si="8"/>
        <v/>
      </c>
      <c r="AU24" s="71" t="str">
        <f t="shared" si="9"/>
        <v/>
      </c>
      <c r="AV24" s="32"/>
      <c r="AW24" s="73">
        <f t="shared" si="10"/>
        <v>0</v>
      </c>
      <c r="AX24" s="77" t="str">
        <f t="shared" si="11"/>
        <v/>
      </c>
      <c r="AY24" s="71" t="str">
        <f t="shared" si="12"/>
        <v/>
      </c>
      <c r="AZ24" s="33"/>
      <c r="BA24" s="79" t="str">
        <f t="shared" si="13"/>
        <v/>
      </c>
      <c r="BB24" s="81">
        <f t="shared" si="14"/>
        <v>0</v>
      </c>
      <c r="BD24" s="138" t="str">
        <f t="shared" si="0"/>
        <v/>
      </c>
    </row>
    <row r="25" spans="1:56" x14ac:dyDescent="0.2">
      <c r="A25" s="45">
        <v>15</v>
      </c>
      <c r="B25" s="142" t="s">
        <v>174</v>
      </c>
      <c r="C25" s="142" t="s">
        <v>175</v>
      </c>
      <c r="D25" s="31">
        <v>75</v>
      </c>
      <c r="E25" s="32"/>
      <c r="F25" s="32">
        <v>74</v>
      </c>
      <c r="G25" s="32"/>
      <c r="H25" s="32">
        <v>76</v>
      </c>
      <c r="I25" s="32"/>
      <c r="J25" s="32">
        <v>75</v>
      </c>
      <c r="K25" s="33"/>
      <c r="L25" s="31">
        <v>75</v>
      </c>
      <c r="M25" s="32"/>
      <c r="N25" s="32">
        <v>73</v>
      </c>
      <c r="O25" s="32"/>
      <c r="P25" s="32">
        <v>74</v>
      </c>
      <c r="Q25" s="32"/>
      <c r="R25" s="32">
        <v>75</v>
      </c>
      <c r="S25" s="33"/>
      <c r="T25" s="31">
        <v>74</v>
      </c>
      <c r="U25" s="32"/>
      <c r="V25" s="32">
        <v>74</v>
      </c>
      <c r="W25" s="32"/>
      <c r="X25" s="32">
        <v>74</v>
      </c>
      <c r="Y25" s="32"/>
      <c r="Z25" s="32">
        <v>74</v>
      </c>
      <c r="AA25" s="33"/>
      <c r="AB25" s="31">
        <v>74</v>
      </c>
      <c r="AC25" s="32"/>
      <c r="AD25" s="32">
        <v>75</v>
      </c>
      <c r="AE25" s="32"/>
      <c r="AF25" s="32">
        <v>73</v>
      </c>
      <c r="AG25" s="32"/>
      <c r="AH25" s="32">
        <v>75</v>
      </c>
      <c r="AI25" s="13"/>
      <c r="AJ25" s="61">
        <f t="shared" si="1"/>
        <v>75</v>
      </c>
      <c r="AK25" s="62">
        <f t="shared" si="2"/>
        <v>74.25</v>
      </c>
      <c r="AL25" s="63">
        <f t="shared" si="3"/>
        <v>74</v>
      </c>
      <c r="AM25" s="64">
        <f t="shared" si="4"/>
        <v>74.25</v>
      </c>
      <c r="AN25" s="65">
        <f t="shared" si="5"/>
        <v>74.375</v>
      </c>
      <c r="AO25" s="54"/>
      <c r="AQ25" s="71" t="str">
        <f t="shared" si="6"/>
        <v/>
      </c>
      <c r="AR25" s="32"/>
      <c r="AS25" s="73">
        <f t="shared" si="7"/>
        <v>0</v>
      </c>
      <c r="AT25" s="74" t="str">
        <f t="shared" si="8"/>
        <v/>
      </c>
      <c r="AU25" s="71" t="str">
        <f t="shared" si="9"/>
        <v/>
      </c>
      <c r="AV25" s="32"/>
      <c r="AW25" s="73">
        <f t="shared" si="10"/>
        <v>0</v>
      </c>
      <c r="AX25" s="77" t="str">
        <f t="shared" si="11"/>
        <v/>
      </c>
      <c r="AY25" s="71" t="str">
        <f t="shared" si="12"/>
        <v/>
      </c>
      <c r="AZ25" s="33"/>
      <c r="BA25" s="79">
        <f t="shared" si="13"/>
        <v>74.375</v>
      </c>
      <c r="BB25" s="81" t="str">
        <f t="shared" si="14"/>
        <v/>
      </c>
      <c r="BD25" s="138" t="str">
        <f t="shared" si="0"/>
        <v/>
      </c>
    </row>
    <row r="26" spans="1:56" x14ac:dyDescent="0.2">
      <c r="A26" s="45">
        <v>16</v>
      </c>
      <c r="B26" s="143" t="s">
        <v>176</v>
      </c>
      <c r="C26" s="143" t="s">
        <v>177</v>
      </c>
      <c r="D26" s="31">
        <v>90</v>
      </c>
      <c r="E26" s="32"/>
      <c r="F26" s="32">
        <v>89</v>
      </c>
      <c r="G26" s="32"/>
      <c r="H26" s="32">
        <v>94</v>
      </c>
      <c r="I26" s="32"/>
      <c r="J26" s="32">
        <v>96</v>
      </c>
      <c r="K26" s="33"/>
      <c r="L26" s="31">
        <v>90</v>
      </c>
      <c r="M26" s="32"/>
      <c r="N26" s="32">
        <v>89</v>
      </c>
      <c r="O26" s="32"/>
      <c r="P26" s="32">
        <v>90</v>
      </c>
      <c r="Q26" s="32"/>
      <c r="R26" s="32">
        <v>91</v>
      </c>
      <c r="S26" s="33"/>
      <c r="T26" s="31">
        <v>95</v>
      </c>
      <c r="U26" s="32"/>
      <c r="V26" s="32">
        <v>96</v>
      </c>
      <c r="W26" s="32"/>
      <c r="X26" s="32">
        <v>95</v>
      </c>
      <c r="Y26" s="32"/>
      <c r="Z26" s="32">
        <v>96</v>
      </c>
      <c r="AA26" s="33"/>
      <c r="AB26" s="31">
        <v>98</v>
      </c>
      <c r="AC26" s="32"/>
      <c r="AD26" s="32">
        <v>97</v>
      </c>
      <c r="AE26" s="32"/>
      <c r="AF26" s="32">
        <v>98</v>
      </c>
      <c r="AG26" s="32"/>
      <c r="AH26" s="32">
        <v>97</v>
      </c>
      <c r="AI26" s="13"/>
      <c r="AJ26" s="61">
        <f t="shared" si="1"/>
        <v>92.25</v>
      </c>
      <c r="AK26" s="62">
        <f t="shared" si="2"/>
        <v>90</v>
      </c>
      <c r="AL26" s="63">
        <f t="shared" si="3"/>
        <v>95.5</v>
      </c>
      <c r="AM26" s="64">
        <f t="shared" si="4"/>
        <v>97.5</v>
      </c>
      <c r="AN26" s="65">
        <f t="shared" si="5"/>
        <v>93.8125</v>
      </c>
      <c r="AO26" s="54"/>
      <c r="AQ26" s="71" t="str">
        <f t="shared" si="6"/>
        <v/>
      </c>
      <c r="AR26" s="32"/>
      <c r="AS26" s="73">
        <f t="shared" si="7"/>
        <v>0</v>
      </c>
      <c r="AT26" s="74" t="str">
        <f t="shared" si="8"/>
        <v/>
      </c>
      <c r="AU26" s="71" t="str">
        <f t="shared" si="9"/>
        <v/>
      </c>
      <c r="AV26" s="32"/>
      <c r="AW26" s="73">
        <f t="shared" si="10"/>
        <v>0</v>
      </c>
      <c r="AX26" s="77" t="str">
        <f t="shared" si="11"/>
        <v/>
      </c>
      <c r="AY26" s="71" t="str">
        <f t="shared" si="12"/>
        <v/>
      </c>
      <c r="AZ26" s="33"/>
      <c r="BA26" s="79">
        <f t="shared" si="13"/>
        <v>93.8125</v>
      </c>
      <c r="BB26" s="81" t="str">
        <f t="shared" si="14"/>
        <v/>
      </c>
      <c r="BD26" s="138" t="str">
        <f t="shared" si="0"/>
        <v/>
      </c>
    </row>
    <row r="27" spans="1:56" x14ac:dyDescent="0.2">
      <c r="A27" s="45">
        <v>17</v>
      </c>
      <c r="B27" s="142" t="s">
        <v>178</v>
      </c>
      <c r="C27" s="142" t="s">
        <v>179</v>
      </c>
      <c r="D27" s="31">
        <v>90</v>
      </c>
      <c r="E27" s="32"/>
      <c r="F27" s="32">
        <v>90</v>
      </c>
      <c r="G27" s="32"/>
      <c r="H27" s="32">
        <v>85</v>
      </c>
      <c r="I27" s="32"/>
      <c r="J27" s="32">
        <v>89</v>
      </c>
      <c r="K27" s="33"/>
      <c r="L27" s="31">
        <v>89</v>
      </c>
      <c r="M27" s="32"/>
      <c r="N27" s="32">
        <v>89</v>
      </c>
      <c r="O27" s="32"/>
      <c r="P27" s="32">
        <v>88</v>
      </c>
      <c r="Q27" s="32"/>
      <c r="R27" s="32">
        <v>88</v>
      </c>
      <c r="S27" s="33"/>
      <c r="T27" s="31">
        <v>84</v>
      </c>
      <c r="U27" s="32"/>
      <c r="V27" s="32">
        <v>87</v>
      </c>
      <c r="W27" s="32"/>
      <c r="X27" s="32">
        <v>86</v>
      </c>
      <c r="Y27" s="32"/>
      <c r="Z27" s="32">
        <v>85</v>
      </c>
      <c r="AA27" s="33"/>
      <c r="AB27" s="31">
        <v>83</v>
      </c>
      <c r="AC27" s="32"/>
      <c r="AD27" s="32">
        <v>89</v>
      </c>
      <c r="AE27" s="32"/>
      <c r="AF27" s="32">
        <v>90</v>
      </c>
      <c r="AG27" s="32"/>
      <c r="AH27" s="32">
        <v>90</v>
      </c>
      <c r="AI27" s="13"/>
      <c r="AJ27" s="61">
        <f t="shared" si="1"/>
        <v>88.5</v>
      </c>
      <c r="AK27" s="62">
        <f t="shared" si="2"/>
        <v>88.5</v>
      </c>
      <c r="AL27" s="63">
        <f t="shared" si="3"/>
        <v>85.5</v>
      </c>
      <c r="AM27" s="64">
        <f t="shared" si="4"/>
        <v>88</v>
      </c>
      <c r="AN27" s="65">
        <f t="shared" si="5"/>
        <v>87.625</v>
      </c>
      <c r="AO27" s="54"/>
      <c r="AQ27" s="71" t="str">
        <f t="shared" si="6"/>
        <v/>
      </c>
      <c r="AR27" s="32"/>
      <c r="AS27" s="73">
        <f t="shared" si="7"/>
        <v>0</v>
      </c>
      <c r="AT27" s="74" t="str">
        <f t="shared" si="8"/>
        <v/>
      </c>
      <c r="AU27" s="71" t="str">
        <f t="shared" si="9"/>
        <v/>
      </c>
      <c r="AV27" s="32"/>
      <c r="AW27" s="73">
        <f t="shared" si="10"/>
        <v>0</v>
      </c>
      <c r="AX27" s="77" t="str">
        <f t="shared" si="11"/>
        <v/>
      </c>
      <c r="AY27" s="71" t="str">
        <f t="shared" si="12"/>
        <v/>
      </c>
      <c r="AZ27" s="33"/>
      <c r="BA27" s="79">
        <f t="shared" si="13"/>
        <v>87.625</v>
      </c>
      <c r="BB27" s="81" t="str">
        <f t="shared" si="14"/>
        <v/>
      </c>
      <c r="BD27" s="138" t="str">
        <f t="shared" si="0"/>
        <v/>
      </c>
    </row>
    <row r="28" spans="1:56" x14ac:dyDescent="0.2">
      <c r="A28" s="45">
        <v>18</v>
      </c>
      <c r="B28" s="143" t="s">
        <v>180</v>
      </c>
      <c r="C28" s="143" t="s">
        <v>181</v>
      </c>
      <c r="D28" s="31">
        <v>76</v>
      </c>
      <c r="E28" s="32"/>
      <c r="F28" s="32">
        <v>79</v>
      </c>
      <c r="G28" s="32"/>
      <c r="H28" s="32">
        <v>76</v>
      </c>
      <c r="I28" s="32"/>
      <c r="J28" s="32">
        <v>75</v>
      </c>
      <c r="K28" s="33"/>
      <c r="L28" s="31">
        <v>78</v>
      </c>
      <c r="M28" s="32"/>
      <c r="N28" s="32">
        <v>79</v>
      </c>
      <c r="O28" s="32"/>
      <c r="P28" s="32">
        <v>78</v>
      </c>
      <c r="Q28" s="32"/>
      <c r="R28" s="32">
        <v>76</v>
      </c>
      <c r="S28" s="33"/>
      <c r="T28" s="31">
        <v>80</v>
      </c>
      <c r="U28" s="32"/>
      <c r="V28" s="32">
        <v>80</v>
      </c>
      <c r="W28" s="32"/>
      <c r="X28" s="32">
        <v>79</v>
      </c>
      <c r="Y28" s="32"/>
      <c r="Z28" s="32">
        <v>79</v>
      </c>
      <c r="AA28" s="33"/>
      <c r="AB28" s="31">
        <v>79</v>
      </c>
      <c r="AC28" s="32"/>
      <c r="AD28" s="32">
        <v>79</v>
      </c>
      <c r="AE28" s="32"/>
      <c r="AF28" s="32">
        <v>80</v>
      </c>
      <c r="AG28" s="32"/>
      <c r="AH28" s="32">
        <v>79</v>
      </c>
      <c r="AI28" s="13"/>
      <c r="AJ28" s="61">
        <f t="shared" si="1"/>
        <v>76.5</v>
      </c>
      <c r="AK28" s="62">
        <f t="shared" si="2"/>
        <v>77.75</v>
      </c>
      <c r="AL28" s="63">
        <f t="shared" si="3"/>
        <v>79.5</v>
      </c>
      <c r="AM28" s="64">
        <f t="shared" si="4"/>
        <v>79.25</v>
      </c>
      <c r="AN28" s="65">
        <f t="shared" si="5"/>
        <v>78.25</v>
      </c>
      <c r="AO28" s="54"/>
      <c r="AQ28" s="71" t="str">
        <f t="shared" si="6"/>
        <v/>
      </c>
      <c r="AR28" s="32"/>
      <c r="AS28" s="73">
        <f t="shared" si="7"/>
        <v>0</v>
      </c>
      <c r="AT28" s="74" t="str">
        <f t="shared" si="8"/>
        <v/>
      </c>
      <c r="AU28" s="71" t="str">
        <f t="shared" si="9"/>
        <v/>
      </c>
      <c r="AV28" s="32"/>
      <c r="AW28" s="73">
        <f t="shared" si="10"/>
        <v>0</v>
      </c>
      <c r="AX28" s="77" t="str">
        <f t="shared" si="11"/>
        <v/>
      </c>
      <c r="AY28" s="71" t="str">
        <f t="shared" si="12"/>
        <v/>
      </c>
      <c r="AZ28" s="33"/>
      <c r="BA28" s="79">
        <f t="shared" si="13"/>
        <v>78.25</v>
      </c>
      <c r="BB28" s="81" t="str">
        <f t="shared" si="14"/>
        <v/>
      </c>
      <c r="BD28" s="138" t="str">
        <f t="shared" si="0"/>
        <v/>
      </c>
    </row>
    <row r="29" spans="1:56" x14ac:dyDescent="0.2">
      <c r="A29" s="45">
        <v>19</v>
      </c>
      <c r="B29" s="142" t="s">
        <v>182</v>
      </c>
      <c r="C29" s="142" t="s">
        <v>183</v>
      </c>
      <c r="D29" s="31">
        <v>76</v>
      </c>
      <c r="E29" s="32"/>
      <c r="F29" s="32">
        <v>85</v>
      </c>
      <c r="G29" s="32"/>
      <c r="H29" s="32">
        <v>89</v>
      </c>
      <c r="I29" s="32"/>
      <c r="J29" s="32">
        <v>90</v>
      </c>
      <c r="K29" s="33"/>
      <c r="L29" s="31">
        <v>78</v>
      </c>
      <c r="M29" s="32"/>
      <c r="N29" s="32">
        <v>84</v>
      </c>
      <c r="O29" s="32"/>
      <c r="P29" s="32">
        <v>85</v>
      </c>
      <c r="Q29" s="32"/>
      <c r="R29" s="32">
        <v>89</v>
      </c>
      <c r="S29" s="33"/>
      <c r="T29" s="31">
        <v>76</v>
      </c>
      <c r="U29" s="32"/>
      <c r="V29" s="32">
        <v>85</v>
      </c>
      <c r="W29" s="32"/>
      <c r="X29" s="32">
        <v>86</v>
      </c>
      <c r="Y29" s="32"/>
      <c r="Z29" s="32">
        <v>90</v>
      </c>
      <c r="AA29" s="33"/>
      <c r="AB29" s="31">
        <v>78</v>
      </c>
      <c r="AC29" s="32"/>
      <c r="AD29" s="32">
        <v>85</v>
      </c>
      <c r="AE29" s="32"/>
      <c r="AF29" s="32">
        <v>86</v>
      </c>
      <c r="AG29" s="32"/>
      <c r="AH29" s="32">
        <v>89</v>
      </c>
      <c r="AI29" s="13"/>
      <c r="AJ29" s="61">
        <f t="shared" si="1"/>
        <v>85</v>
      </c>
      <c r="AK29" s="62">
        <f t="shared" si="2"/>
        <v>84</v>
      </c>
      <c r="AL29" s="63">
        <f t="shared" si="3"/>
        <v>84.25</v>
      </c>
      <c r="AM29" s="64">
        <f t="shared" si="4"/>
        <v>84.5</v>
      </c>
      <c r="AN29" s="65">
        <f t="shared" si="5"/>
        <v>84.4375</v>
      </c>
      <c r="AO29" s="54"/>
      <c r="AQ29" s="71" t="str">
        <f t="shared" si="6"/>
        <v/>
      </c>
      <c r="AR29" s="32"/>
      <c r="AS29" s="73">
        <f t="shared" si="7"/>
        <v>0</v>
      </c>
      <c r="AT29" s="74" t="str">
        <f t="shared" si="8"/>
        <v/>
      </c>
      <c r="AU29" s="71" t="str">
        <f t="shared" si="9"/>
        <v/>
      </c>
      <c r="AV29" s="32"/>
      <c r="AW29" s="73">
        <f t="shared" si="10"/>
        <v>0</v>
      </c>
      <c r="AX29" s="77" t="str">
        <f t="shared" si="11"/>
        <v/>
      </c>
      <c r="AY29" s="71" t="str">
        <f t="shared" si="12"/>
        <v/>
      </c>
      <c r="AZ29" s="33"/>
      <c r="BA29" s="79">
        <f t="shared" si="13"/>
        <v>84.4375</v>
      </c>
      <c r="BB29" s="81" t="str">
        <f t="shared" si="14"/>
        <v/>
      </c>
      <c r="BD29" s="138" t="str">
        <f t="shared" si="0"/>
        <v/>
      </c>
    </row>
    <row r="30" spans="1:56" x14ac:dyDescent="0.2">
      <c r="A30" s="45">
        <v>20</v>
      </c>
      <c r="B30" s="143" t="s">
        <v>184</v>
      </c>
      <c r="C30" s="143" t="s">
        <v>185</v>
      </c>
      <c r="D30" s="31">
        <v>76</v>
      </c>
      <c r="E30" s="32"/>
      <c r="F30" s="32">
        <v>79</v>
      </c>
      <c r="G30" s="32"/>
      <c r="H30" s="32">
        <v>80</v>
      </c>
      <c r="I30" s="32"/>
      <c r="J30" s="32">
        <v>85</v>
      </c>
      <c r="K30" s="33"/>
      <c r="L30" s="31">
        <v>77</v>
      </c>
      <c r="M30" s="32"/>
      <c r="N30" s="32">
        <v>80</v>
      </c>
      <c r="O30" s="32"/>
      <c r="P30" s="32">
        <v>79</v>
      </c>
      <c r="Q30" s="32"/>
      <c r="R30" s="32">
        <v>81</v>
      </c>
      <c r="S30" s="33"/>
      <c r="T30" s="31">
        <v>76</v>
      </c>
      <c r="U30" s="32"/>
      <c r="V30" s="32">
        <v>80</v>
      </c>
      <c r="W30" s="32"/>
      <c r="X30" s="32">
        <v>79</v>
      </c>
      <c r="Y30" s="32"/>
      <c r="Z30" s="32">
        <v>80</v>
      </c>
      <c r="AA30" s="33"/>
      <c r="AB30" s="31">
        <v>75</v>
      </c>
      <c r="AC30" s="32"/>
      <c r="AD30" s="32">
        <v>79</v>
      </c>
      <c r="AE30" s="32"/>
      <c r="AF30" s="32">
        <v>84</v>
      </c>
      <c r="AG30" s="32"/>
      <c r="AH30" s="32">
        <v>83</v>
      </c>
      <c r="AI30" s="13"/>
      <c r="AJ30" s="61">
        <f t="shared" si="1"/>
        <v>80</v>
      </c>
      <c r="AK30" s="62">
        <f t="shared" si="2"/>
        <v>79.25</v>
      </c>
      <c r="AL30" s="63">
        <f t="shared" si="3"/>
        <v>78.75</v>
      </c>
      <c r="AM30" s="64">
        <f t="shared" si="4"/>
        <v>80.25</v>
      </c>
      <c r="AN30" s="65">
        <f t="shared" si="5"/>
        <v>79.5625</v>
      </c>
      <c r="AO30" s="54"/>
      <c r="AQ30" s="71" t="str">
        <f t="shared" si="6"/>
        <v/>
      </c>
      <c r="AR30" s="32"/>
      <c r="AS30" s="73">
        <f t="shared" si="7"/>
        <v>0</v>
      </c>
      <c r="AT30" s="74" t="str">
        <f t="shared" si="8"/>
        <v/>
      </c>
      <c r="AU30" s="71" t="str">
        <f t="shared" si="9"/>
        <v/>
      </c>
      <c r="AV30" s="32"/>
      <c r="AW30" s="73">
        <f t="shared" si="10"/>
        <v>0</v>
      </c>
      <c r="AX30" s="77" t="str">
        <f t="shared" si="11"/>
        <v/>
      </c>
      <c r="AY30" s="71" t="str">
        <f t="shared" si="12"/>
        <v/>
      </c>
      <c r="AZ30" s="33"/>
      <c r="BA30" s="79">
        <f t="shared" si="13"/>
        <v>79.5625</v>
      </c>
      <c r="BB30" s="81" t="str">
        <f t="shared" si="14"/>
        <v/>
      </c>
      <c r="BD30" s="138" t="str">
        <f t="shared" si="0"/>
        <v/>
      </c>
    </row>
    <row r="31" spans="1:56" x14ac:dyDescent="0.2">
      <c r="A31" s="45">
        <v>21</v>
      </c>
      <c r="B31" s="142" t="s">
        <v>186</v>
      </c>
      <c r="C31" s="142" t="s">
        <v>187</v>
      </c>
      <c r="D31" s="31">
        <v>0</v>
      </c>
      <c r="E31" s="32"/>
      <c r="F31" s="32">
        <v>0</v>
      </c>
      <c r="G31" s="32"/>
      <c r="H31" s="32">
        <v>0</v>
      </c>
      <c r="I31" s="32"/>
      <c r="J31" s="32">
        <v>0</v>
      </c>
      <c r="K31" s="33"/>
      <c r="L31" s="31">
        <v>0</v>
      </c>
      <c r="M31" s="32"/>
      <c r="N31" s="32">
        <v>0</v>
      </c>
      <c r="O31" s="32"/>
      <c r="P31" s="32">
        <v>0</v>
      </c>
      <c r="Q31" s="32"/>
      <c r="R31" s="32">
        <v>0</v>
      </c>
      <c r="S31" s="33"/>
      <c r="T31" s="31">
        <v>0</v>
      </c>
      <c r="U31" s="32"/>
      <c r="V31" s="32">
        <v>0</v>
      </c>
      <c r="W31" s="32"/>
      <c r="X31" s="32">
        <v>0</v>
      </c>
      <c r="Y31" s="32"/>
      <c r="Z31" s="32">
        <v>0</v>
      </c>
      <c r="AA31" s="33"/>
      <c r="AB31" s="31">
        <v>0</v>
      </c>
      <c r="AC31" s="32"/>
      <c r="AD31" s="32">
        <v>0</v>
      </c>
      <c r="AE31" s="32"/>
      <c r="AF31" s="32">
        <v>0</v>
      </c>
      <c r="AG31" s="32"/>
      <c r="AH31" s="32">
        <v>0</v>
      </c>
      <c r="AI31" s="13"/>
      <c r="AJ31" s="61">
        <f t="shared" si="1"/>
        <v>0</v>
      </c>
      <c r="AK31" s="62">
        <f t="shared" si="2"/>
        <v>0</v>
      </c>
      <c r="AL31" s="63">
        <f t="shared" si="3"/>
        <v>0</v>
      </c>
      <c r="AM31" s="64">
        <f t="shared" si="4"/>
        <v>0</v>
      </c>
      <c r="AN31" s="65">
        <f t="shared" si="5"/>
        <v>0</v>
      </c>
      <c r="AO31" s="54"/>
      <c r="AQ31" s="71">
        <f t="shared" si="6"/>
        <v>0</v>
      </c>
      <c r="AR31" s="32"/>
      <c r="AS31" s="73">
        <f t="shared" si="7"/>
        <v>0</v>
      </c>
      <c r="AT31" s="74" t="str">
        <f t="shared" si="8"/>
        <v/>
      </c>
      <c r="AU31" s="71" t="str">
        <f t="shared" si="9"/>
        <v/>
      </c>
      <c r="AV31" s="32"/>
      <c r="AW31" s="73">
        <f t="shared" si="10"/>
        <v>0</v>
      </c>
      <c r="AX31" s="77" t="str">
        <f t="shared" si="11"/>
        <v/>
      </c>
      <c r="AY31" s="71" t="str">
        <f t="shared" si="12"/>
        <v/>
      </c>
      <c r="AZ31" s="33"/>
      <c r="BA31" s="79" t="str">
        <f t="shared" si="13"/>
        <v/>
      </c>
      <c r="BB31" s="81">
        <f t="shared" si="14"/>
        <v>0</v>
      </c>
      <c r="BD31" s="138" t="str">
        <f t="shared" si="0"/>
        <v/>
      </c>
    </row>
    <row r="32" spans="1:56" x14ac:dyDescent="0.2">
      <c r="A32" s="45">
        <v>22</v>
      </c>
      <c r="B32" s="143" t="s">
        <v>188</v>
      </c>
      <c r="C32" s="143" t="s">
        <v>189</v>
      </c>
      <c r="D32" s="31">
        <v>0</v>
      </c>
      <c r="E32" s="32"/>
      <c r="F32" s="32">
        <v>0</v>
      </c>
      <c r="G32" s="32"/>
      <c r="H32" s="32">
        <v>0</v>
      </c>
      <c r="I32" s="32"/>
      <c r="J32" s="32">
        <v>0</v>
      </c>
      <c r="K32" s="33"/>
      <c r="L32" s="31">
        <v>0</v>
      </c>
      <c r="M32" s="32"/>
      <c r="N32" s="32">
        <v>0</v>
      </c>
      <c r="O32" s="32"/>
      <c r="P32" s="32">
        <v>0</v>
      </c>
      <c r="Q32" s="32"/>
      <c r="R32" s="32">
        <v>0</v>
      </c>
      <c r="S32" s="33"/>
      <c r="T32" s="31">
        <v>0</v>
      </c>
      <c r="U32" s="32"/>
      <c r="V32" s="32">
        <v>0</v>
      </c>
      <c r="W32" s="32"/>
      <c r="X32" s="32">
        <v>0</v>
      </c>
      <c r="Y32" s="32"/>
      <c r="Z32" s="32">
        <v>0</v>
      </c>
      <c r="AA32" s="33"/>
      <c r="AB32" s="31">
        <v>0</v>
      </c>
      <c r="AC32" s="32"/>
      <c r="AD32" s="32">
        <v>0</v>
      </c>
      <c r="AE32" s="32"/>
      <c r="AF32" s="32">
        <v>0</v>
      </c>
      <c r="AG32" s="32"/>
      <c r="AH32" s="32">
        <v>0</v>
      </c>
      <c r="AI32" s="13"/>
      <c r="AJ32" s="61">
        <f t="shared" si="1"/>
        <v>0</v>
      </c>
      <c r="AK32" s="62">
        <f t="shared" si="2"/>
        <v>0</v>
      </c>
      <c r="AL32" s="63">
        <f t="shared" si="3"/>
        <v>0</v>
      </c>
      <c r="AM32" s="64">
        <f t="shared" si="4"/>
        <v>0</v>
      </c>
      <c r="AN32" s="65">
        <f t="shared" si="5"/>
        <v>0</v>
      </c>
      <c r="AO32" s="54"/>
      <c r="AQ32" s="71">
        <f t="shared" si="6"/>
        <v>0</v>
      </c>
      <c r="AR32" s="32"/>
      <c r="AS32" s="73">
        <f t="shared" si="7"/>
        <v>0</v>
      </c>
      <c r="AT32" s="74" t="str">
        <f t="shared" si="8"/>
        <v/>
      </c>
      <c r="AU32" s="71" t="str">
        <f t="shared" si="9"/>
        <v/>
      </c>
      <c r="AV32" s="32"/>
      <c r="AW32" s="73">
        <f t="shared" si="10"/>
        <v>0</v>
      </c>
      <c r="AX32" s="77" t="str">
        <f t="shared" si="11"/>
        <v/>
      </c>
      <c r="AY32" s="71" t="str">
        <f t="shared" si="12"/>
        <v/>
      </c>
      <c r="AZ32" s="33"/>
      <c r="BA32" s="79" t="str">
        <f t="shared" si="13"/>
        <v/>
      </c>
      <c r="BB32" s="81">
        <f t="shared" si="14"/>
        <v>0</v>
      </c>
      <c r="BD32" s="138" t="str">
        <f t="shared" si="0"/>
        <v/>
      </c>
    </row>
    <row r="33" spans="1:56" x14ac:dyDescent="0.2">
      <c r="A33" s="45">
        <v>23</v>
      </c>
      <c r="B33" s="142" t="s">
        <v>190</v>
      </c>
      <c r="C33" s="142" t="s">
        <v>191</v>
      </c>
      <c r="D33" s="31">
        <v>79</v>
      </c>
      <c r="E33" s="32"/>
      <c r="F33" s="32">
        <v>78</v>
      </c>
      <c r="G33" s="32"/>
      <c r="H33" s="32">
        <v>80</v>
      </c>
      <c r="I33" s="32"/>
      <c r="J33" s="32">
        <v>89</v>
      </c>
      <c r="K33" s="33"/>
      <c r="L33" s="31">
        <v>84</v>
      </c>
      <c r="M33" s="32"/>
      <c r="N33" s="32">
        <v>79</v>
      </c>
      <c r="O33" s="32"/>
      <c r="P33" s="32">
        <v>84</v>
      </c>
      <c r="Q33" s="32"/>
      <c r="R33" s="32">
        <v>88</v>
      </c>
      <c r="S33" s="33"/>
      <c r="T33" s="31">
        <v>80</v>
      </c>
      <c r="U33" s="32"/>
      <c r="V33" s="32">
        <v>79</v>
      </c>
      <c r="W33" s="32"/>
      <c r="X33" s="32">
        <v>80</v>
      </c>
      <c r="Y33" s="32"/>
      <c r="Z33" s="32">
        <v>84</v>
      </c>
      <c r="AA33" s="33"/>
      <c r="AB33" s="31">
        <v>79</v>
      </c>
      <c r="AC33" s="32"/>
      <c r="AD33" s="32">
        <v>79</v>
      </c>
      <c r="AE33" s="32"/>
      <c r="AF33" s="32">
        <v>84</v>
      </c>
      <c r="AG33" s="32"/>
      <c r="AH33" s="32">
        <v>86</v>
      </c>
      <c r="AI33" s="13"/>
      <c r="AJ33" s="61">
        <f t="shared" si="1"/>
        <v>81.5</v>
      </c>
      <c r="AK33" s="62">
        <f t="shared" si="2"/>
        <v>83.75</v>
      </c>
      <c r="AL33" s="63">
        <f t="shared" si="3"/>
        <v>80.75</v>
      </c>
      <c r="AM33" s="64">
        <f t="shared" si="4"/>
        <v>82</v>
      </c>
      <c r="AN33" s="65">
        <f t="shared" si="5"/>
        <v>82</v>
      </c>
      <c r="AO33" s="54"/>
      <c r="AQ33" s="71" t="str">
        <f t="shared" si="6"/>
        <v/>
      </c>
      <c r="AR33" s="32"/>
      <c r="AS33" s="73">
        <f t="shared" si="7"/>
        <v>0</v>
      </c>
      <c r="AT33" s="74" t="str">
        <f t="shared" si="8"/>
        <v/>
      </c>
      <c r="AU33" s="71" t="str">
        <f t="shared" si="9"/>
        <v/>
      </c>
      <c r="AV33" s="32"/>
      <c r="AW33" s="73">
        <f t="shared" si="10"/>
        <v>0</v>
      </c>
      <c r="AX33" s="77" t="str">
        <f t="shared" si="11"/>
        <v/>
      </c>
      <c r="AY33" s="71" t="str">
        <f t="shared" si="12"/>
        <v/>
      </c>
      <c r="AZ33" s="33"/>
      <c r="BA33" s="79">
        <f t="shared" si="13"/>
        <v>82</v>
      </c>
      <c r="BB33" s="81" t="str">
        <f t="shared" si="14"/>
        <v/>
      </c>
      <c r="BD33" s="138" t="str">
        <f t="shared" si="0"/>
        <v/>
      </c>
    </row>
    <row r="34" spans="1:56" x14ac:dyDescent="0.2">
      <c r="A34" s="45">
        <v>24</v>
      </c>
      <c r="B34" s="143" t="s">
        <v>192</v>
      </c>
      <c r="C34" s="143" t="s">
        <v>193</v>
      </c>
      <c r="D34" s="31">
        <v>75</v>
      </c>
      <c r="E34" s="32"/>
      <c r="F34" s="32">
        <v>76</v>
      </c>
      <c r="G34" s="32"/>
      <c r="H34" s="32">
        <v>77</v>
      </c>
      <c r="I34" s="32"/>
      <c r="J34" s="32">
        <v>78</v>
      </c>
      <c r="K34" s="33"/>
      <c r="L34" s="31">
        <v>76</v>
      </c>
      <c r="M34" s="32"/>
      <c r="N34" s="32">
        <v>78</v>
      </c>
      <c r="O34" s="32"/>
      <c r="P34" s="32">
        <v>77</v>
      </c>
      <c r="Q34" s="32"/>
      <c r="R34" s="32">
        <v>76</v>
      </c>
      <c r="S34" s="33"/>
      <c r="T34" s="31">
        <v>73</v>
      </c>
      <c r="U34" s="32"/>
      <c r="V34" s="32">
        <v>76</v>
      </c>
      <c r="W34" s="32"/>
      <c r="X34" s="32">
        <v>77</v>
      </c>
      <c r="Y34" s="32"/>
      <c r="Z34" s="32">
        <v>78</v>
      </c>
      <c r="AA34" s="33"/>
      <c r="AB34" s="31">
        <v>74</v>
      </c>
      <c r="AC34" s="32"/>
      <c r="AD34" s="32">
        <v>76</v>
      </c>
      <c r="AE34" s="32"/>
      <c r="AF34" s="32">
        <v>77</v>
      </c>
      <c r="AG34" s="32"/>
      <c r="AH34" s="32">
        <v>73</v>
      </c>
      <c r="AI34" s="13"/>
      <c r="AJ34" s="61">
        <f t="shared" si="1"/>
        <v>76.5</v>
      </c>
      <c r="AK34" s="62">
        <f t="shared" si="2"/>
        <v>76.75</v>
      </c>
      <c r="AL34" s="63">
        <f t="shared" si="3"/>
        <v>76</v>
      </c>
      <c r="AM34" s="64">
        <f t="shared" si="4"/>
        <v>75</v>
      </c>
      <c r="AN34" s="65">
        <f t="shared" si="5"/>
        <v>76.0625</v>
      </c>
      <c r="AO34" s="54"/>
      <c r="AQ34" s="71" t="str">
        <f t="shared" si="6"/>
        <v/>
      </c>
      <c r="AR34" s="32"/>
      <c r="AS34" s="73">
        <f t="shared" si="7"/>
        <v>0</v>
      </c>
      <c r="AT34" s="74" t="str">
        <f t="shared" si="8"/>
        <v/>
      </c>
      <c r="AU34" s="71" t="str">
        <f t="shared" si="9"/>
        <v/>
      </c>
      <c r="AV34" s="32"/>
      <c r="AW34" s="73">
        <f t="shared" si="10"/>
        <v>0</v>
      </c>
      <c r="AX34" s="77" t="str">
        <f t="shared" si="11"/>
        <v/>
      </c>
      <c r="AY34" s="71" t="str">
        <f t="shared" si="12"/>
        <v/>
      </c>
      <c r="AZ34" s="33"/>
      <c r="BA34" s="79">
        <f t="shared" si="13"/>
        <v>76.0625</v>
      </c>
      <c r="BB34" s="81" t="str">
        <f t="shared" si="14"/>
        <v/>
      </c>
      <c r="BD34" s="138" t="str">
        <f t="shared" si="0"/>
        <v/>
      </c>
    </row>
    <row r="35" spans="1:56" x14ac:dyDescent="0.2">
      <c r="A35" s="45">
        <v>25</v>
      </c>
      <c r="B35" s="142" t="s">
        <v>194</v>
      </c>
      <c r="C35" s="142" t="s">
        <v>195</v>
      </c>
      <c r="D35" s="31">
        <v>0</v>
      </c>
      <c r="E35" s="32"/>
      <c r="F35" s="32">
        <v>0</v>
      </c>
      <c r="G35" s="32"/>
      <c r="H35" s="32">
        <v>0</v>
      </c>
      <c r="I35" s="32"/>
      <c r="J35" s="32">
        <v>0</v>
      </c>
      <c r="K35" s="33"/>
      <c r="L35" s="31">
        <v>0</v>
      </c>
      <c r="M35" s="32"/>
      <c r="N35" s="32">
        <v>0</v>
      </c>
      <c r="O35" s="32"/>
      <c r="P35" s="32">
        <v>0</v>
      </c>
      <c r="Q35" s="32"/>
      <c r="R35" s="32">
        <v>0</v>
      </c>
      <c r="S35" s="33"/>
      <c r="T35" s="31">
        <v>0</v>
      </c>
      <c r="U35" s="32"/>
      <c r="V35" s="32">
        <v>0</v>
      </c>
      <c r="W35" s="32"/>
      <c r="X35" s="32">
        <v>0</v>
      </c>
      <c r="Y35" s="32"/>
      <c r="Z35" s="32">
        <v>0</v>
      </c>
      <c r="AA35" s="33"/>
      <c r="AB35" s="31">
        <v>0</v>
      </c>
      <c r="AC35" s="32"/>
      <c r="AD35" s="32">
        <v>0</v>
      </c>
      <c r="AE35" s="32"/>
      <c r="AF35" s="32">
        <v>0</v>
      </c>
      <c r="AG35" s="32"/>
      <c r="AH35" s="32">
        <v>0</v>
      </c>
      <c r="AI35" s="13"/>
      <c r="AJ35" s="61">
        <f t="shared" si="1"/>
        <v>0</v>
      </c>
      <c r="AK35" s="62">
        <f t="shared" si="2"/>
        <v>0</v>
      </c>
      <c r="AL35" s="63">
        <f t="shared" si="3"/>
        <v>0</v>
      </c>
      <c r="AM35" s="64">
        <f t="shared" si="4"/>
        <v>0</v>
      </c>
      <c r="AN35" s="65">
        <f t="shared" si="5"/>
        <v>0</v>
      </c>
      <c r="AO35" s="54"/>
      <c r="AQ35" s="71">
        <f t="shared" si="6"/>
        <v>0</v>
      </c>
      <c r="AR35" s="32"/>
      <c r="AS35" s="73">
        <f t="shared" si="7"/>
        <v>0</v>
      </c>
      <c r="AT35" s="74" t="str">
        <f t="shared" si="8"/>
        <v/>
      </c>
      <c r="AU35" s="71" t="str">
        <f t="shared" si="9"/>
        <v/>
      </c>
      <c r="AV35" s="32"/>
      <c r="AW35" s="73">
        <f t="shared" si="10"/>
        <v>0</v>
      </c>
      <c r="AX35" s="77" t="str">
        <f t="shared" si="11"/>
        <v/>
      </c>
      <c r="AY35" s="71" t="str">
        <f t="shared" si="12"/>
        <v/>
      </c>
      <c r="AZ35" s="33"/>
      <c r="BA35" s="79" t="str">
        <f t="shared" si="13"/>
        <v/>
      </c>
      <c r="BB35" s="81">
        <f t="shared" si="14"/>
        <v>0</v>
      </c>
      <c r="BD35" s="138" t="str">
        <f t="shared" si="0"/>
        <v/>
      </c>
    </row>
    <row r="36" spans="1:56" x14ac:dyDescent="0.2">
      <c r="A36" s="45">
        <v>26</v>
      </c>
      <c r="B36" s="143" t="s">
        <v>196</v>
      </c>
      <c r="C36" s="143" t="s">
        <v>197</v>
      </c>
      <c r="D36" s="31">
        <v>89</v>
      </c>
      <c r="E36" s="32"/>
      <c r="F36" s="32">
        <v>95</v>
      </c>
      <c r="G36" s="32"/>
      <c r="H36" s="32">
        <v>97</v>
      </c>
      <c r="I36" s="32"/>
      <c r="J36" s="32">
        <v>96</v>
      </c>
      <c r="K36" s="33"/>
      <c r="L36" s="31">
        <v>90</v>
      </c>
      <c r="M36" s="32"/>
      <c r="N36" s="32">
        <v>94</v>
      </c>
      <c r="O36" s="32"/>
      <c r="P36" s="32">
        <v>95</v>
      </c>
      <c r="Q36" s="32"/>
      <c r="R36" s="32">
        <v>96</v>
      </c>
      <c r="S36" s="33"/>
      <c r="T36" s="31">
        <v>95</v>
      </c>
      <c r="U36" s="32"/>
      <c r="V36" s="32">
        <v>94</v>
      </c>
      <c r="W36" s="32"/>
      <c r="X36" s="32">
        <v>94</v>
      </c>
      <c r="Y36" s="32"/>
      <c r="Z36" s="32">
        <v>96</v>
      </c>
      <c r="AA36" s="33"/>
      <c r="AB36" s="31">
        <v>94</v>
      </c>
      <c r="AC36" s="32"/>
      <c r="AD36" s="32">
        <v>96</v>
      </c>
      <c r="AE36" s="32"/>
      <c r="AF36" s="32">
        <v>96</v>
      </c>
      <c r="AG36" s="32"/>
      <c r="AH36" s="32">
        <v>97</v>
      </c>
      <c r="AI36" s="13"/>
      <c r="AJ36" s="61">
        <f t="shared" si="1"/>
        <v>94.25</v>
      </c>
      <c r="AK36" s="62">
        <f t="shared" si="2"/>
        <v>93.75</v>
      </c>
      <c r="AL36" s="63">
        <f t="shared" si="3"/>
        <v>94.75</v>
      </c>
      <c r="AM36" s="64">
        <f t="shared" si="4"/>
        <v>95.75</v>
      </c>
      <c r="AN36" s="65">
        <f t="shared" si="5"/>
        <v>94.625</v>
      </c>
      <c r="AO36" s="54"/>
      <c r="AQ36" s="71" t="str">
        <f t="shared" si="6"/>
        <v/>
      </c>
      <c r="AR36" s="32"/>
      <c r="AS36" s="73">
        <f t="shared" si="7"/>
        <v>0</v>
      </c>
      <c r="AT36" s="74" t="str">
        <f t="shared" si="8"/>
        <v/>
      </c>
      <c r="AU36" s="71" t="str">
        <f t="shared" si="9"/>
        <v/>
      </c>
      <c r="AV36" s="32"/>
      <c r="AW36" s="73">
        <f t="shared" si="10"/>
        <v>0</v>
      </c>
      <c r="AX36" s="77" t="str">
        <f t="shared" si="11"/>
        <v/>
      </c>
      <c r="AY36" s="71" t="str">
        <f t="shared" si="12"/>
        <v/>
      </c>
      <c r="AZ36" s="33"/>
      <c r="BA36" s="79">
        <f t="shared" si="13"/>
        <v>94.625</v>
      </c>
      <c r="BB36" s="81" t="str">
        <f t="shared" si="14"/>
        <v/>
      </c>
      <c r="BD36" s="138" t="str">
        <f t="shared" si="0"/>
        <v/>
      </c>
    </row>
    <row r="37" spans="1:56" x14ac:dyDescent="0.2">
      <c r="A37" s="45">
        <v>27</v>
      </c>
      <c r="B37" s="142" t="s">
        <v>198</v>
      </c>
      <c r="C37" s="142" t="s">
        <v>199</v>
      </c>
      <c r="D37" s="31">
        <v>85</v>
      </c>
      <c r="E37" s="32"/>
      <c r="F37" s="32">
        <v>86</v>
      </c>
      <c r="G37" s="32"/>
      <c r="H37" s="32">
        <v>89</v>
      </c>
      <c r="I37" s="32"/>
      <c r="J37" s="32">
        <v>88</v>
      </c>
      <c r="K37" s="33"/>
      <c r="L37" s="31">
        <v>80</v>
      </c>
      <c r="M37" s="32"/>
      <c r="N37" s="32">
        <v>87</v>
      </c>
      <c r="O37" s="32"/>
      <c r="P37" s="32">
        <v>88</v>
      </c>
      <c r="Q37" s="32"/>
      <c r="R37" s="32">
        <v>89</v>
      </c>
      <c r="S37" s="33"/>
      <c r="T37" s="31">
        <v>89</v>
      </c>
      <c r="U37" s="32"/>
      <c r="V37" s="32">
        <v>88</v>
      </c>
      <c r="W37" s="32"/>
      <c r="X37" s="32">
        <v>90</v>
      </c>
      <c r="Y37" s="32"/>
      <c r="Z37" s="32">
        <v>85</v>
      </c>
      <c r="AA37" s="33"/>
      <c r="AB37" s="31">
        <v>84</v>
      </c>
      <c r="AC37" s="32"/>
      <c r="AD37" s="32">
        <v>87</v>
      </c>
      <c r="AE37" s="32"/>
      <c r="AF37" s="32">
        <v>89</v>
      </c>
      <c r="AG37" s="32"/>
      <c r="AH37" s="32">
        <v>90</v>
      </c>
      <c r="AI37" s="13"/>
      <c r="AJ37" s="61">
        <f t="shared" si="1"/>
        <v>87</v>
      </c>
      <c r="AK37" s="62">
        <f t="shared" si="2"/>
        <v>86</v>
      </c>
      <c r="AL37" s="63">
        <f t="shared" si="3"/>
        <v>88</v>
      </c>
      <c r="AM37" s="64">
        <f t="shared" si="4"/>
        <v>87.5</v>
      </c>
      <c r="AN37" s="65">
        <f t="shared" si="5"/>
        <v>87.125</v>
      </c>
      <c r="AO37" s="54"/>
      <c r="AQ37" s="71" t="str">
        <f t="shared" si="6"/>
        <v/>
      </c>
      <c r="AR37" s="32"/>
      <c r="AS37" s="73">
        <f t="shared" si="7"/>
        <v>0</v>
      </c>
      <c r="AT37" s="74" t="str">
        <f t="shared" si="8"/>
        <v/>
      </c>
      <c r="AU37" s="71" t="str">
        <f t="shared" si="9"/>
        <v/>
      </c>
      <c r="AV37" s="32"/>
      <c r="AW37" s="73">
        <f t="shared" si="10"/>
        <v>0</v>
      </c>
      <c r="AX37" s="77" t="str">
        <f t="shared" si="11"/>
        <v/>
      </c>
      <c r="AY37" s="71" t="str">
        <f t="shared" si="12"/>
        <v/>
      </c>
      <c r="AZ37" s="33"/>
      <c r="BA37" s="79">
        <f t="shared" si="13"/>
        <v>87.125</v>
      </c>
      <c r="BB37" s="81" t="str">
        <f t="shared" si="14"/>
        <v/>
      </c>
      <c r="BD37" s="138" t="str">
        <f t="shared" si="0"/>
        <v/>
      </c>
    </row>
    <row r="38" spans="1:56" x14ac:dyDescent="0.2">
      <c r="A38" s="45">
        <v>28</v>
      </c>
      <c r="B38" s="143" t="s">
        <v>200</v>
      </c>
      <c r="C38" s="143" t="s">
        <v>201</v>
      </c>
      <c r="D38" s="31">
        <v>88</v>
      </c>
      <c r="E38" s="32"/>
      <c r="F38" s="32">
        <v>89</v>
      </c>
      <c r="G38" s="32"/>
      <c r="H38" s="32">
        <v>90</v>
      </c>
      <c r="I38" s="32"/>
      <c r="J38" s="32">
        <v>94</v>
      </c>
      <c r="K38" s="33"/>
      <c r="L38" s="31">
        <v>89</v>
      </c>
      <c r="M38" s="32"/>
      <c r="N38" s="32">
        <v>88</v>
      </c>
      <c r="O38" s="32"/>
      <c r="P38" s="32">
        <v>90</v>
      </c>
      <c r="Q38" s="32"/>
      <c r="R38" s="32">
        <v>90</v>
      </c>
      <c r="S38" s="33"/>
      <c r="T38" s="31">
        <v>90</v>
      </c>
      <c r="U38" s="32"/>
      <c r="V38" s="32">
        <v>89</v>
      </c>
      <c r="W38" s="32"/>
      <c r="X38" s="32">
        <v>88</v>
      </c>
      <c r="Y38" s="32"/>
      <c r="Z38" s="32">
        <v>90</v>
      </c>
      <c r="AA38" s="33"/>
      <c r="AB38" s="31">
        <v>89</v>
      </c>
      <c r="AC38" s="32"/>
      <c r="AD38" s="32">
        <v>94</v>
      </c>
      <c r="AE38" s="32"/>
      <c r="AF38" s="32">
        <v>93</v>
      </c>
      <c r="AG38" s="32"/>
      <c r="AH38" s="32">
        <v>95</v>
      </c>
      <c r="AI38" s="13"/>
      <c r="AJ38" s="61">
        <f t="shared" si="1"/>
        <v>90.25</v>
      </c>
      <c r="AK38" s="62">
        <f t="shared" si="2"/>
        <v>89.25</v>
      </c>
      <c r="AL38" s="63">
        <f t="shared" si="3"/>
        <v>89.25</v>
      </c>
      <c r="AM38" s="64">
        <f t="shared" si="4"/>
        <v>92.75</v>
      </c>
      <c r="AN38" s="65">
        <f t="shared" si="5"/>
        <v>90.375</v>
      </c>
      <c r="AO38" s="54"/>
      <c r="AQ38" s="71" t="str">
        <f t="shared" si="6"/>
        <v/>
      </c>
      <c r="AR38" s="32"/>
      <c r="AS38" s="73">
        <f t="shared" si="7"/>
        <v>0</v>
      </c>
      <c r="AT38" s="74" t="str">
        <f t="shared" si="8"/>
        <v/>
      </c>
      <c r="AU38" s="71" t="str">
        <f t="shared" si="9"/>
        <v/>
      </c>
      <c r="AV38" s="32"/>
      <c r="AW38" s="73">
        <f t="shared" si="10"/>
        <v>0</v>
      </c>
      <c r="AX38" s="77" t="str">
        <f t="shared" si="11"/>
        <v/>
      </c>
      <c r="AY38" s="71" t="str">
        <f t="shared" si="12"/>
        <v/>
      </c>
      <c r="AZ38" s="33"/>
      <c r="BA38" s="79">
        <f t="shared" si="13"/>
        <v>90.375</v>
      </c>
      <c r="BB38" s="81" t="str">
        <f t="shared" si="14"/>
        <v/>
      </c>
      <c r="BD38" s="138" t="str">
        <f t="shared" si="0"/>
        <v/>
      </c>
    </row>
    <row r="39" spans="1:56" x14ac:dyDescent="0.2">
      <c r="A39" s="45">
        <v>29</v>
      </c>
      <c r="B39" s="142" t="s">
        <v>202</v>
      </c>
      <c r="C39" s="142" t="s">
        <v>203</v>
      </c>
      <c r="D39" s="31">
        <v>0</v>
      </c>
      <c r="E39" s="32"/>
      <c r="F39" s="32">
        <v>0</v>
      </c>
      <c r="G39" s="32"/>
      <c r="H39" s="32">
        <v>0</v>
      </c>
      <c r="I39" s="32"/>
      <c r="J39" s="32">
        <v>0</v>
      </c>
      <c r="K39" s="33"/>
      <c r="L39" s="31">
        <v>0</v>
      </c>
      <c r="M39" s="32"/>
      <c r="N39" s="32">
        <v>0</v>
      </c>
      <c r="O39" s="32"/>
      <c r="P39" s="32">
        <v>0</v>
      </c>
      <c r="Q39" s="32"/>
      <c r="R39" s="32">
        <v>0</v>
      </c>
      <c r="S39" s="33"/>
      <c r="T39" s="31">
        <v>0</v>
      </c>
      <c r="U39" s="32"/>
      <c r="V39" s="32">
        <v>0</v>
      </c>
      <c r="W39" s="32"/>
      <c r="X39" s="32">
        <v>0</v>
      </c>
      <c r="Y39" s="32"/>
      <c r="Z39" s="32">
        <v>0</v>
      </c>
      <c r="AA39" s="33"/>
      <c r="AB39" s="31">
        <v>0</v>
      </c>
      <c r="AC39" s="32"/>
      <c r="AD39" s="32">
        <v>0</v>
      </c>
      <c r="AE39" s="32"/>
      <c r="AF39" s="32">
        <v>0</v>
      </c>
      <c r="AG39" s="32"/>
      <c r="AH39" s="32">
        <v>0</v>
      </c>
      <c r="AI39" s="13"/>
      <c r="AJ39" s="61">
        <f t="shared" si="1"/>
        <v>0</v>
      </c>
      <c r="AK39" s="62">
        <f t="shared" si="2"/>
        <v>0</v>
      </c>
      <c r="AL39" s="63">
        <f t="shared" si="3"/>
        <v>0</v>
      </c>
      <c r="AM39" s="64">
        <f t="shared" si="4"/>
        <v>0</v>
      </c>
      <c r="AN39" s="65">
        <f t="shared" si="5"/>
        <v>0</v>
      </c>
      <c r="AO39" s="54"/>
      <c r="AQ39" s="71">
        <f t="shared" si="6"/>
        <v>0</v>
      </c>
      <c r="AR39" s="32"/>
      <c r="AS39" s="73">
        <f t="shared" si="7"/>
        <v>0</v>
      </c>
      <c r="AT39" s="74" t="str">
        <f t="shared" si="8"/>
        <v/>
      </c>
      <c r="AU39" s="71" t="str">
        <f t="shared" si="9"/>
        <v/>
      </c>
      <c r="AV39" s="32"/>
      <c r="AW39" s="73">
        <f t="shared" si="10"/>
        <v>0</v>
      </c>
      <c r="AX39" s="77" t="str">
        <f t="shared" si="11"/>
        <v/>
      </c>
      <c r="AY39" s="71" t="str">
        <f t="shared" si="12"/>
        <v/>
      </c>
      <c r="AZ39" s="33"/>
      <c r="BA39" s="79" t="str">
        <f t="shared" si="13"/>
        <v/>
      </c>
      <c r="BB39" s="81">
        <f t="shared" si="14"/>
        <v>0</v>
      </c>
      <c r="BD39" s="138" t="str">
        <f t="shared" si="0"/>
        <v/>
      </c>
    </row>
    <row r="40" spans="1:56" x14ac:dyDescent="0.2">
      <c r="A40" s="45">
        <v>30</v>
      </c>
      <c r="B40" s="143" t="s">
        <v>204</v>
      </c>
      <c r="C40" s="143" t="s">
        <v>205</v>
      </c>
      <c r="D40" s="31">
        <v>75</v>
      </c>
      <c r="E40" s="32"/>
      <c r="F40" s="32">
        <v>76</v>
      </c>
      <c r="G40" s="32"/>
      <c r="H40" s="32">
        <v>74</v>
      </c>
      <c r="I40" s="32"/>
      <c r="J40" s="32">
        <v>75</v>
      </c>
      <c r="K40" s="33"/>
      <c r="L40" s="31">
        <v>74</v>
      </c>
      <c r="M40" s="32"/>
      <c r="N40" s="32">
        <v>73</v>
      </c>
      <c r="O40" s="32"/>
      <c r="P40" s="32">
        <v>74</v>
      </c>
      <c r="Q40" s="32"/>
      <c r="R40" s="32">
        <v>73</v>
      </c>
      <c r="S40" s="33"/>
      <c r="T40" s="31">
        <v>73</v>
      </c>
      <c r="U40" s="32"/>
      <c r="V40" s="32">
        <v>74</v>
      </c>
      <c r="W40" s="32"/>
      <c r="X40" s="32">
        <v>75</v>
      </c>
      <c r="Y40" s="32"/>
      <c r="Z40" s="32">
        <v>73</v>
      </c>
      <c r="AA40" s="33"/>
      <c r="AB40" s="31">
        <v>74</v>
      </c>
      <c r="AC40" s="32"/>
      <c r="AD40" s="32">
        <v>75</v>
      </c>
      <c r="AE40" s="32"/>
      <c r="AF40" s="32">
        <v>74</v>
      </c>
      <c r="AG40" s="32"/>
      <c r="AH40" s="32">
        <v>75</v>
      </c>
      <c r="AI40" s="13"/>
      <c r="AJ40" s="61">
        <f t="shared" si="1"/>
        <v>75</v>
      </c>
      <c r="AK40" s="62">
        <f t="shared" si="2"/>
        <v>73.5</v>
      </c>
      <c r="AL40" s="63">
        <f t="shared" si="3"/>
        <v>73.75</v>
      </c>
      <c r="AM40" s="64">
        <f t="shared" si="4"/>
        <v>74.5</v>
      </c>
      <c r="AN40" s="65">
        <f t="shared" si="5"/>
        <v>74.1875</v>
      </c>
      <c r="AO40" s="54"/>
      <c r="AQ40" s="71" t="str">
        <f t="shared" si="6"/>
        <v/>
      </c>
      <c r="AR40" s="32"/>
      <c r="AS40" s="73">
        <f t="shared" si="7"/>
        <v>0</v>
      </c>
      <c r="AT40" s="74" t="str">
        <f t="shared" si="8"/>
        <v/>
      </c>
      <c r="AU40" s="71" t="str">
        <f t="shared" si="9"/>
        <v/>
      </c>
      <c r="AV40" s="32"/>
      <c r="AW40" s="73">
        <f t="shared" si="10"/>
        <v>0</v>
      </c>
      <c r="AX40" s="77" t="str">
        <f t="shared" si="11"/>
        <v/>
      </c>
      <c r="AY40" s="71" t="str">
        <f t="shared" si="12"/>
        <v/>
      </c>
      <c r="AZ40" s="33"/>
      <c r="BA40" s="79">
        <f t="shared" si="13"/>
        <v>74.1875</v>
      </c>
      <c r="BB40" s="81" t="str">
        <f t="shared" si="14"/>
        <v/>
      </c>
      <c r="BD40" s="138" t="str">
        <f t="shared" si="0"/>
        <v/>
      </c>
    </row>
    <row r="41" spans="1:56" x14ac:dyDescent="0.2">
      <c r="A41" s="45">
        <v>31</v>
      </c>
      <c r="B41" s="142" t="s">
        <v>206</v>
      </c>
      <c r="C41" s="142" t="s">
        <v>207</v>
      </c>
      <c r="D41" s="31">
        <v>79</v>
      </c>
      <c r="E41" s="32"/>
      <c r="F41" s="32">
        <v>80</v>
      </c>
      <c r="G41" s="32"/>
      <c r="H41" s="32">
        <v>76</v>
      </c>
      <c r="I41" s="32"/>
      <c r="J41" s="32">
        <v>75</v>
      </c>
      <c r="K41" s="33"/>
      <c r="L41" s="31">
        <v>79</v>
      </c>
      <c r="M41" s="32"/>
      <c r="N41" s="32">
        <v>78</v>
      </c>
      <c r="O41" s="32"/>
      <c r="P41" s="32">
        <v>80</v>
      </c>
      <c r="Q41" s="32"/>
      <c r="R41" s="32">
        <v>75</v>
      </c>
      <c r="S41" s="33"/>
      <c r="T41" s="31">
        <v>79</v>
      </c>
      <c r="U41" s="32"/>
      <c r="V41" s="32">
        <v>80</v>
      </c>
      <c r="W41" s="32"/>
      <c r="X41" s="32">
        <v>83</v>
      </c>
      <c r="Y41" s="32"/>
      <c r="Z41" s="32">
        <v>76</v>
      </c>
      <c r="AA41" s="33"/>
      <c r="AB41" s="31">
        <v>80</v>
      </c>
      <c r="AC41" s="32"/>
      <c r="AD41" s="32">
        <v>84</v>
      </c>
      <c r="AE41" s="32"/>
      <c r="AF41" s="32">
        <v>83</v>
      </c>
      <c r="AG41" s="32"/>
      <c r="AH41" s="32">
        <v>76</v>
      </c>
      <c r="AI41" s="13"/>
      <c r="AJ41" s="61">
        <f t="shared" si="1"/>
        <v>77.5</v>
      </c>
      <c r="AK41" s="62">
        <f t="shared" si="2"/>
        <v>78</v>
      </c>
      <c r="AL41" s="63">
        <f t="shared" si="3"/>
        <v>79.5</v>
      </c>
      <c r="AM41" s="64">
        <f t="shared" si="4"/>
        <v>80.75</v>
      </c>
      <c r="AN41" s="65">
        <f t="shared" si="5"/>
        <v>78.9375</v>
      </c>
      <c r="AO41" s="54"/>
      <c r="AQ41" s="71" t="str">
        <f t="shared" si="6"/>
        <v/>
      </c>
      <c r="AR41" s="32"/>
      <c r="AS41" s="73">
        <f t="shared" si="7"/>
        <v>0</v>
      </c>
      <c r="AT41" s="74" t="str">
        <f t="shared" si="8"/>
        <v/>
      </c>
      <c r="AU41" s="71" t="str">
        <f t="shared" si="9"/>
        <v/>
      </c>
      <c r="AV41" s="32"/>
      <c r="AW41" s="73">
        <f t="shared" si="10"/>
        <v>0</v>
      </c>
      <c r="AX41" s="77" t="str">
        <f t="shared" si="11"/>
        <v/>
      </c>
      <c r="AY41" s="71" t="str">
        <f t="shared" si="12"/>
        <v/>
      </c>
      <c r="AZ41" s="33"/>
      <c r="BA41" s="79">
        <f t="shared" si="13"/>
        <v>78.9375</v>
      </c>
      <c r="BB41" s="81" t="str">
        <f t="shared" si="14"/>
        <v/>
      </c>
      <c r="BD41" s="138" t="str">
        <f t="shared" si="0"/>
        <v/>
      </c>
    </row>
    <row r="42" spans="1:56" x14ac:dyDescent="0.2">
      <c r="A42" s="45">
        <v>32</v>
      </c>
      <c r="B42" s="143" t="s">
        <v>208</v>
      </c>
      <c r="C42" s="143" t="s">
        <v>209</v>
      </c>
      <c r="D42" s="31">
        <v>79</v>
      </c>
      <c r="E42" s="32"/>
      <c r="F42" s="32">
        <v>80</v>
      </c>
      <c r="G42" s="32"/>
      <c r="H42" s="32">
        <v>75</v>
      </c>
      <c r="I42" s="32"/>
      <c r="J42" s="32">
        <v>76</v>
      </c>
      <c r="K42" s="33"/>
      <c r="L42" s="31">
        <v>75</v>
      </c>
      <c r="M42" s="32"/>
      <c r="N42" s="32">
        <v>76</v>
      </c>
      <c r="O42" s="32"/>
      <c r="P42" s="32">
        <v>77</v>
      </c>
      <c r="Q42" s="32"/>
      <c r="R42" s="32">
        <v>75</v>
      </c>
      <c r="S42" s="33"/>
      <c r="T42" s="31">
        <v>80</v>
      </c>
      <c r="U42" s="32"/>
      <c r="V42" s="32">
        <v>73</v>
      </c>
      <c r="W42" s="32"/>
      <c r="X42" s="32">
        <v>79</v>
      </c>
      <c r="Y42" s="32"/>
      <c r="Z42" s="32">
        <v>78</v>
      </c>
      <c r="AA42" s="33"/>
      <c r="AB42" s="31">
        <v>80</v>
      </c>
      <c r="AC42" s="32"/>
      <c r="AD42" s="32">
        <v>80</v>
      </c>
      <c r="AE42" s="32"/>
      <c r="AF42" s="32">
        <v>81</v>
      </c>
      <c r="AG42" s="32"/>
      <c r="AH42" s="32">
        <v>83</v>
      </c>
      <c r="AI42" s="13"/>
      <c r="AJ42" s="61">
        <f t="shared" si="1"/>
        <v>77.5</v>
      </c>
      <c r="AK42" s="62">
        <f t="shared" si="2"/>
        <v>75.75</v>
      </c>
      <c r="AL42" s="63">
        <f t="shared" si="3"/>
        <v>77.5</v>
      </c>
      <c r="AM42" s="64">
        <f t="shared" si="4"/>
        <v>81</v>
      </c>
      <c r="AN42" s="65">
        <f t="shared" si="5"/>
        <v>77.9375</v>
      </c>
      <c r="AO42" s="54"/>
      <c r="AQ42" s="71" t="str">
        <f t="shared" si="6"/>
        <v/>
      </c>
      <c r="AR42" s="32"/>
      <c r="AS42" s="73">
        <f t="shared" si="7"/>
        <v>0</v>
      </c>
      <c r="AT42" s="74" t="str">
        <f t="shared" si="8"/>
        <v/>
      </c>
      <c r="AU42" s="71" t="str">
        <f t="shared" si="9"/>
        <v/>
      </c>
      <c r="AV42" s="32"/>
      <c r="AW42" s="73">
        <f t="shared" si="10"/>
        <v>0</v>
      </c>
      <c r="AX42" s="77" t="str">
        <f t="shared" si="11"/>
        <v/>
      </c>
      <c r="AY42" s="71" t="str">
        <f t="shared" si="12"/>
        <v/>
      </c>
      <c r="AZ42" s="33"/>
      <c r="BA42" s="79">
        <f t="shared" si="13"/>
        <v>77.9375</v>
      </c>
      <c r="BB42" s="81" t="str">
        <f t="shared" si="14"/>
        <v/>
      </c>
      <c r="BD42" s="138" t="str">
        <f t="shared" si="0"/>
        <v/>
      </c>
    </row>
    <row r="43" spans="1:56" x14ac:dyDescent="0.2">
      <c r="A43" s="45">
        <v>33</v>
      </c>
      <c r="B43" s="144" t="s">
        <v>210</v>
      </c>
      <c r="C43" s="144" t="s">
        <v>211</v>
      </c>
      <c r="D43" s="31">
        <v>90</v>
      </c>
      <c r="E43" s="32"/>
      <c r="F43" s="32">
        <v>88</v>
      </c>
      <c r="G43" s="32"/>
      <c r="H43" s="32">
        <v>87</v>
      </c>
      <c r="I43" s="32"/>
      <c r="J43" s="32">
        <v>78</v>
      </c>
      <c r="K43" s="33"/>
      <c r="L43" s="31">
        <v>90</v>
      </c>
      <c r="M43" s="32"/>
      <c r="N43" s="32">
        <v>86</v>
      </c>
      <c r="O43" s="32"/>
      <c r="P43" s="32">
        <v>80</v>
      </c>
      <c r="Q43" s="32"/>
      <c r="R43" s="32">
        <v>76</v>
      </c>
      <c r="S43" s="33"/>
      <c r="T43" s="31">
        <v>80</v>
      </c>
      <c r="U43" s="32"/>
      <c r="V43" s="32">
        <v>84</v>
      </c>
      <c r="W43" s="32"/>
      <c r="X43" s="32">
        <v>82</v>
      </c>
      <c r="Y43" s="32"/>
      <c r="Z43" s="32">
        <v>76</v>
      </c>
      <c r="AA43" s="33"/>
      <c r="AB43" s="31">
        <v>80</v>
      </c>
      <c r="AC43" s="32"/>
      <c r="AD43" s="32">
        <v>80</v>
      </c>
      <c r="AE43" s="32"/>
      <c r="AF43" s="32">
        <v>80</v>
      </c>
      <c r="AG43" s="32"/>
      <c r="AH43" s="32">
        <v>76</v>
      </c>
      <c r="AI43" s="13"/>
      <c r="AJ43" s="61">
        <f t="shared" si="1"/>
        <v>85.75</v>
      </c>
      <c r="AK43" s="62">
        <f t="shared" si="2"/>
        <v>83</v>
      </c>
      <c r="AL43" s="63">
        <f t="shared" si="3"/>
        <v>80.5</v>
      </c>
      <c r="AM43" s="64">
        <f t="shared" si="4"/>
        <v>79</v>
      </c>
      <c r="AN43" s="65">
        <f t="shared" si="5"/>
        <v>82.0625</v>
      </c>
      <c r="AO43" s="54"/>
      <c r="AQ43" s="71" t="str">
        <f t="shared" si="6"/>
        <v/>
      </c>
      <c r="AR43" s="32"/>
      <c r="AS43" s="73">
        <f t="shared" si="7"/>
        <v>0</v>
      </c>
      <c r="AT43" s="74" t="str">
        <f t="shared" si="8"/>
        <v/>
      </c>
      <c r="AU43" s="71" t="str">
        <f t="shared" si="9"/>
        <v/>
      </c>
      <c r="AV43" s="32"/>
      <c r="AW43" s="73">
        <f t="shared" si="10"/>
        <v>0</v>
      </c>
      <c r="AX43" s="77" t="str">
        <f t="shared" si="11"/>
        <v/>
      </c>
      <c r="AY43" s="71" t="str">
        <f t="shared" si="12"/>
        <v/>
      </c>
      <c r="AZ43" s="33"/>
      <c r="BA43" s="79">
        <f t="shared" si="13"/>
        <v>82.0625</v>
      </c>
      <c r="BB43" s="81" t="str">
        <f t="shared" si="14"/>
        <v/>
      </c>
      <c r="BD43" s="138" t="str">
        <f t="shared" si="0"/>
        <v/>
      </c>
    </row>
    <row r="44" spans="1:56" x14ac:dyDescent="0.2">
      <c r="A44" s="45">
        <v>34</v>
      </c>
      <c r="B44" s="143" t="s">
        <v>212</v>
      </c>
      <c r="C44" s="143" t="s">
        <v>213</v>
      </c>
      <c r="D44" s="31">
        <v>0</v>
      </c>
      <c r="E44" s="32"/>
      <c r="F44" s="32">
        <v>0</v>
      </c>
      <c r="G44" s="32"/>
      <c r="H44" s="32">
        <v>0</v>
      </c>
      <c r="I44" s="32"/>
      <c r="J44" s="32">
        <v>0</v>
      </c>
      <c r="K44" s="33"/>
      <c r="L44" s="31">
        <v>0</v>
      </c>
      <c r="M44" s="32"/>
      <c r="N44" s="32">
        <v>0</v>
      </c>
      <c r="O44" s="32"/>
      <c r="P44" s="32">
        <v>0</v>
      </c>
      <c r="Q44" s="32"/>
      <c r="R44" s="32">
        <v>0</v>
      </c>
      <c r="S44" s="33"/>
      <c r="T44" s="31">
        <v>0</v>
      </c>
      <c r="U44" s="32"/>
      <c r="V44" s="32">
        <v>0</v>
      </c>
      <c r="W44" s="32"/>
      <c r="X44" s="32">
        <v>0</v>
      </c>
      <c r="Y44" s="32"/>
      <c r="Z44" s="32">
        <v>0</v>
      </c>
      <c r="AA44" s="33"/>
      <c r="AB44" s="31">
        <v>0</v>
      </c>
      <c r="AC44" s="32"/>
      <c r="AD44" s="32">
        <v>0</v>
      </c>
      <c r="AE44" s="32"/>
      <c r="AF44" s="32">
        <v>0</v>
      </c>
      <c r="AG44" s="32"/>
      <c r="AH44" s="32">
        <v>0</v>
      </c>
      <c r="AI44" s="13"/>
      <c r="AJ44" s="61">
        <f t="shared" si="1"/>
        <v>0</v>
      </c>
      <c r="AK44" s="62">
        <f t="shared" si="2"/>
        <v>0</v>
      </c>
      <c r="AL44" s="63">
        <f t="shared" si="3"/>
        <v>0</v>
      </c>
      <c r="AM44" s="64">
        <f t="shared" si="4"/>
        <v>0</v>
      </c>
      <c r="AN44" s="65">
        <f t="shared" si="5"/>
        <v>0</v>
      </c>
      <c r="AO44" s="54"/>
      <c r="AQ44" s="71">
        <f t="shared" si="6"/>
        <v>0</v>
      </c>
      <c r="AR44" s="32"/>
      <c r="AS44" s="73">
        <f t="shared" si="7"/>
        <v>0</v>
      </c>
      <c r="AT44" s="74" t="str">
        <f t="shared" si="8"/>
        <v/>
      </c>
      <c r="AU44" s="71" t="str">
        <f t="shared" si="9"/>
        <v/>
      </c>
      <c r="AV44" s="32"/>
      <c r="AW44" s="73">
        <f t="shared" si="10"/>
        <v>0</v>
      </c>
      <c r="AX44" s="77" t="str">
        <f t="shared" si="11"/>
        <v/>
      </c>
      <c r="AY44" s="71" t="str">
        <f t="shared" si="12"/>
        <v/>
      </c>
      <c r="AZ44" s="33"/>
      <c r="BA44" s="79" t="str">
        <f t="shared" si="13"/>
        <v/>
      </c>
      <c r="BB44" s="81">
        <f t="shared" si="14"/>
        <v>0</v>
      </c>
      <c r="BD44" s="138" t="str">
        <f t="shared" si="0"/>
        <v/>
      </c>
    </row>
    <row r="45" spans="1:56" x14ac:dyDescent="0.2">
      <c r="A45" s="45">
        <v>35</v>
      </c>
      <c r="B45" s="142" t="s">
        <v>214</v>
      </c>
      <c r="C45" s="142" t="s">
        <v>215</v>
      </c>
      <c r="D45" s="31">
        <v>70</v>
      </c>
      <c r="E45" s="32"/>
      <c r="F45" s="32">
        <v>79</v>
      </c>
      <c r="G45" s="32"/>
      <c r="H45" s="32">
        <v>80</v>
      </c>
      <c r="I45" s="32"/>
      <c r="J45" s="32">
        <v>85</v>
      </c>
      <c r="K45" s="33"/>
      <c r="L45" s="31">
        <v>70</v>
      </c>
      <c r="M45" s="32"/>
      <c r="N45" s="32">
        <v>80</v>
      </c>
      <c r="O45" s="32"/>
      <c r="P45" s="32">
        <v>85</v>
      </c>
      <c r="Q45" s="32"/>
      <c r="R45" s="32">
        <v>80</v>
      </c>
      <c r="S45" s="33"/>
      <c r="T45" s="31">
        <v>73</v>
      </c>
      <c r="U45" s="32"/>
      <c r="V45" s="32">
        <v>83</v>
      </c>
      <c r="W45" s="32"/>
      <c r="X45" s="32">
        <v>85</v>
      </c>
      <c r="Y45" s="32"/>
      <c r="Z45" s="32">
        <v>83</v>
      </c>
      <c r="AA45" s="33"/>
      <c r="AB45" s="31">
        <v>70</v>
      </c>
      <c r="AC45" s="32"/>
      <c r="AD45" s="32">
        <v>80</v>
      </c>
      <c r="AE45" s="32"/>
      <c r="AF45" s="32">
        <v>79</v>
      </c>
      <c r="AG45" s="32"/>
      <c r="AH45" s="32">
        <v>84</v>
      </c>
      <c r="AI45" s="13"/>
      <c r="AJ45" s="61">
        <f t="shared" si="1"/>
        <v>78.5</v>
      </c>
      <c r="AK45" s="62">
        <f t="shared" si="2"/>
        <v>78.75</v>
      </c>
      <c r="AL45" s="63">
        <f t="shared" si="3"/>
        <v>81</v>
      </c>
      <c r="AM45" s="64">
        <f t="shared" si="4"/>
        <v>78.25</v>
      </c>
      <c r="AN45" s="65">
        <f t="shared" si="5"/>
        <v>79.125</v>
      </c>
      <c r="AO45" s="54"/>
      <c r="AQ45" s="71" t="str">
        <f t="shared" si="6"/>
        <v/>
      </c>
      <c r="AR45" s="32"/>
      <c r="AS45" s="73">
        <f t="shared" si="7"/>
        <v>0</v>
      </c>
      <c r="AT45" s="74" t="str">
        <f t="shared" si="8"/>
        <v/>
      </c>
      <c r="AU45" s="71" t="str">
        <f t="shared" si="9"/>
        <v/>
      </c>
      <c r="AV45" s="32"/>
      <c r="AW45" s="73">
        <f t="shared" si="10"/>
        <v>0</v>
      </c>
      <c r="AX45" s="77" t="str">
        <f t="shared" si="11"/>
        <v/>
      </c>
      <c r="AY45" s="71" t="str">
        <f t="shared" si="12"/>
        <v/>
      </c>
      <c r="AZ45" s="33"/>
      <c r="BA45" s="79">
        <f t="shared" si="13"/>
        <v>79.125</v>
      </c>
      <c r="BB45" s="81" t="str">
        <f t="shared" si="14"/>
        <v/>
      </c>
      <c r="BD45" s="138" t="str">
        <f t="shared" si="0"/>
        <v/>
      </c>
    </row>
    <row r="46" spans="1:56" x14ac:dyDescent="0.2">
      <c r="A46" s="45">
        <v>36</v>
      </c>
      <c r="B46" s="143" t="s">
        <v>216</v>
      </c>
      <c r="C46" s="143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33"/>
      <c r="T46" s="31"/>
      <c r="U46" s="32"/>
      <c r="V46" s="32"/>
      <c r="W46" s="32"/>
      <c r="X46" s="32"/>
      <c r="Y46" s="32"/>
      <c r="Z46" s="32"/>
      <c r="AA46" s="33"/>
      <c r="AB46" s="31"/>
      <c r="AC46" s="32"/>
      <c r="AD46" s="32"/>
      <c r="AE46" s="32"/>
      <c r="AF46" s="32"/>
      <c r="AG46" s="32"/>
      <c r="AH46" s="32"/>
      <c r="AI46" s="13"/>
      <c r="AJ46" s="61">
        <f t="shared" si="1"/>
        <v>0</v>
      </c>
      <c r="AK46" s="62">
        <f t="shared" si="2"/>
        <v>0</v>
      </c>
      <c r="AL46" s="63">
        <f t="shared" si="3"/>
        <v>0</v>
      </c>
      <c r="AM46" s="64">
        <f t="shared" si="4"/>
        <v>0</v>
      </c>
      <c r="AN46" s="65">
        <f t="shared" si="5"/>
        <v>0</v>
      </c>
      <c r="AO46" s="54"/>
      <c r="AQ46" s="71">
        <f t="shared" si="6"/>
        <v>0</v>
      </c>
      <c r="AR46" s="32"/>
      <c r="AS46" s="73">
        <f t="shared" si="7"/>
        <v>0</v>
      </c>
      <c r="AT46" s="74" t="str">
        <f t="shared" si="8"/>
        <v/>
      </c>
      <c r="AU46" s="71" t="str">
        <f t="shared" si="9"/>
        <v/>
      </c>
      <c r="AV46" s="32"/>
      <c r="AW46" s="73">
        <f t="shared" si="10"/>
        <v>0</v>
      </c>
      <c r="AX46" s="77" t="str">
        <f t="shared" si="11"/>
        <v/>
      </c>
      <c r="AY46" s="71" t="str">
        <f t="shared" si="12"/>
        <v/>
      </c>
      <c r="AZ46" s="33"/>
      <c r="BA46" s="79" t="str">
        <f t="shared" si="13"/>
        <v/>
      </c>
      <c r="BB46" s="81">
        <f t="shared" si="14"/>
        <v>0</v>
      </c>
      <c r="BD46" s="138" t="str">
        <f t="shared" si="0"/>
        <v/>
      </c>
    </row>
    <row r="47" spans="1:56" x14ac:dyDescent="0.2">
      <c r="A47" s="45">
        <v>37</v>
      </c>
      <c r="B47" s="142" t="s">
        <v>218</v>
      </c>
      <c r="C47" s="142" t="s">
        <v>219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33"/>
      <c r="T47" s="31"/>
      <c r="U47" s="32"/>
      <c r="V47" s="32"/>
      <c r="W47" s="32"/>
      <c r="X47" s="32"/>
      <c r="Y47" s="32"/>
      <c r="Z47" s="32"/>
      <c r="AA47" s="33"/>
      <c r="AB47" s="31"/>
      <c r="AC47" s="32"/>
      <c r="AD47" s="32"/>
      <c r="AE47" s="32"/>
      <c r="AF47" s="32"/>
      <c r="AG47" s="32"/>
      <c r="AH47" s="32"/>
      <c r="AI47" s="13"/>
      <c r="AJ47" s="61">
        <f t="shared" si="1"/>
        <v>0</v>
      </c>
      <c r="AK47" s="62">
        <f t="shared" si="2"/>
        <v>0</v>
      </c>
      <c r="AL47" s="63">
        <f t="shared" si="3"/>
        <v>0</v>
      </c>
      <c r="AM47" s="64">
        <f t="shared" si="4"/>
        <v>0</v>
      </c>
      <c r="AN47" s="65">
        <f t="shared" si="5"/>
        <v>0</v>
      </c>
      <c r="AO47" s="54"/>
      <c r="AQ47" s="71">
        <f t="shared" si="6"/>
        <v>0</v>
      </c>
      <c r="AR47" s="32"/>
      <c r="AS47" s="73">
        <f t="shared" si="7"/>
        <v>0</v>
      </c>
      <c r="AT47" s="74" t="str">
        <f t="shared" si="8"/>
        <v/>
      </c>
      <c r="AU47" s="71" t="str">
        <f t="shared" si="9"/>
        <v/>
      </c>
      <c r="AV47" s="32"/>
      <c r="AW47" s="73">
        <f t="shared" si="10"/>
        <v>0</v>
      </c>
      <c r="AX47" s="77" t="str">
        <f t="shared" si="11"/>
        <v/>
      </c>
      <c r="AY47" s="71" t="str">
        <f t="shared" si="12"/>
        <v/>
      </c>
      <c r="AZ47" s="33"/>
      <c r="BA47" s="79" t="str">
        <f t="shared" si="13"/>
        <v/>
      </c>
      <c r="BB47" s="81">
        <f t="shared" si="14"/>
        <v>0</v>
      </c>
      <c r="BD47" s="138" t="str">
        <f t="shared" si="0"/>
        <v/>
      </c>
    </row>
    <row r="48" spans="1:56" x14ac:dyDescent="0.2">
      <c r="A48" s="45">
        <v>38</v>
      </c>
      <c r="B48" s="143" t="s">
        <v>220</v>
      </c>
      <c r="C48" s="143" t="s">
        <v>221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33"/>
      <c r="T48" s="31"/>
      <c r="U48" s="32"/>
      <c r="V48" s="32"/>
      <c r="W48" s="32"/>
      <c r="X48" s="32"/>
      <c r="Y48" s="32"/>
      <c r="Z48" s="32"/>
      <c r="AA48" s="33"/>
      <c r="AB48" s="31"/>
      <c r="AC48" s="32"/>
      <c r="AD48" s="32"/>
      <c r="AE48" s="32"/>
      <c r="AF48" s="32"/>
      <c r="AG48" s="32"/>
      <c r="AH48" s="32"/>
      <c r="AI48" s="13"/>
      <c r="AJ48" s="61">
        <f t="shared" si="1"/>
        <v>0</v>
      </c>
      <c r="AK48" s="62">
        <f t="shared" si="2"/>
        <v>0</v>
      </c>
      <c r="AL48" s="63">
        <f t="shared" si="3"/>
        <v>0</v>
      </c>
      <c r="AM48" s="64">
        <f t="shared" si="4"/>
        <v>0</v>
      </c>
      <c r="AN48" s="65">
        <f t="shared" si="5"/>
        <v>0</v>
      </c>
      <c r="AO48" s="54"/>
      <c r="AQ48" s="71">
        <f t="shared" si="6"/>
        <v>0</v>
      </c>
      <c r="AR48" s="32"/>
      <c r="AS48" s="73">
        <f t="shared" si="7"/>
        <v>0</v>
      </c>
      <c r="AT48" s="74" t="str">
        <f t="shared" si="8"/>
        <v/>
      </c>
      <c r="AU48" s="71" t="str">
        <f t="shared" si="9"/>
        <v/>
      </c>
      <c r="AV48" s="32"/>
      <c r="AW48" s="73">
        <f t="shared" si="10"/>
        <v>0</v>
      </c>
      <c r="AX48" s="77" t="str">
        <f t="shared" si="11"/>
        <v/>
      </c>
      <c r="AY48" s="71" t="str">
        <f t="shared" si="12"/>
        <v/>
      </c>
      <c r="AZ48" s="33"/>
      <c r="BA48" s="79" t="str">
        <f t="shared" si="13"/>
        <v/>
      </c>
      <c r="BB48" s="81">
        <f t="shared" si="14"/>
        <v>0</v>
      </c>
      <c r="BD48" s="138" t="str">
        <f t="shared" si="0"/>
        <v/>
      </c>
    </row>
    <row r="49" spans="1:56" x14ac:dyDescent="0.2">
      <c r="A49" s="45">
        <v>39</v>
      </c>
      <c r="B49" s="142" t="s">
        <v>222</v>
      </c>
      <c r="C49" s="142" t="s">
        <v>223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33"/>
      <c r="T49" s="31"/>
      <c r="U49" s="32"/>
      <c r="V49" s="32"/>
      <c r="W49" s="32"/>
      <c r="X49" s="32"/>
      <c r="Y49" s="32"/>
      <c r="Z49" s="32"/>
      <c r="AA49" s="33"/>
      <c r="AB49" s="31"/>
      <c r="AC49" s="32"/>
      <c r="AD49" s="32"/>
      <c r="AE49" s="32"/>
      <c r="AF49" s="32"/>
      <c r="AG49" s="32"/>
      <c r="AH49" s="32"/>
      <c r="AI49" s="13"/>
      <c r="AJ49" s="61">
        <f t="shared" si="1"/>
        <v>0</v>
      </c>
      <c r="AK49" s="62">
        <f t="shared" si="2"/>
        <v>0</v>
      </c>
      <c r="AL49" s="63">
        <f t="shared" si="3"/>
        <v>0</v>
      </c>
      <c r="AM49" s="64">
        <f t="shared" si="4"/>
        <v>0</v>
      </c>
      <c r="AN49" s="65">
        <f t="shared" si="5"/>
        <v>0</v>
      </c>
      <c r="AO49" s="54"/>
      <c r="AQ49" s="71">
        <f t="shared" si="6"/>
        <v>0</v>
      </c>
      <c r="AR49" s="32"/>
      <c r="AS49" s="73">
        <f t="shared" si="7"/>
        <v>0</v>
      </c>
      <c r="AT49" s="74" t="str">
        <f t="shared" si="8"/>
        <v/>
      </c>
      <c r="AU49" s="71" t="str">
        <f t="shared" si="9"/>
        <v/>
      </c>
      <c r="AV49" s="32"/>
      <c r="AW49" s="73">
        <f t="shared" si="10"/>
        <v>0</v>
      </c>
      <c r="AX49" s="77" t="str">
        <f t="shared" si="11"/>
        <v/>
      </c>
      <c r="AY49" s="71" t="str">
        <f t="shared" si="12"/>
        <v/>
      </c>
      <c r="AZ49" s="33"/>
      <c r="BA49" s="79" t="str">
        <f t="shared" si="13"/>
        <v/>
      </c>
      <c r="BB49" s="81">
        <f t="shared" si="14"/>
        <v>0</v>
      </c>
      <c r="BD49" s="138" t="str">
        <f t="shared" si="0"/>
        <v/>
      </c>
    </row>
    <row r="50" spans="1:56" x14ac:dyDescent="0.2">
      <c r="A50" s="45">
        <v>40</v>
      </c>
      <c r="B50" s="143" t="s">
        <v>224</v>
      </c>
      <c r="C50" s="143" t="s">
        <v>225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33"/>
      <c r="T50" s="31"/>
      <c r="U50" s="32"/>
      <c r="V50" s="32"/>
      <c r="W50" s="32"/>
      <c r="X50" s="32"/>
      <c r="Y50" s="32"/>
      <c r="Z50" s="32"/>
      <c r="AA50" s="33"/>
      <c r="AB50" s="31"/>
      <c r="AC50" s="32"/>
      <c r="AD50" s="32"/>
      <c r="AE50" s="32"/>
      <c r="AF50" s="32"/>
      <c r="AG50" s="32"/>
      <c r="AH50" s="32"/>
      <c r="AI50" s="13"/>
      <c r="AJ50" s="61">
        <f t="shared" si="1"/>
        <v>0</v>
      </c>
      <c r="AK50" s="62">
        <f t="shared" si="2"/>
        <v>0</v>
      </c>
      <c r="AL50" s="63">
        <f t="shared" si="3"/>
        <v>0</v>
      </c>
      <c r="AM50" s="64">
        <f t="shared" si="4"/>
        <v>0</v>
      </c>
      <c r="AN50" s="65">
        <f t="shared" si="5"/>
        <v>0</v>
      </c>
      <c r="AO50" s="54"/>
      <c r="AQ50" s="71">
        <f t="shared" si="6"/>
        <v>0</v>
      </c>
      <c r="AR50" s="32"/>
      <c r="AS50" s="73">
        <f t="shared" si="7"/>
        <v>0</v>
      </c>
      <c r="AT50" s="74" t="str">
        <f t="shared" si="8"/>
        <v/>
      </c>
      <c r="AU50" s="71" t="str">
        <f t="shared" si="9"/>
        <v/>
      </c>
      <c r="AV50" s="32"/>
      <c r="AW50" s="73">
        <f t="shared" si="10"/>
        <v>0</v>
      </c>
      <c r="AX50" s="77" t="str">
        <f t="shared" si="11"/>
        <v/>
      </c>
      <c r="AY50" s="71" t="str">
        <f t="shared" si="12"/>
        <v/>
      </c>
      <c r="AZ50" s="33"/>
      <c r="BA50" s="79" t="str">
        <f t="shared" si="13"/>
        <v/>
      </c>
      <c r="BB50" s="81">
        <f t="shared" si="14"/>
        <v>0</v>
      </c>
      <c r="BD50" s="138" t="str">
        <f t="shared" si="0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1"/>
        <v>0</v>
      </c>
      <c r="AK51" s="62">
        <f t="shared" si="2"/>
        <v>0</v>
      </c>
      <c r="AL51" s="63">
        <f t="shared" si="3"/>
        <v>0</v>
      </c>
      <c r="AM51" s="64">
        <f t="shared" si="4"/>
        <v>0</v>
      </c>
      <c r="AN51" s="65">
        <f t="shared" si="5"/>
        <v>0</v>
      </c>
      <c r="AO51" s="54"/>
      <c r="AQ51" s="71">
        <f t="shared" si="6"/>
        <v>0</v>
      </c>
      <c r="AR51" s="32"/>
      <c r="AS51" s="73">
        <f t="shared" si="7"/>
        <v>0</v>
      </c>
      <c r="AT51" s="74" t="str">
        <f t="shared" si="8"/>
        <v/>
      </c>
      <c r="AU51" s="71" t="str">
        <f t="shared" si="9"/>
        <v/>
      </c>
      <c r="AV51" s="32"/>
      <c r="AW51" s="73">
        <f t="shared" si="10"/>
        <v>0</v>
      </c>
      <c r="AX51" s="77" t="str">
        <f t="shared" si="11"/>
        <v/>
      </c>
      <c r="AY51" s="71" t="str">
        <f t="shared" si="12"/>
        <v/>
      </c>
      <c r="AZ51" s="33"/>
      <c r="BA51" s="79" t="str">
        <f t="shared" si="13"/>
        <v/>
      </c>
      <c r="BB51" s="81">
        <f t="shared" si="14"/>
        <v>0</v>
      </c>
      <c r="BD51" s="138" t="str">
        <f t="shared" si="0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1"/>
        <v>0</v>
      </c>
      <c r="AK52" s="62">
        <f t="shared" si="2"/>
        <v>0</v>
      </c>
      <c r="AL52" s="63">
        <f t="shared" si="3"/>
        <v>0</v>
      </c>
      <c r="AM52" s="64">
        <f t="shared" si="4"/>
        <v>0</v>
      </c>
      <c r="AN52" s="65">
        <f t="shared" si="5"/>
        <v>0</v>
      </c>
      <c r="AO52" s="54"/>
      <c r="AQ52" s="71">
        <f t="shared" si="6"/>
        <v>0</v>
      </c>
      <c r="AR52" s="32"/>
      <c r="AS52" s="73">
        <f t="shared" si="7"/>
        <v>0</v>
      </c>
      <c r="AT52" s="74" t="str">
        <f t="shared" si="8"/>
        <v/>
      </c>
      <c r="AU52" s="71" t="str">
        <f t="shared" si="9"/>
        <v/>
      </c>
      <c r="AV52" s="32"/>
      <c r="AW52" s="73">
        <f t="shared" si="10"/>
        <v>0</v>
      </c>
      <c r="AX52" s="77" t="str">
        <f t="shared" si="11"/>
        <v/>
      </c>
      <c r="AY52" s="71" t="str">
        <f t="shared" si="12"/>
        <v/>
      </c>
      <c r="AZ52" s="33"/>
      <c r="BA52" s="79" t="str">
        <f t="shared" si="13"/>
        <v/>
      </c>
      <c r="BB52" s="81">
        <f t="shared" si="14"/>
        <v>0</v>
      </c>
      <c r="BD52" s="138" t="str">
        <f t="shared" si="0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1"/>
        <v>0</v>
      </c>
      <c r="AK53" s="62">
        <f t="shared" si="2"/>
        <v>0</v>
      </c>
      <c r="AL53" s="63">
        <f t="shared" si="3"/>
        <v>0</v>
      </c>
      <c r="AM53" s="64">
        <f t="shared" si="4"/>
        <v>0</v>
      </c>
      <c r="AN53" s="65">
        <f t="shared" si="5"/>
        <v>0</v>
      </c>
      <c r="AO53" s="54"/>
      <c r="AQ53" s="71">
        <f t="shared" si="6"/>
        <v>0</v>
      </c>
      <c r="AR53" s="32"/>
      <c r="AS53" s="73">
        <f t="shared" si="7"/>
        <v>0</v>
      </c>
      <c r="AT53" s="74" t="str">
        <f t="shared" si="8"/>
        <v/>
      </c>
      <c r="AU53" s="71" t="str">
        <f t="shared" si="9"/>
        <v/>
      </c>
      <c r="AV53" s="32"/>
      <c r="AW53" s="73">
        <f t="shared" si="10"/>
        <v>0</v>
      </c>
      <c r="AX53" s="77" t="str">
        <f t="shared" si="11"/>
        <v/>
      </c>
      <c r="AY53" s="71" t="str">
        <f t="shared" si="12"/>
        <v/>
      </c>
      <c r="AZ53" s="33"/>
      <c r="BA53" s="79" t="str">
        <f t="shared" si="13"/>
        <v/>
      </c>
      <c r="BB53" s="81">
        <f t="shared" si="14"/>
        <v>0</v>
      </c>
      <c r="BD53" s="138" t="str">
        <f t="shared" si="0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1"/>
        <v>0</v>
      </c>
      <c r="AK54" s="62">
        <f t="shared" si="2"/>
        <v>0</v>
      </c>
      <c r="AL54" s="63">
        <f t="shared" si="3"/>
        <v>0</v>
      </c>
      <c r="AM54" s="64">
        <f t="shared" si="4"/>
        <v>0</v>
      </c>
      <c r="AN54" s="65">
        <f t="shared" si="5"/>
        <v>0</v>
      </c>
      <c r="AO54" s="54"/>
      <c r="AQ54" s="71">
        <f t="shared" si="6"/>
        <v>0</v>
      </c>
      <c r="AR54" s="32"/>
      <c r="AS54" s="73">
        <f t="shared" si="7"/>
        <v>0</v>
      </c>
      <c r="AT54" s="74" t="str">
        <f t="shared" si="8"/>
        <v/>
      </c>
      <c r="AU54" s="71" t="str">
        <f t="shared" si="9"/>
        <v/>
      </c>
      <c r="AV54" s="32"/>
      <c r="AW54" s="73">
        <f t="shared" si="10"/>
        <v>0</v>
      </c>
      <c r="AX54" s="77" t="str">
        <f t="shared" si="11"/>
        <v/>
      </c>
      <c r="AY54" s="71" t="str">
        <f t="shared" si="12"/>
        <v/>
      </c>
      <c r="AZ54" s="33"/>
      <c r="BA54" s="79" t="str">
        <f t="shared" si="13"/>
        <v/>
      </c>
      <c r="BB54" s="81">
        <f t="shared" si="14"/>
        <v>0</v>
      </c>
      <c r="BD54" s="138" t="str">
        <f t="shared" si="0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1"/>
        <v>0</v>
      </c>
      <c r="AK55" s="67">
        <f t="shared" si="2"/>
        <v>0</v>
      </c>
      <c r="AL55" s="68">
        <f t="shared" si="3"/>
        <v>0</v>
      </c>
      <c r="AM55" s="69">
        <f t="shared" si="4"/>
        <v>0</v>
      </c>
      <c r="AN55" s="70">
        <f t="shared" si="5"/>
        <v>0</v>
      </c>
      <c r="AO55" s="55"/>
      <c r="AQ55" s="72">
        <f t="shared" si="6"/>
        <v>0</v>
      </c>
      <c r="AR55" s="48"/>
      <c r="AS55" s="75">
        <f t="shared" si="7"/>
        <v>0</v>
      </c>
      <c r="AT55" s="76" t="str">
        <f t="shared" si="8"/>
        <v/>
      </c>
      <c r="AU55" s="72" t="str">
        <f t="shared" si="9"/>
        <v/>
      </c>
      <c r="AV55" s="48"/>
      <c r="AW55" s="75">
        <f t="shared" si="10"/>
        <v>0</v>
      </c>
      <c r="AX55" s="78" t="str">
        <f t="shared" si="11"/>
        <v/>
      </c>
      <c r="AY55" s="72" t="str">
        <f t="shared" si="12"/>
        <v/>
      </c>
      <c r="AZ55" s="49"/>
      <c r="BA55" s="82" t="str">
        <f t="shared" si="13"/>
        <v/>
      </c>
      <c r="BB55" s="83">
        <f t="shared" si="14"/>
        <v>0</v>
      </c>
      <c r="BD55" s="138" t="str">
        <f t="shared" si="0"/>
        <v/>
      </c>
    </row>
  </sheetData>
  <mergeCells count="30">
    <mergeCell ref="AY9:AY10"/>
    <mergeCell ref="AZ9:AZ10"/>
    <mergeCell ref="BA7:BB8"/>
    <mergeCell ref="AY7:AZ8"/>
    <mergeCell ref="AU7:AX8"/>
    <mergeCell ref="BA9:BA10"/>
    <mergeCell ref="BB9:BB10"/>
    <mergeCell ref="AW9:AW10"/>
    <mergeCell ref="AX9:AX10"/>
    <mergeCell ref="AV9:AV10"/>
    <mergeCell ref="D7:R7"/>
    <mergeCell ref="AN7:AN10"/>
    <mergeCell ref="AO7:AO10"/>
    <mergeCell ref="L9:S9"/>
    <mergeCell ref="AB9:AI9"/>
    <mergeCell ref="AJ9:AJ10"/>
    <mergeCell ref="AK9:AK10"/>
    <mergeCell ref="AM9:AM10"/>
    <mergeCell ref="T9:AA9"/>
    <mergeCell ref="AL9:AL10"/>
    <mergeCell ref="A9:A10"/>
    <mergeCell ref="B9:B10"/>
    <mergeCell ref="C9:C10"/>
    <mergeCell ref="D9:K9"/>
    <mergeCell ref="AQ9:AQ10"/>
    <mergeCell ref="AQ7:AT8"/>
    <mergeCell ref="AR9:AR10"/>
    <mergeCell ref="AS9:AS10"/>
    <mergeCell ref="AT9:AT10"/>
    <mergeCell ref="AU9:AU10"/>
  </mergeCells>
  <conditionalFormatting sqref="D12:E41 L12:M41 AB12:AC41 D42:AI55">
    <cfRule type="cellIs" dxfId="71" priority="5" operator="lessThan">
      <formula>70</formula>
    </cfRule>
  </conditionalFormatting>
  <conditionalFormatting sqref="D11:AH11">
    <cfRule type="cellIs" dxfId="70" priority="1" operator="lessThan">
      <formula>70</formula>
    </cfRule>
  </conditionalFormatting>
  <conditionalFormatting sqref="F12:K41">
    <cfRule type="cellIs" dxfId="69" priority="4" operator="lessThan">
      <formula>70</formula>
    </cfRule>
  </conditionalFormatting>
  <conditionalFormatting sqref="N12:AA41">
    <cfRule type="cellIs" dxfId="68" priority="3" operator="lessThan">
      <formula>70</formula>
    </cfRule>
  </conditionalFormatting>
  <conditionalFormatting sqref="AD12:AH41">
    <cfRule type="cellIs" dxfId="67" priority="2" operator="lessThan">
      <formula>70</formula>
    </cfRule>
  </conditionalFormatting>
  <conditionalFormatting sqref="AI11:AI41">
    <cfRule type="cellIs" dxfId="66" priority="9" operator="lessThan">
      <formula>70</formula>
    </cfRule>
  </conditionalFormatting>
  <conditionalFormatting sqref="AJ11:AO55">
    <cfRule type="cellIs" dxfId="65" priority="32" operator="lessThan">
      <formula>70</formula>
    </cfRule>
  </conditionalFormatting>
  <conditionalFormatting sqref="AQ11:AQ55">
    <cfRule type="cellIs" dxfId="64" priority="30" operator="lessThan">
      <formula>70</formula>
    </cfRule>
  </conditionalFormatting>
  <conditionalFormatting sqref="AQ11:AX55">
    <cfRule type="cellIs" dxfId="63" priority="31" operator="lessThan">
      <formula>70</formula>
    </cfRule>
  </conditionalFormatting>
  <conditionalFormatting sqref="AY11:AY55">
    <cfRule type="cellIs" dxfId="62" priority="13" operator="lessThan">
      <formula>70</formula>
    </cfRule>
  </conditionalFormatting>
  <dataValidations count="1">
    <dataValidation type="custom" allowBlank="1" showInputMessage="1" showErrorMessage="1" sqref="D11:AH50" xr:uid="{CA8F2509-6BAB-4EF5-B0DB-11849EC6EE31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D55"/>
  <sheetViews>
    <sheetView topLeftCell="E7" zoomScaleNormal="100" workbookViewId="0">
      <selection activeCell="AZ35" sqref="AZ35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4" t="s">
        <v>146</v>
      </c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6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03" t="s">
        <v>99</v>
      </c>
      <c r="AO7" s="206" t="s">
        <v>104</v>
      </c>
      <c r="AQ7" s="209" t="s">
        <v>20</v>
      </c>
      <c r="AR7" s="210"/>
      <c r="AS7" s="210"/>
      <c r="AT7" s="211"/>
      <c r="AU7" s="215" t="s">
        <v>21</v>
      </c>
      <c r="AV7" s="216"/>
      <c r="AW7" s="216"/>
      <c r="AX7" s="217"/>
      <c r="AY7" s="199" t="s">
        <v>103</v>
      </c>
      <c r="AZ7" s="200"/>
      <c r="BA7" s="199" t="s">
        <v>105</v>
      </c>
      <c r="BB7" s="200"/>
      <c r="BD7" s="24" t="s">
        <v>145</v>
      </c>
    </row>
    <row r="8" spans="1:56" ht="16" thickBot="1" x14ac:dyDescent="0.25">
      <c r="AN8" s="204"/>
      <c r="AO8" s="207"/>
      <c r="AQ8" s="212"/>
      <c r="AR8" s="213"/>
      <c r="AS8" s="213"/>
      <c r="AT8" s="214"/>
      <c r="AU8" s="218"/>
      <c r="AV8" s="219"/>
      <c r="AW8" s="219"/>
      <c r="AX8" s="220"/>
      <c r="AY8" s="221"/>
      <c r="AZ8" s="222"/>
      <c r="BA8" s="201"/>
      <c r="BB8" s="202"/>
    </row>
    <row r="9" spans="1:56" x14ac:dyDescent="0.2">
      <c r="A9" s="187" t="s">
        <v>5</v>
      </c>
      <c r="B9" s="189" t="s">
        <v>4</v>
      </c>
      <c r="C9" s="191" t="s">
        <v>19</v>
      </c>
      <c r="D9" s="193" t="s">
        <v>91</v>
      </c>
      <c r="E9" s="194"/>
      <c r="F9" s="194"/>
      <c r="G9" s="194"/>
      <c r="H9" s="194"/>
      <c r="I9" s="194"/>
      <c r="J9" s="194"/>
      <c r="K9" s="195"/>
      <c r="L9" s="196" t="s">
        <v>92</v>
      </c>
      <c r="M9" s="197"/>
      <c r="N9" s="197"/>
      <c r="O9" s="197"/>
      <c r="P9" s="197"/>
      <c r="Q9" s="197"/>
      <c r="R9" s="197"/>
      <c r="S9" s="198"/>
      <c r="T9" s="172" t="s">
        <v>93</v>
      </c>
      <c r="U9" s="173"/>
      <c r="V9" s="173"/>
      <c r="W9" s="173"/>
      <c r="X9" s="173"/>
      <c r="Y9" s="173"/>
      <c r="Z9" s="173"/>
      <c r="AA9" s="174"/>
      <c r="AB9" s="175" t="s">
        <v>94</v>
      </c>
      <c r="AC9" s="176"/>
      <c r="AD9" s="176"/>
      <c r="AE9" s="176"/>
      <c r="AF9" s="176"/>
      <c r="AG9" s="176"/>
      <c r="AH9" s="176"/>
      <c r="AI9" s="177"/>
      <c r="AJ9" s="178" t="s">
        <v>95</v>
      </c>
      <c r="AK9" s="180" t="s">
        <v>96</v>
      </c>
      <c r="AL9" s="182" t="s">
        <v>97</v>
      </c>
      <c r="AM9" s="166" t="s">
        <v>98</v>
      </c>
      <c r="AN9" s="204"/>
      <c r="AO9" s="207"/>
      <c r="AQ9" s="168" t="s">
        <v>42</v>
      </c>
      <c r="AR9" s="170" t="s">
        <v>43</v>
      </c>
      <c r="AS9" s="228" t="s">
        <v>44</v>
      </c>
      <c r="AT9" s="230" t="s">
        <v>100</v>
      </c>
      <c r="AU9" s="168" t="s">
        <v>46</v>
      </c>
      <c r="AV9" s="170" t="s">
        <v>106</v>
      </c>
      <c r="AW9" s="228" t="s">
        <v>107</v>
      </c>
      <c r="AX9" s="232" t="s">
        <v>108</v>
      </c>
      <c r="AY9" s="223" t="s">
        <v>101</v>
      </c>
      <c r="AZ9" s="225" t="s">
        <v>102</v>
      </c>
      <c r="BA9" s="224" t="s">
        <v>57</v>
      </c>
      <c r="BB9" s="227" t="s">
        <v>58</v>
      </c>
    </row>
    <row r="10" spans="1:56" ht="16" thickBot="1" x14ac:dyDescent="0.25">
      <c r="A10" s="188"/>
      <c r="B10" s="190"/>
      <c r="C10" s="192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79"/>
      <c r="AK10" s="181"/>
      <c r="AL10" s="183"/>
      <c r="AM10" s="167"/>
      <c r="AN10" s="205"/>
      <c r="AO10" s="208"/>
      <c r="AQ10" s="169"/>
      <c r="AR10" s="171"/>
      <c r="AS10" s="229"/>
      <c r="AT10" s="231"/>
      <c r="AU10" s="169"/>
      <c r="AV10" s="171"/>
      <c r="AW10" s="229"/>
      <c r="AX10" s="233"/>
      <c r="AY10" s="224"/>
      <c r="AZ10" s="226"/>
      <c r="BA10" s="224"/>
      <c r="BB10" s="227"/>
    </row>
    <row r="11" spans="1:56" x14ac:dyDescent="0.2">
      <c r="A11" s="41">
        <v>1</v>
      </c>
      <c r="B11" s="142" t="s">
        <v>148</v>
      </c>
      <c r="C11" s="142" t="s">
        <v>149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3" t="s">
        <v>150</v>
      </c>
      <c r="C12" s="143" t="s">
        <v>149</v>
      </c>
      <c r="D12" s="31">
        <v>89</v>
      </c>
      <c r="E12" s="32"/>
      <c r="F12" s="32">
        <v>92</v>
      </c>
      <c r="G12" s="32"/>
      <c r="H12" s="32">
        <v>90</v>
      </c>
      <c r="I12" s="32"/>
      <c r="J12" s="32">
        <v>90</v>
      </c>
      <c r="K12" s="33"/>
      <c r="L12" s="31">
        <v>90</v>
      </c>
      <c r="M12" s="32"/>
      <c r="N12" s="32">
        <v>94</v>
      </c>
      <c r="O12" s="32"/>
      <c r="P12" s="32">
        <v>90</v>
      </c>
      <c r="Q12" s="32"/>
      <c r="R12" s="32">
        <v>94</v>
      </c>
      <c r="S12" s="33"/>
      <c r="T12" s="31">
        <v>92</v>
      </c>
      <c r="U12" s="32"/>
      <c r="V12" s="32">
        <v>90</v>
      </c>
      <c r="W12" s="32"/>
      <c r="X12" s="32">
        <v>91</v>
      </c>
      <c r="Y12" s="32"/>
      <c r="Z12" s="32">
        <v>91</v>
      </c>
      <c r="AA12" s="33"/>
      <c r="AB12" s="11">
        <v>92</v>
      </c>
      <c r="AC12" s="32"/>
      <c r="AD12" s="32">
        <v>94</v>
      </c>
      <c r="AE12" s="32"/>
      <c r="AF12" s="32">
        <v>94</v>
      </c>
      <c r="AG12" s="32"/>
      <c r="AH12" s="32">
        <v>92</v>
      </c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90.25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92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91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93</v>
      </c>
      <c r="AN12" s="65">
        <f t="shared" ref="AN12:AN55" si="4">AVERAGE(AJ12:AM12)</f>
        <v>91.5625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91.5625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2" t="s">
        <v>151</v>
      </c>
      <c r="C13" s="142" t="s">
        <v>152</v>
      </c>
      <c r="D13" s="31">
        <v>86</v>
      </c>
      <c r="E13" s="32"/>
      <c r="F13" s="32">
        <v>94</v>
      </c>
      <c r="G13" s="32"/>
      <c r="H13" s="32">
        <v>91</v>
      </c>
      <c r="I13" s="32"/>
      <c r="J13" s="32">
        <v>93</v>
      </c>
      <c r="K13" s="33"/>
      <c r="L13" s="31">
        <v>90</v>
      </c>
      <c r="M13" s="32"/>
      <c r="N13" s="32">
        <v>92</v>
      </c>
      <c r="O13" s="32"/>
      <c r="P13" s="32">
        <v>88</v>
      </c>
      <c r="Q13" s="32"/>
      <c r="R13" s="32">
        <v>90</v>
      </c>
      <c r="S13" s="33"/>
      <c r="T13" s="31">
        <v>90</v>
      </c>
      <c r="U13" s="32"/>
      <c r="V13" s="32">
        <v>94</v>
      </c>
      <c r="W13" s="32"/>
      <c r="X13" s="32">
        <v>92</v>
      </c>
      <c r="Y13" s="32"/>
      <c r="Z13" s="32">
        <v>92</v>
      </c>
      <c r="AA13" s="33"/>
      <c r="AB13" s="11">
        <v>90</v>
      </c>
      <c r="AC13" s="32"/>
      <c r="AD13" s="32">
        <v>92</v>
      </c>
      <c r="AE13" s="32"/>
      <c r="AF13" s="32">
        <v>94</v>
      </c>
      <c r="AG13" s="32"/>
      <c r="AH13" s="32">
        <v>94</v>
      </c>
      <c r="AI13" s="13"/>
      <c r="AJ13" s="61">
        <f t="shared" si="0"/>
        <v>91</v>
      </c>
      <c r="AK13" s="62">
        <f t="shared" si="1"/>
        <v>90</v>
      </c>
      <c r="AL13" s="63">
        <f t="shared" si="2"/>
        <v>92</v>
      </c>
      <c r="AM13" s="64">
        <f t="shared" si="3"/>
        <v>92.5</v>
      </c>
      <c r="AN13" s="65">
        <f t="shared" si="4"/>
        <v>91.375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91.375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43" t="s">
        <v>153</v>
      </c>
      <c r="C14" s="143" t="s">
        <v>154</v>
      </c>
      <c r="D14" s="31">
        <v>92</v>
      </c>
      <c r="E14" s="32"/>
      <c r="F14" s="32">
        <v>90</v>
      </c>
      <c r="G14" s="32"/>
      <c r="H14" s="32">
        <v>91</v>
      </c>
      <c r="I14" s="32"/>
      <c r="J14" s="32">
        <v>91</v>
      </c>
      <c r="K14" s="33"/>
      <c r="L14" s="31">
        <v>89</v>
      </c>
      <c r="M14" s="32"/>
      <c r="N14" s="32">
        <v>91</v>
      </c>
      <c r="O14" s="32"/>
      <c r="P14" s="32">
        <v>89</v>
      </c>
      <c r="Q14" s="32"/>
      <c r="R14" s="32">
        <v>91</v>
      </c>
      <c r="S14" s="33"/>
      <c r="T14" s="31">
        <v>89</v>
      </c>
      <c r="U14" s="32"/>
      <c r="V14" s="32">
        <v>91</v>
      </c>
      <c r="W14" s="32"/>
      <c r="X14" s="32">
        <v>92</v>
      </c>
      <c r="Y14" s="32"/>
      <c r="Z14" s="32">
        <v>90</v>
      </c>
      <c r="AA14" s="33"/>
      <c r="AB14" s="11">
        <v>96</v>
      </c>
      <c r="AC14" s="32"/>
      <c r="AD14" s="32">
        <v>96</v>
      </c>
      <c r="AE14" s="32"/>
      <c r="AF14" s="32">
        <v>93</v>
      </c>
      <c r="AG14" s="32"/>
      <c r="AH14" s="32">
        <v>96</v>
      </c>
      <c r="AI14" s="13"/>
      <c r="AJ14" s="61">
        <f t="shared" si="0"/>
        <v>91</v>
      </c>
      <c r="AK14" s="62">
        <f t="shared" si="1"/>
        <v>90</v>
      </c>
      <c r="AL14" s="63">
        <f t="shared" si="2"/>
        <v>90.5</v>
      </c>
      <c r="AM14" s="64">
        <f t="shared" si="3"/>
        <v>95.25</v>
      </c>
      <c r="AN14" s="65">
        <f t="shared" si="4"/>
        <v>91.6875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91.6875</v>
      </c>
      <c r="BB14" s="81" t="str">
        <f t="shared" si="13"/>
        <v/>
      </c>
      <c r="BD14" s="24" t="str">
        <f t="shared" si="14"/>
        <v/>
      </c>
    </row>
    <row r="15" spans="1:56" x14ac:dyDescent="0.2">
      <c r="A15" s="45">
        <v>5</v>
      </c>
      <c r="B15" s="144" t="s">
        <v>147</v>
      </c>
      <c r="C15" s="145" t="s">
        <v>155</v>
      </c>
      <c r="D15" s="31">
        <v>95</v>
      </c>
      <c r="E15" s="32"/>
      <c r="F15" s="32">
        <v>96</v>
      </c>
      <c r="G15" s="32"/>
      <c r="H15" s="32">
        <v>94</v>
      </c>
      <c r="I15" s="32"/>
      <c r="J15" s="32">
        <v>95</v>
      </c>
      <c r="K15" s="33"/>
      <c r="L15" s="31">
        <v>93</v>
      </c>
      <c r="M15" s="32"/>
      <c r="N15" s="32">
        <v>96</v>
      </c>
      <c r="O15" s="32"/>
      <c r="P15" s="32">
        <v>90</v>
      </c>
      <c r="Q15" s="32"/>
      <c r="R15" s="32">
        <v>93</v>
      </c>
      <c r="S15" s="33"/>
      <c r="T15" s="31">
        <v>94</v>
      </c>
      <c r="U15" s="32"/>
      <c r="V15" s="32">
        <v>90</v>
      </c>
      <c r="W15" s="32"/>
      <c r="X15" s="32">
        <v>91</v>
      </c>
      <c r="Y15" s="32"/>
      <c r="Z15" s="32">
        <v>92</v>
      </c>
      <c r="AA15" s="33"/>
      <c r="AB15" s="11">
        <v>89</v>
      </c>
      <c r="AC15" s="32"/>
      <c r="AD15" s="32">
        <v>92</v>
      </c>
      <c r="AE15" s="32"/>
      <c r="AF15" s="32">
        <v>90</v>
      </c>
      <c r="AG15" s="32"/>
      <c r="AH15" s="32">
        <v>90</v>
      </c>
      <c r="AI15" s="13"/>
      <c r="AJ15" s="61">
        <f t="shared" si="0"/>
        <v>95</v>
      </c>
      <c r="AK15" s="62">
        <f t="shared" si="1"/>
        <v>93</v>
      </c>
      <c r="AL15" s="63">
        <f t="shared" si="2"/>
        <v>91.75</v>
      </c>
      <c r="AM15" s="64">
        <f t="shared" si="3"/>
        <v>90.25</v>
      </c>
      <c r="AN15" s="65">
        <f t="shared" si="4"/>
        <v>92.5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92.5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43" t="s">
        <v>156</v>
      </c>
      <c r="C16" s="143" t="s">
        <v>157</v>
      </c>
      <c r="D16" s="31">
        <v>86</v>
      </c>
      <c r="E16" s="32"/>
      <c r="F16" s="32">
        <v>90</v>
      </c>
      <c r="G16" s="32"/>
      <c r="H16" s="32">
        <v>89</v>
      </c>
      <c r="I16" s="32"/>
      <c r="J16" s="32">
        <v>94</v>
      </c>
      <c r="K16" s="33"/>
      <c r="L16" s="31">
        <v>94</v>
      </c>
      <c r="M16" s="32"/>
      <c r="N16" s="32">
        <v>86</v>
      </c>
      <c r="O16" s="32"/>
      <c r="P16" s="32">
        <v>90</v>
      </c>
      <c r="Q16" s="32"/>
      <c r="R16" s="32">
        <v>90</v>
      </c>
      <c r="S16" s="33"/>
      <c r="T16" s="31">
        <v>90</v>
      </c>
      <c r="U16" s="32"/>
      <c r="V16" s="32">
        <v>92</v>
      </c>
      <c r="W16" s="32"/>
      <c r="X16" s="32">
        <v>92</v>
      </c>
      <c r="Y16" s="32"/>
      <c r="Z16" s="32">
        <v>90</v>
      </c>
      <c r="AA16" s="33"/>
      <c r="AB16" s="11">
        <v>88</v>
      </c>
      <c r="AC16" s="32"/>
      <c r="AD16" s="32">
        <v>92</v>
      </c>
      <c r="AE16" s="32"/>
      <c r="AF16" s="32">
        <v>92</v>
      </c>
      <c r="AG16" s="32"/>
      <c r="AH16" s="32">
        <v>94</v>
      </c>
      <c r="AI16" s="13"/>
      <c r="AJ16" s="61">
        <f t="shared" si="0"/>
        <v>89.75</v>
      </c>
      <c r="AK16" s="62">
        <f t="shared" si="1"/>
        <v>90</v>
      </c>
      <c r="AL16" s="63">
        <f t="shared" si="2"/>
        <v>91</v>
      </c>
      <c r="AM16" s="64">
        <f t="shared" si="3"/>
        <v>91.5</v>
      </c>
      <c r="AN16" s="65">
        <f t="shared" si="4"/>
        <v>90.5625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90.5625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42" t="s">
        <v>158</v>
      </c>
      <c r="C17" s="142" t="s">
        <v>159</v>
      </c>
      <c r="D17" s="31">
        <v>95</v>
      </c>
      <c r="E17" s="32"/>
      <c r="F17" s="32">
        <v>94</v>
      </c>
      <c r="G17" s="32"/>
      <c r="H17" s="32">
        <v>96</v>
      </c>
      <c r="I17" s="32"/>
      <c r="J17" s="32">
        <v>95</v>
      </c>
      <c r="K17" s="33"/>
      <c r="L17" s="31">
        <v>96</v>
      </c>
      <c r="M17" s="32"/>
      <c r="N17" s="32">
        <v>93</v>
      </c>
      <c r="O17" s="32"/>
      <c r="P17" s="32">
        <v>90</v>
      </c>
      <c r="Q17" s="32"/>
      <c r="R17" s="32">
        <v>93</v>
      </c>
      <c r="S17" s="33"/>
      <c r="T17" s="31">
        <v>94</v>
      </c>
      <c r="U17" s="32"/>
      <c r="V17" s="32">
        <v>98</v>
      </c>
      <c r="W17" s="32"/>
      <c r="X17" s="32">
        <v>90</v>
      </c>
      <c r="Y17" s="32"/>
      <c r="Z17" s="32">
        <v>94</v>
      </c>
      <c r="AA17" s="33"/>
      <c r="AB17" s="11">
        <v>89</v>
      </c>
      <c r="AC17" s="32"/>
      <c r="AD17" s="32">
        <v>93</v>
      </c>
      <c r="AE17" s="32"/>
      <c r="AF17" s="32">
        <v>91</v>
      </c>
      <c r="AG17" s="32"/>
      <c r="AH17" s="32">
        <v>91</v>
      </c>
      <c r="AI17" s="13"/>
      <c r="AJ17" s="61">
        <f t="shared" si="0"/>
        <v>95</v>
      </c>
      <c r="AK17" s="62">
        <f t="shared" si="1"/>
        <v>93</v>
      </c>
      <c r="AL17" s="63">
        <f t="shared" si="2"/>
        <v>94</v>
      </c>
      <c r="AM17" s="64">
        <f t="shared" si="3"/>
        <v>91</v>
      </c>
      <c r="AN17" s="65">
        <f t="shared" si="4"/>
        <v>93.25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93.25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43" t="s">
        <v>160</v>
      </c>
      <c r="C18" s="143" t="s">
        <v>161</v>
      </c>
      <c r="D18" s="31">
        <v>80</v>
      </c>
      <c r="E18" s="32"/>
      <c r="F18" s="32">
        <v>81</v>
      </c>
      <c r="G18" s="32"/>
      <c r="H18" s="32">
        <v>83</v>
      </c>
      <c r="I18" s="32"/>
      <c r="J18" s="32">
        <v>80</v>
      </c>
      <c r="K18" s="33"/>
      <c r="L18" s="31">
        <v>84</v>
      </c>
      <c r="M18" s="32"/>
      <c r="N18" s="32">
        <v>88</v>
      </c>
      <c r="O18" s="32"/>
      <c r="P18" s="32">
        <v>80</v>
      </c>
      <c r="Q18" s="32"/>
      <c r="R18" s="32">
        <v>84</v>
      </c>
      <c r="S18" s="33"/>
      <c r="T18" s="31">
        <v>86</v>
      </c>
      <c r="U18" s="32"/>
      <c r="V18" s="32">
        <v>80</v>
      </c>
      <c r="W18" s="32"/>
      <c r="X18" s="32">
        <v>86</v>
      </c>
      <c r="Y18" s="32"/>
      <c r="Z18" s="32">
        <v>83</v>
      </c>
      <c r="AA18" s="33"/>
      <c r="AB18" s="11">
        <v>86</v>
      </c>
      <c r="AC18" s="32"/>
      <c r="AD18" s="32">
        <v>94</v>
      </c>
      <c r="AE18" s="32"/>
      <c r="AF18" s="32">
        <v>90</v>
      </c>
      <c r="AG18" s="32"/>
      <c r="AH18" s="32">
        <v>91</v>
      </c>
      <c r="AI18" s="13"/>
      <c r="AJ18" s="61">
        <f t="shared" si="0"/>
        <v>81</v>
      </c>
      <c r="AK18" s="62">
        <f t="shared" si="1"/>
        <v>84</v>
      </c>
      <c r="AL18" s="63">
        <f t="shared" si="2"/>
        <v>83.75</v>
      </c>
      <c r="AM18" s="64">
        <f t="shared" si="3"/>
        <v>90.25</v>
      </c>
      <c r="AN18" s="65">
        <f t="shared" si="4"/>
        <v>84.75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84.75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42" t="s">
        <v>162</v>
      </c>
      <c r="C19" s="142" t="s">
        <v>163</v>
      </c>
      <c r="D19" s="31">
        <v>80</v>
      </c>
      <c r="E19" s="32"/>
      <c r="F19" s="32">
        <v>84</v>
      </c>
      <c r="G19" s="32"/>
      <c r="H19" s="32">
        <v>80</v>
      </c>
      <c r="I19" s="32"/>
      <c r="J19" s="32">
        <v>80</v>
      </c>
      <c r="K19" s="33"/>
      <c r="L19" s="31">
        <v>79</v>
      </c>
      <c r="M19" s="32"/>
      <c r="N19" s="32">
        <v>81</v>
      </c>
      <c r="O19" s="32"/>
      <c r="P19" s="32">
        <v>80</v>
      </c>
      <c r="Q19" s="32"/>
      <c r="R19" s="32">
        <v>80</v>
      </c>
      <c r="S19" s="33"/>
      <c r="T19" s="31">
        <v>86</v>
      </c>
      <c r="U19" s="32"/>
      <c r="V19" s="32">
        <v>84</v>
      </c>
      <c r="W19" s="32"/>
      <c r="X19" s="32">
        <v>86</v>
      </c>
      <c r="Y19" s="32"/>
      <c r="Z19" s="32">
        <v>86</v>
      </c>
      <c r="AA19" s="33"/>
      <c r="AB19" s="11">
        <v>90</v>
      </c>
      <c r="AC19" s="32"/>
      <c r="AD19" s="32">
        <v>89</v>
      </c>
      <c r="AE19" s="32"/>
      <c r="AF19" s="32">
        <v>89</v>
      </c>
      <c r="AG19" s="32"/>
      <c r="AH19" s="32">
        <v>92</v>
      </c>
      <c r="AI19" s="13"/>
      <c r="AJ19" s="61">
        <f t="shared" si="0"/>
        <v>81</v>
      </c>
      <c r="AK19" s="62">
        <f t="shared" si="1"/>
        <v>80</v>
      </c>
      <c r="AL19" s="63">
        <f t="shared" si="2"/>
        <v>85.5</v>
      </c>
      <c r="AM19" s="64">
        <f t="shared" si="3"/>
        <v>90</v>
      </c>
      <c r="AN19" s="65">
        <f t="shared" si="4"/>
        <v>84.125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84.125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43" t="s">
        <v>164</v>
      </c>
      <c r="C20" s="143" t="s">
        <v>165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2" t="s">
        <v>166</v>
      </c>
      <c r="C21" s="142" t="s">
        <v>167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3" t="s">
        <v>168</v>
      </c>
      <c r="C22" s="143" t="s">
        <v>169</v>
      </c>
      <c r="D22" s="31">
        <v>96</v>
      </c>
      <c r="E22" s="32"/>
      <c r="F22" s="32">
        <v>94</v>
      </c>
      <c r="G22" s="32"/>
      <c r="H22" s="32">
        <v>95</v>
      </c>
      <c r="I22" s="32"/>
      <c r="J22" s="32">
        <v>95</v>
      </c>
      <c r="K22" s="33"/>
      <c r="L22" s="31">
        <v>96</v>
      </c>
      <c r="M22" s="32"/>
      <c r="N22" s="32">
        <v>90</v>
      </c>
      <c r="O22" s="32"/>
      <c r="P22" s="32">
        <v>93</v>
      </c>
      <c r="Q22" s="32"/>
      <c r="R22" s="32">
        <v>93</v>
      </c>
      <c r="S22" s="33"/>
      <c r="T22" s="31">
        <v>92</v>
      </c>
      <c r="U22" s="32"/>
      <c r="V22" s="32">
        <v>94</v>
      </c>
      <c r="W22" s="32"/>
      <c r="X22" s="32">
        <v>90</v>
      </c>
      <c r="Y22" s="32"/>
      <c r="Z22" s="32">
        <v>92</v>
      </c>
      <c r="AA22" s="33"/>
      <c r="AB22" s="11">
        <v>93</v>
      </c>
      <c r="AC22" s="32"/>
      <c r="AD22" s="32">
        <v>96</v>
      </c>
      <c r="AE22" s="32"/>
      <c r="AF22" s="32">
        <v>90</v>
      </c>
      <c r="AG22" s="32"/>
      <c r="AH22" s="32">
        <v>93</v>
      </c>
      <c r="AI22" s="13"/>
      <c r="AJ22" s="61">
        <f t="shared" si="0"/>
        <v>95</v>
      </c>
      <c r="AK22" s="62">
        <f t="shared" si="1"/>
        <v>93</v>
      </c>
      <c r="AL22" s="63">
        <f t="shared" si="2"/>
        <v>92</v>
      </c>
      <c r="AM22" s="64">
        <f t="shared" si="3"/>
        <v>93</v>
      </c>
      <c r="AN22" s="65">
        <f t="shared" si="4"/>
        <v>93.25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93.25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42" t="s">
        <v>170</v>
      </c>
      <c r="C23" s="142" t="s">
        <v>171</v>
      </c>
      <c r="D23" s="31">
        <v>84</v>
      </c>
      <c r="E23" s="32"/>
      <c r="F23" s="32">
        <v>80</v>
      </c>
      <c r="G23" s="32"/>
      <c r="H23" s="32">
        <v>80</v>
      </c>
      <c r="I23" s="32"/>
      <c r="J23" s="32">
        <v>84</v>
      </c>
      <c r="K23" s="33"/>
      <c r="L23" s="31">
        <v>86</v>
      </c>
      <c r="M23" s="32"/>
      <c r="N23" s="32">
        <v>83</v>
      </c>
      <c r="O23" s="32"/>
      <c r="P23" s="32">
        <v>80</v>
      </c>
      <c r="Q23" s="32"/>
      <c r="R23" s="32">
        <v>83</v>
      </c>
      <c r="S23" s="33"/>
      <c r="T23" s="31">
        <v>85</v>
      </c>
      <c r="U23" s="32"/>
      <c r="V23" s="32">
        <v>86</v>
      </c>
      <c r="W23" s="32"/>
      <c r="X23" s="32">
        <v>89</v>
      </c>
      <c r="Y23" s="32"/>
      <c r="Z23" s="32">
        <v>86</v>
      </c>
      <c r="AA23" s="33"/>
      <c r="AB23" s="11">
        <v>90</v>
      </c>
      <c r="AC23" s="32"/>
      <c r="AD23" s="32">
        <v>89</v>
      </c>
      <c r="AE23" s="32"/>
      <c r="AF23" s="32">
        <v>91</v>
      </c>
      <c r="AG23" s="32"/>
      <c r="AH23" s="32">
        <v>90</v>
      </c>
      <c r="AI23" s="13"/>
      <c r="AJ23" s="61">
        <f t="shared" si="0"/>
        <v>82</v>
      </c>
      <c r="AK23" s="62">
        <f t="shared" si="1"/>
        <v>83</v>
      </c>
      <c r="AL23" s="63">
        <f t="shared" si="2"/>
        <v>86.5</v>
      </c>
      <c r="AM23" s="64">
        <f t="shared" si="3"/>
        <v>90</v>
      </c>
      <c r="AN23" s="65">
        <f t="shared" si="4"/>
        <v>85.375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85.375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43" t="s">
        <v>172</v>
      </c>
      <c r="C24" s="143" t="s">
        <v>173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2" t="s">
        <v>174</v>
      </c>
      <c r="C25" s="142" t="s">
        <v>175</v>
      </c>
      <c r="D25" s="31">
        <v>78</v>
      </c>
      <c r="E25" s="32"/>
      <c r="F25" s="32">
        <v>80</v>
      </c>
      <c r="G25" s="32"/>
      <c r="H25" s="32">
        <v>82</v>
      </c>
      <c r="I25" s="32"/>
      <c r="J25" s="32">
        <v>82</v>
      </c>
      <c r="K25" s="33"/>
      <c r="L25" s="31">
        <v>80</v>
      </c>
      <c r="M25" s="32"/>
      <c r="N25" s="32">
        <v>84</v>
      </c>
      <c r="O25" s="32"/>
      <c r="P25" s="32">
        <v>86</v>
      </c>
      <c r="Q25" s="32"/>
      <c r="R25" s="32">
        <v>86</v>
      </c>
      <c r="S25" s="33"/>
      <c r="T25" s="31">
        <v>80</v>
      </c>
      <c r="U25" s="32"/>
      <c r="V25" s="32">
        <v>82</v>
      </c>
      <c r="W25" s="32"/>
      <c r="X25" s="32">
        <v>84</v>
      </c>
      <c r="Y25" s="32"/>
      <c r="Z25" s="32">
        <v>84</v>
      </c>
      <c r="AA25" s="33"/>
      <c r="AB25" s="11">
        <v>86</v>
      </c>
      <c r="AC25" s="32"/>
      <c r="AD25" s="32">
        <v>94</v>
      </c>
      <c r="AE25" s="32"/>
      <c r="AF25" s="32">
        <v>96</v>
      </c>
      <c r="AG25" s="32"/>
      <c r="AH25" s="32">
        <v>91</v>
      </c>
      <c r="AI25" s="13"/>
      <c r="AJ25" s="61">
        <f t="shared" si="0"/>
        <v>80.5</v>
      </c>
      <c r="AK25" s="62">
        <f t="shared" si="1"/>
        <v>84</v>
      </c>
      <c r="AL25" s="63">
        <f t="shared" si="2"/>
        <v>82.5</v>
      </c>
      <c r="AM25" s="64">
        <f t="shared" si="3"/>
        <v>91.75</v>
      </c>
      <c r="AN25" s="65">
        <f t="shared" si="4"/>
        <v>84.6875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84.6875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3" t="s">
        <v>176</v>
      </c>
      <c r="C26" s="143" t="s">
        <v>177</v>
      </c>
      <c r="D26" s="31">
        <v>96</v>
      </c>
      <c r="E26" s="32"/>
      <c r="F26" s="32">
        <v>94</v>
      </c>
      <c r="G26" s="32"/>
      <c r="H26" s="32">
        <v>95</v>
      </c>
      <c r="I26" s="32"/>
      <c r="J26" s="32">
        <v>95</v>
      </c>
      <c r="K26" s="33"/>
      <c r="L26" s="31">
        <v>96</v>
      </c>
      <c r="M26" s="32"/>
      <c r="N26" s="32">
        <v>94</v>
      </c>
      <c r="O26" s="32"/>
      <c r="P26" s="32">
        <v>92</v>
      </c>
      <c r="Q26" s="32"/>
      <c r="R26" s="32">
        <v>94</v>
      </c>
      <c r="S26" s="33"/>
      <c r="T26" s="31">
        <v>94</v>
      </c>
      <c r="U26" s="32"/>
      <c r="V26" s="32">
        <v>96</v>
      </c>
      <c r="W26" s="32"/>
      <c r="X26" s="32">
        <v>96</v>
      </c>
      <c r="Y26" s="32"/>
      <c r="Z26" s="32">
        <v>94</v>
      </c>
      <c r="AA26" s="33"/>
      <c r="AB26" s="11">
        <v>94</v>
      </c>
      <c r="AC26" s="32"/>
      <c r="AD26" s="32">
        <v>98</v>
      </c>
      <c r="AE26" s="32"/>
      <c r="AF26" s="32">
        <v>90</v>
      </c>
      <c r="AG26" s="32"/>
      <c r="AH26" s="32">
        <v>94</v>
      </c>
      <c r="AI26" s="13"/>
      <c r="AJ26" s="61">
        <f t="shared" si="0"/>
        <v>95</v>
      </c>
      <c r="AK26" s="62">
        <f t="shared" si="1"/>
        <v>94</v>
      </c>
      <c r="AL26" s="63">
        <f t="shared" si="2"/>
        <v>95</v>
      </c>
      <c r="AM26" s="64">
        <f t="shared" si="3"/>
        <v>94</v>
      </c>
      <c r="AN26" s="65">
        <f t="shared" si="4"/>
        <v>94.5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94.5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2" t="s">
        <v>178</v>
      </c>
      <c r="C27" s="142" t="s">
        <v>179</v>
      </c>
      <c r="D27" s="31">
        <v>97</v>
      </c>
      <c r="E27" s="32"/>
      <c r="F27" s="32">
        <v>96</v>
      </c>
      <c r="G27" s="32"/>
      <c r="H27" s="32">
        <v>95</v>
      </c>
      <c r="I27" s="32"/>
      <c r="J27" s="32">
        <v>96</v>
      </c>
      <c r="K27" s="33"/>
      <c r="L27" s="31">
        <v>96</v>
      </c>
      <c r="M27" s="32"/>
      <c r="N27" s="32">
        <v>90</v>
      </c>
      <c r="O27" s="32"/>
      <c r="P27" s="32">
        <v>93</v>
      </c>
      <c r="Q27" s="32"/>
      <c r="R27" s="32">
        <v>90</v>
      </c>
      <c r="S27" s="33"/>
      <c r="T27" s="31">
        <v>90</v>
      </c>
      <c r="U27" s="32"/>
      <c r="V27" s="32">
        <v>94</v>
      </c>
      <c r="W27" s="32"/>
      <c r="X27" s="32">
        <v>90</v>
      </c>
      <c r="Y27" s="32"/>
      <c r="Z27" s="32">
        <v>94</v>
      </c>
      <c r="AA27" s="33"/>
      <c r="AB27" s="11">
        <v>93</v>
      </c>
      <c r="AC27" s="32"/>
      <c r="AD27" s="32">
        <v>96</v>
      </c>
      <c r="AE27" s="32"/>
      <c r="AF27" s="32">
        <v>96</v>
      </c>
      <c r="AG27" s="32"/>
      <c r="AH27" s="32">
        <v>93</v>
      </c>
      <c r="AI27" s="13"/>
      <c r="AJ27" s="61">
        <f t="shared" si="0"/>
        <v>96</v>
      </c>
      <c r="AK27" s="62">
        <f t="shared" si="1"/>
        <v>92.25</v>
      </c>
      <c r="AL27" s="63">
        <f t="shared" si="2"/>
        <v>92</v>
      </c>
      <c r="AM27" s="64">
        <f t="shared" si="3"/>
        <v>94.5</v>
      </c>
      <c r="AN27" s="65">
        <f t="shared" si="4"/>
        <v>93.6875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93.6875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43" t="s">
        <v>180</v>
      </c>
      <c r="C28" s="143" t="s">
        <v>181</v>
      </c>
      <c r="D28" s="31">
        <v>94</v>
      </c>
      <c r="E28" s="32"/>
      <c r="F28" s="32">
        <v>98</v>
      </c>
      <c r="G28" s="32"/>
      <c r="H28" s="32">
        <v>90</v>
      </c>
      <c r="I28" s="32"/>
      <c r="J28" s="32">
        <v>94</v>
      </c>
      <c r="K28" s="33"/>
      <c r="L28" s="31">
        <v>93</v>
      </c>
      <c r="M28" s="32"/>
      <c r="N28" s="32">
        <v>96</v>
      </c>
      <c r="O28" s="32"/>
      <c r="P28" s="32">
        <v>90</v>
      </c>
      <c r="Q28" s="32"/>
      <c r="R28" s="32">
        <v>93</v>
      </c>
      <c r="S28" s="33"/>
      <c r="T28" s="31">
        <v>96</v>
      </c>
      <c r="U28" s="32"/>
      <c r="V28" s="32">
        <v>94</v>
      </c>
      <c r="W28" s="32"/>
      <c r="X28" s="32">
        <v>90</v>
      </c>
      <c r="Y28" s="32"/>
      <c r="Z28" s="32">
        <v>93</v>
      </c>
      <c r="AA28" s="33"/>
      <c r="AB28" s="11">
        <v>94</v>
      </c>
      <c r="AC28" s="32"/>
      <c r="AD28" s="32">
        <v>90</v>
      </c>
      <c r="AE28" s="32"/>
      <c r="AF28" s="32">
        <v>90</v>
      </c>
      <c r="AG28" s="32"/>
      <c r="AH28" s="32">
        <v>91</v>
      </c>
      <c r="AI28" s="13"/>
      <c r="AJ28" s="61">
        <f t="shared" si="0"/>
        <v>94</v>
      </c>
      <c r="AK28" s="62">
        <f t="shared" si="1"/>
        <v>93</v>
      </c>
      <c r="AL28" s="63">
        <f t="shared" si="2"/>
        <v>93.25</v>
      </c>
      <c r="AM28" s="64">
        <f t="shared" si="3"/>
        <v>91.25</v>
      </c>
      <c r="AN28" s="65">
        <f t="shared" si="4"/>
        <v>92.875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92.875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42" t="s">
        <v>182</v>
      </c>
      <c r="C29" s="142" t="s">
        <v>183</v>
      </c>
      <c r="D29" s="31">
        <v>95</v>
      </c>
      <c r="E29" s="32"/>
      <c r="F29" s="32">
        <v>96</v>
      </c>
      <c r="G29" s="32"/>
      <c r="H29" s="32">
        <v>94</v>
      </c>
      <c r="I29" s="32"/>
      <c r="J29" s="32">
        <v>95</v>
      </c>
      <c r="K29" s="33"/>
      <c r="L29" s="31">
        <v>90</v>
      </c>
      <c r="M29" s="32"/>
      <c r="N29" s="32">
        <v>92</v>
      </c>
      <c r="O29" s="32"/>
      <c r="P29" s="32">
        <v>94</v>
      </c>
      <c r="Q29" s="32"/>
      <c r="R29" s="32">
        <v>92</v>
      </c>
      <c r="S29" s="33"/>
      <c r="T29" s="31">
        <v>94</v>
      </c>
      <c r="U29" s="32"/>
      <c r="V29" s="32">
        <v>98</v>
      </c>
      <c r="W29" s="32"/>
      <c r="X29" s="32">
        <v>90</v>
      </c>
      <c r="Y29" s="32"/>
      <c r="Z29" s="32">
        <v>94</v>
      </c>
      <c r="AA29" s="33"/>
      <c r="AB29" s="11">
        <v>90</v>
      </c>
      <c r="AC29" s="32"/>
      <c r="AD29" s="32">
        <v>92</v>
      </c>
      <c r="AE29" s="32"/>
      <c r="AF29" s="32">
        <v>92</v>
      </c>
      <c r="AG29" s="32"/>
      <c r="AH29" s="32">
        <v>97</v>
      </c>
      <c r="AI29" s="13"/>
      <c r="AJ29" s="61">
        <f t="shared" si="0"/>
        <v>95</v>
      </c>
      <c r="AK29" s="62">
        <f t="shared" si="1"/>
        <v>92</v>
      </c>
      <c r="AL29" s="63">
        <f t="shared" si="2"/>
        <v>94</v>
      </c>
      <c r="AM29" s="64">
        <f t="shared" si="3"/>
        <v>92.75</v>
      </c>
      <c r="AN29" s="65">
        <f t="shared" si="4"/>
        <v>93.4375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93.4375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43" t="s">
        <v>184</v>
      </c>
      <c r="C30" s="143" t="s">
        <v>185</v>
      </c>
      <c r="D30" s="31">
        <v>90</v>
      </c>
      <c r="E30" s="32"/>
      <c r="F30" s="32">
        <v>92</v>
      </c>
      <c r="G30" s="32"/>
      <c r="H30" s="32">
        <v>94</v>
      </c>
      <c r="I30" s="32"/>
      <c r="J30" s="32">
        <v>94</v>
      </c>
      <c r="K30" s="33"/>
      <c r="L30" s="31">
        <v>93</v>
      </c>
      <c r="M30" s="32"/>
      <c r="N30" s="32">
        <v>90</v>
      </c>
      <c r="O30" s="32"/>
      <c r="P30" s="32">
        <v>87</v>
      </c>
      <c r="Q30" s="32"/>
      <c r="R30" s="32">
        <v>90</v>
      </c>
      <c r="S30" s="33"/>
      <c r="T30" s="31">
        <v>94</v>
      </c>
      <c r="U30" s="32"/>
      <c r="V30" s="32">
        <v>90</v>
      </c>
      <c r="W30" s="32"/>
      <c r="X30" s="32">
        <v>90</v>
      </c>
      <c r="Y30" s="32"/>
      <c r="Z30" s="32">
        <v>92</v>
      </c>
      <c r="AA30" s="33"/>
      <c r="AB30" s="11">
        <v>89</v>
      </c>
      <c r="AC30" s="32"/>
      <c r="AD30" s="32">
        <v>91</v>
      </c>
      <c r="AE30" s="32"/>
      <c r="AF30" s="32">
        <v>91</v>
      </c>
      <c r="AG30" s="32"/>
      <c r="AH30" s="32">
        <v>92</v>
      </c>
      <c r="AI30" s="13"/>
      <c r="AJ30" s="61">
        <f t="shared" si="0"/>
        <v>92.5</v>
      </c>
      <c r="AK30" s="62">
        <f t="shared" si="1"/>
        <v>90</v>
      </c>
      <c r="AL30" s="63">
        <f t="shared" si="2"/>
        <v>91.5</v>
      </c>
      <c r="AM30" s="64">
        <f t="shared" si="3"/>
        <v>90.75</v>
      </c>
      <c r="AN30" s="65">
        <f t="shared" si="4"/>
        <v>91.1875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91.1875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42" t="s">
        <v>186</v>
      </c>
      <c r="C31" s="142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3" t="s">
        <v>188</v>
      </c>
      <c r="C32" s="143" t="s">
        <v>189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2" t="s">
        <v>190</v>
      </c>
      <c r="C33" s="142" t="s">
        <v>191</v>
      </c>
      <c r="D33" s="31">
        <v>92</v>
      </c>
      <c r="E33" s="32"/>
      <c r="F33" s="32">
        <v>88</v>
      </c>
      <c r="G33" s="32"/>
      <c r="H33" s="32">
        <v>90</v>
      </c>
      <c r="I33" s="32"/>
      <c r="J33" s="32">
        <v>91</v>
      </c>
      <c r="K33" s="33"/>
      <c r="L33" s="31">
        <v>89</v>
      </c>
      <c r="M33" s="32"/>
      <c r="N33" s="32">
        <v>92</v>
      </c>
      <c r="O33" s="32"/>
      <c r="P33" s="32">
        <v>94</v>
      </c>
      <c r="Q33" s="32"/>
      <c r="R33" s="32">
        <v>94</v>
      </c>
      <c r="S33" s="33"/>
      <c r="T33" s="31">
        <v>89</v>
      </c>
      <c r="U33" s="32"/>
      <c r="V33" s="32">
        <v>91</v>
      </c>
      <c r="W33" s="32"/>
      <c r="X33" s="32">
        <v>90</v>
      </c>
      <c r="Y33" s="32"/>
      <c r="Z33" s="32">
        <v>91</v>
      </c>
      <c r="AA33" s="33"/>
      <c r="AB33" s="11">
        <v>88</v>
      </c>
      <c r="AC33" s="32"/>
      <c r="AD33" s="32">
        <v>92</v>
      </c>
      <c r="AE33" s="32"/>
      <c r="AF33" s="32">
        <v>94</v>
      </c>
      <c r="AG33" s="32"/>
      <c r="AH33" s="32">
        <v>92</v>
      </c>
      <c r="AI33" s="13"/>
      <c r="AJ33" s="61">
        <f t="shared" si="0"/>
        <v>90.25</v>
      </c>
      <c r="AK33" s="62">
        <f t="shared" si="1"/>
        <v>92.25</v>
      </c>
      <c r="AL33" s="63">
        <f t="shared" si="2"/>
        <v>90.25</v>
      </c>
      <c r="AM33" s="64">
        <f t="shared" si="3"/>
        <v>91.5</v>
      </c>
      <c r="AN33" s="65">
        <f t="shared" si="4"/>
        <v>91.0625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91.0625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43" t="s">
        <v>192</v>
      </c>
      <c r="C34" s="143" t="s">
        <v>193</v>
      </c>
      <c r="D34" s="31">
        <v>75</v>
      </c>
      <c r="E34" s="32"/>
      <c r="F34" s="32">
        <v>76</v>
      </c>
      <c r="G34" s="32"/>
      <c r="H34" s="32">
        <v>74</v>
      </c>
      <c r="I34" s="32"/>
      <c r="J34" s="32">
        <v>75</v>
      </c>
      <c r="K34" s="33"/>
      <c r="L34" s="31">
        <v>76</v>
      </c>
      <c r="M34" s="32"/>
      <c r="N34" s="32">
        <v>73</v>
      </c>
      <c r="O34" s="32"/>
      <c r="P34" s="32">
        <v>84</v>
      </c>
      <c r="Q34" s="32"/>
      <c r="R34" s="32">
        <v>86</v>
      </c>
      <c r="S34" s="33"/>
      <c r="T34" s="31">
        <v>80</v>
      </c>
      <c r="U34" s="32"/>
      <c r="V34" s="32">
        <v>80</v>
      </c>
      <c r="W34" s="32"/>
      <c r="X34" s="32">
        <v>81</v>
      </c>
      <c r="Y34" s="32"/>
      <c r="Z34" s="32">
        <v>82</v>
      </c>
      <c r="AA34" s="33"/>
      <c r="AB34" s="11">
        <v>90</v>
      </c>
      <c r="AC34" s="32"/>
      <c r="AD34" s="32">
        <v>80</v>
      </c>
      <c r="AE34" s="32"/>
      <c r="AF34" s="32">
        <v>85</v>
      </c>
      <c r="AG34" s="32"/>
      <c r="AH34" s="32">
        <v>86</v>
      </c>
      <c r="AI34" s="13"/>
      <c r="AJ34" s="61">
        <f t="shared" si="0"/>
        <v>75</v>
      </c>
      <c r="AK34" s="62">
        <f t="shared" si="1"/>
        <v>79.75</v>
      </c>
      <c r="AL34" s="63">
        <f t="shared" si="2"/>
        <v>80.75</v>
      </c>
      <c r="AM34" s="64">
        <f t="shared" si="3"/>
        <v>85.25</v>
      </c>
      <c r="AN34" s="65">
        <f t="shared" si="4"/>
        <v>80.1875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80.1875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42" t="s">
        <v>194</v>
      </c>
      <c r="C35" s="142" t="s">
        <v>195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3" t="s">
        <v>196</v>
      </c>
      <c r="C36" s="143" t="s">
        <v>197</v>
      </c>
      <c r="D36" s="31">
        <v>94</v>
      </c>
      <c r="E36" s="32"/>
      <c r="F36" s="32">
        <v>96</v>
      </c>
      <c r="G36" s="32"/>
      <c r="H36" s="32">
        <v>94</v>
      </c>
      <c r="I36" s="32"/>
      <c r="J36" s="32">
        <v>96</v>
      </c>
      <c r="K36" s="33"/>
      <c r="L36" s="31">
        <v>95</v>
      </c>
      <c r="M36" s="32"/>
      <c r="N36" s="32">
        <v>96</v>
      </c>
      <c r="O36" s="32"/>
      <c r="P36" s="32">
        <v>94</v>
      </c>
      <c r="Q36" s="32"/>
      <c r="R36" s="32">
        <v>95</v>
      </c>
      <c r="S36" s="33"/>
      <c r="T36" s="31">
        <v>93</v>
      </c>
      <c r="U36" s="32"/>
      <c r="V36" s="32">
        <v>90</v>
      </c>
      <c r="W36" s="32"/>
      <c r="X36" s="32">
        <v>91</v>
      </c>
      <c r="Y36" s="32"/>
      <c r="Z36" s="32">
        <v>92</v>
      </c>
      <c r="AA36" s="33"/>
      <c r="AB36" s="11">
        <v>92</v>
      </c>
      <c r="AC36" s="32"/>
      <c r="AD36" s="32">
        <v>94</v>
      </c>
      <c r="AE36" s="32"/>
      <c r="AF36" s="32">
        <v>96</v>
      </c>
      <c r="AG36" s="32"/>
      <c r="AH36" s="32">
        <v>90</v>
      </c>
      <c r="AI36" s="13"/>
      <c r="AJ36" s="61">
        <f t="shared" si="0"/>
        <v>95</v>
      </c>
      <c r="AK36" s="62">
        <f t="shared" si="1"/>
        <v>95</v>
      </c>
      <c r="AL36" s="63">
        <f t="shared" si="2"/>
        <v>91.5</v>
      </c>
      <c r="AM36" s="64">
        <f t="shared" si="3"/>
        <v>93</v>
      </c>
      <c r="AN36" s="65">
        <f t="shared" si="4"/>
        <v>93.625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93.625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42" t="s">
        <v>198</v>
      </c>
      <c r="C37" s="142" t="s">
        <v>199</v>
      </c>
      <c r="D37" s="31">
        <v>80</v>
      </c>
      <c r="E37" s="32"/>
      <c r="F37" s="32">
        <v>82</v>
      </c>
      <c r="G37" s="32"/>
      <c r="H37" s="32">
        <v>84</v>
      </c>
      <c r="I37" s="32"/>
      <c r="J37" s="32">
        <v>82</v>
      </c>
      <c r="K37" s="33"/>
      <c r="L37" s="31">
        <v>88</v>
      </c>
      <c r="M37" s="32"/>
      <c r="N37" s="32">
        <v>84</v>
      </c>
      <c r="O37" s="32"/>
      <c r="P37" s="32">
        <v>80</v>
      </c>
      <c r="Q37" s="32"/>
      <c r="R37" s="32">
        <v>88</v>
      </c>
      <c r="S37" s="33"/>
      <c r="T37" s="31">
        <v>86</v>
      </c>
      <c r="U37" s="32"/>
      <c r="V37" s="32">
        <v>86</v>
      </c>
      <c r="W37" s="32"/>
      <c r="X37" s="32">
        <v>85</v>
      </c>
      <c r="Y37" s="32"/>
      <c r="Z37" s="32">
        <v>87</v>
      </c>
      <c r="AA37" s="33"/>
      <c r="AB37" s="11">
        <v>86</v>
      </c>
      <c r="AC37" s="32"/>
      <c r="AD37" s="32">
        <v>84</v>
      </c>
      <c r="AE37" s="32"/>
      <c r="AF37" s="32">
        <v>86</v>
      </c>
      <c r="AG37" s="32"/>
      <c r="AH37" s="32">
        <v>94</v>
      </c>
      <c r="AI37" s="13"/>
      <c r="AJ37" s="61">
        <f t="shared" si="0"/>
        <v>82</v>
      </c>
      <c r="AK37" s="62">
        <f t="shared" si="1"/>
        <v>85</v>
      </c>
      <c r="AL37" s="63">
        <f t="shared" si="2"/>
        <v>86</v>
      </c>
      <c r="AM37" s="64">
        <f t="shared" si="3"/>
        <v>87.5</v>
      </c>
      <c r="AN37" s="65">
        <f t="shared" si="4"/>
        <v>85.125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85.125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43" t="s">
        <v>200</v>
      </c>
      <c r="C38" s="143" t="s">
        <v>201</v>
      </c>
      <c r="D38" s="31">
        <v>96</v>
      </c>
      <c r="E38" s="32"/>
      <c r="F38" s="32">
        <v>98</v>
      </c>
      <c r="G38" s="32"/>
      <c r="H38" s="32">
        <v>95</v>
      </c>
      <c r="I38" s="32"/>
      <c r="J38" s="32">
        <v>96</v>
      </c>
      <c r="K38" s="33"/>
      <c r="L38" s="31">
        <v>90</v>
      </c>
      <c r="M38" s="32"/>
      <c r="N38" s="32">
        <v>91</v>
      </c>
      <c r="O38" s="32"/>
      <c r="P38" s="32">
        <v>92</v>
      </c>
      <c r="Q38" s="32"/>
      <c r="R38" s="32">
        <v>94</v>
      </c>
      <c r="S38" s="33"/>
      <c r="T38" s="31">
        <v>90</v>
      </c>
      <c r="U38" s="32"/>
      <c r="V38" s="32">
        <v>92</v>
      </c>
      <c r="W38" s="32"/>
      <c r="X38" s="32">
        <v>90</v>
      </c>
      <c r="Y38" s="32"/>
      <c r="Z38" s="32">
        <v>94</v>
      </c>
      <c r="AA38" s="33"/>
      <c r="AB38" s="11">
        <v>90</v>
      </c>
      <c r="AC38" s="32"/>
      <c r="AD38" s="32">
        <v>92</v>
      </c>
      <c r="AE38" s="32"/>
      <c r="AF38" s="32">
        <v>94</v>
      </c>
      <c r="AG38" s="32"/>
      <c r="AH38" s="32">
        <v>94</v>
      </c>
      <c r="AI38" s="13"/>
      <c r="AJ38" s="61">
        <f t="shared" si="0"/>
        <v>96.25</v>
      </c>
      <c r="AK38" s="62">
        <f t="shared" si="1"/>
        <v>91.75</v>
      </c>
      <c r="AL38" s="63">
        <f t="shared" si="2"/>
        <v>91.5</v>
      </c>
      <c r="AM38" s="64">
        <f t="shared" si="3"/>
        <v>92.5</v>
      </c>
      <c r="AN38" s="65">
        <f t="shared" si="4"/>
        <v>93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93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2" t="s">
        <v>202</v>
      </c>
      <c r="C39" s="142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3" t="s">
        <v>204</v>
      </c>
      <c r="C40" s="143" t="s">
        <v>205</v>
      </c>
      <c r="D40" s="31">
        <v>89</v>
      </c>
      <c r="E40" s="32"/>
      <c r="F40" s="32">
        <v>92</v>
      </c>
      <c r="G40" s="32"/>
      <c r="H40" s="32">
        <v>90</v>
      </c>
      <c r="I40" s="32"/>
      <c r="J40" s="32">
        <v>92</v>
      </c>
      <c r="K40" s="33"/>
      <c r="L40" s="31">
        <v>94</v>
      </c>
      <c r="M40" s="32"/>
      <c r="N40" s="32">
        <v>92</v>
      </c>
      <c r="O40" s="32"/>
      <c r="P40" s="32">
        <v>90</v>
      </c>
      <c r="Q40" s="32"/>
      <c r="R40" s="32">
        <v>92</v>
      </c>
      <c r="S40" s="33"/>
      <c r="T40" s="31">
        <v>90</v>
      </c>
      <c r="U40" s="32"/>
      <c r="V40" s="32">
        <v>89</v>
      </c>
      <c r="W40" s="32"/>
      <c r="X40" s="32">
        <v>91</v>
      </c>
      <c r="Y40" s="32"/>
      <c r="Z40" s="32">
        <v>90</v>
      </c>
      <c r="AA40" s="33"/>
      <c r="AB40" s="11">
        <v>90</v>
      </c>
      <c r="AC40" s="32"/>
      <c r="AD40" s="32">
        <v>94</v>
      </c>
      <c r="AE40" s="32"/>
      <c r="AF40" s="32">
        <v>93</v>
      </c>
      <c r="AG40" s="32"/>
      <c r="AH40" s="32">
        <v>94</v>
      </c>
      <c r="AI40" s="13"/>
      <c r="AJ40" s="61">
        <f t="shared" si="0"/>
        <v>90.75</v>
      </c>
      <c r="AK40" s="62">
        <f t="shared" si="1"/>
        <v>92</v>
      </c>
      <c r="AL40" s="63">
        <f t="shared" si="2"/>
        <v>90</v>
      </c>
      <c r="AM40" s="64">
        <f t="shared" si="3"/>
        <v>92.75</v>
      </c>
      <c r="AN40" s="65">
        <f t="shared" si="4"/>
        <v>91.375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91.375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2" t="s">
        <v>206</v>
      </c>
      <c r="C41" s="142" t="s">
        <v>207</v>
      </c>
      <c r="D41" s="31">
        <v>96</v>
      </c>
      <c r="E41" s="32"/>
      <c r="F41" s="32">
        <v>93</v>
      </c>
      <c r="G41" s="32"/>
      <c r="H41" s="32">
        <v>96</v>
      </c>
      <c r="I41" s="32"/>
      <c r="J41" s="32">
        <v>90</v>
      </c>
      <c r="K41" s="33"/>
      <c r="L41" s="31">
        <v>93</v>
      </c>
      <c r="M41" s="32"/>
      <c r="N41" s="32">
        <v>96</v>
      </c>
      <c r="O41" s="32"/>
      <c r="P41" s="32">
        <v>90</v>
      </c>
      <c r="Q41" s="32"/>
      <c r="R41" s="32">
        <v>93</v>
      </c>
      <c r="S41" s="33"/>
      <c r="T41" s="31">
        <v>96</v>
      </c>
      <c r="U41" s="32"/>
      <c r="V41" s="32">
        <v>90</v>
      </c>
      <c r="W41" s="32"/>
      <c r="X41" s="32">
        <v>90</v>
      </c>
      <c r="Y41" s="32"/>
      <c r="Z41" s="32">
        <v>96</v>
      </c>
      <c r="AA41" s="33"/>
      <c r="AB41" s="11">
        <v>96</v>
      </c>
      <c r="AC41" s="32"/>
      <c r="AD41" s="32">
        <v>93</v>
      </c>
      <c r="AE41" s="32"/>
      <c r="AF41" s="32">
        <v>96</v>
      </c>
      <c r="AG41" s="32"/>
      <c r="AH41" s="32">
        <v>96</v>
      </c>
      <c r="AI41" s="13"/>
      <c r="AJ41" s="61">
        <f t="shared" si="0"/>
        <v>93.75</v>
      </c>
      <c r="AK41" s="62">
        <f t="shared" si="1"/>
        <v>93</v>
      </c>
      <c r="AL41" s="63">
        <f t="shared" si="2"/>
        <v>93</v>
      </c>
      <c r="AM41" s="64">
        <f t="shared" si="3"/>
        <v>95.25</v>
      </c>
      <c r="AN41" s="65">
        <f t="shared" si="4"/>
        <v>93.75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93.75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43" t="s">
        <v>208</v>
      </c>
      <c r="C42" s="143" t="s">
        <v>209</v>
      </c>
      <c r="D42" s="31">
        <v>90</v>
      </c>
      <c r="E42" s="32"/>
      <c r="F42" s="32">
        <v>91</v>
      </c>
      <c r="G42" s="32"/>
      <c r="H42" s="32">
        <v>89</v>
      </c>
      <c r="I42" s="32"/>
      <c r="J42" s="32">
        <v>90</v>
      </c>
      <c r="K42" s="33"/>
      <c r="L42" s="31">
        <v>90</v>
      </c>
      <c r="M42" s="32"/>
      <c r="N42" s="32">
        <v>96</v>
      </c>
      <c r="O42" s="32"/>
      <c r="P42" s="32">
        <v>93</v>
      </c>
      <c r="Q42" s="32"/>
      <c r="R42" s="32">
        <v>94</v>
      </c>
      <c r="S42" s="33"/>
      <c r="T42" s="31">
        <v>96</v>
      </c>
      <c r="U42" s="32"/>
      <c r="V42" s="32">
        <v>92</v>
      </c>
      <c r="W42" s="32"/>
      <c r="X42" s="32">
        <v>92</v>
      </c>
      <c r="Y42" s="32"/>
      <c r="Z42" s="32">
        <v>94</v>
      </c>
      <c r="AA42" s="33"/>
      <c r="AB42" s="11">
        <v>96</v>
      </c>
      <c r="AC42" s="32"/>
      <c r="AD42" s="32">
        <v>94</v>
      </c>
      <c r="AE42" s="32"/>
      <c r="AF42" s="32">
        <v>96</v>
      </c>
      <c r="AG42" s="32"/>
      <c r="AH42" s="32">
        <v>96</v>
      </c>
      <c r="AI42" s="13"/>
      <c r="AJ42" s="61">
        <f t="shared" si="0"/>
        <v>90</v>
      </c>
      <c r="AK42" s="62">
        <f t="shared" si="1"/>
        <v>93.25</v>
      </c>
      <c r="AL42" s="63">
        <f t="shared" si="2"/>
        <v>93.5</v>
      </c>
      <c r="AM42" s="64">
        <f t="shared" si="3"/>
        <v>95.5</v>
      </c>
      <c r="AN42" s="65">
        <f t="shared" si="4"/>
        <v>93.0625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93.0625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44" t="s">
        <v>210</v>
      </c>
      <c r="C43" s="144" t="s">
        <v>211</v>
      </c>
      <c r="D43" s="31">
        <v>94</v>
      </c>
      <c r="E43" s="32"/>
      <c r="F43" s="32">
        <v>90</v>
      </c>
      <c r="G43" s="32"/>
      <c r="H43" s="32">
        <v>92</v>
      </c>
      <c r="I43" s="32"/>
      <c r="J43" s="32">
        <v>92</v>
      </c>
      <c r="K43" s="33"/>
      <c r="L43" s="31">
        <v>90</v>
      </c>
      <c r="M43" s="32"/>
      <c r="N43" s="32">
        <v>90</v>
      </c>
      <c r="O43" s="32"/>
      <c r="P43" s="32">
        <v>94</v>
      </c>
      <c r="Q43" s="32"/>
      <c r="R43" s="32">
        <v>90</v>
      </c>
      <c r="S43" s="33"/>
      <c r="T43" s="31">
        <v>94</v>
      </c>
      <c r="U43" s="32"/>
      <c r="V43" s="32">
        <v>92</v>
      </c>
      <c r="W43" s="32"/>
      <c r="X43" s="32">
        <v>94</v>
      </c>
      <c r="Y43" s="32"/>
      <c r="Z43" s="32">
        <v>92</v>
      </c>
      <c r="AA43" s="33"/>
      <c r="AB43" s="11">
        <v>94</v>
      </c>
      <c r="AC43" s="32"/>
      <c r="AD43" s="32">
        <v>90</v>
      </c>
      <c r="AE43" s="32"/>
      <c r="AF43" s="32">
        <v>92</v>
      </c>
      <c r="AG43" s="32"/>
      <c r="AH43" s="32">
        <v>94</v>
      </c>
      <c r="AI43" s="13"/>
      <c r="AJ43" s="61">
        <f t="shared" si="0"/>
        <v>92</v>
      </c>
      <c r="AK43" s="62">
        <f t="shared" si="1"/>
        <v>91</v>
      </c>
      <c r="AL43" s="63">
        <f t="shared" si="2"/>
        <v>93</v>
      </c>
      <c r="AM43" s="64">
        <f t="shared" si="3"/>
        <v>92.5</v>
      </c>
      <c r="AN43" s="65">
        <f t="shared" si="4"/>
        <v>92.125</v>
      </c>
      <c r="AO43" s="54"/>
      <c r="AQ43" s="71" t="str">
        <f t="shared" si="5"/>
        <v/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>
        <f t="shared" si="12"/>
        <v>92.125</v>
      </c>
      <c r="BB43" s="81" t="str">
        <f t="shared" si="13"/>
        <v/>
      </c>
      <c r="BD43" s="24" t="str">
        <f t="shared" si="14"/>
        <v/>
      </c>
    </row>
    <row r="44" spans="1:56" x14ac:dyDescent="0.2">
      <c r="A44" s="45">
        <v>34</v>
      </c>
      <c r="B44" s="143" t="s">
        <v>212</v>
      </c>
      <c r="C44" s="143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2" t="s">
        <v>214</v>
      </c>
      <c r="C45" s="142" t="s">
        <v>215</v>
      </c>
      <c r="D45" s="31">
        <v>90</v>
      </c>
      <c r="E45" s="32"/>
      <c r="F45" s="32">
        <v>89</v>
      </c>
      <c r="G45" s="32"/>
      <c r="H45" s="32">
        <v>91</v>
      </c>
      <c r="I45" s="32"/>
      <c r="J45" s="32">
        <v>90</v>
      </c>
      <c r="K45" s="33"/>
      <c r="L45" s="31">
        <v>94</v>
      </c>
      <c r="M45" s="32"/>
      <c r="N45" s="32">
        <v>90</v>
      </c>
      <c r="O45" s="32"/>
      <c r="P45" s="32">
        <v>91</v>
      </c>
      <c r="Q45" s="32"/>
      <c r="R45" s="32">
        <v>86</v>
      </c>
      <c r="S45" s="13"/>
      <c r="T45" s="31">
        <v>92</v>
      </c>
      <c r="U45" s="32"/>
      <c r="V45" s="32">
        <v>90</v>
      </c>
      <c r="W45" s="32"/>
      <c r="X45" s="32">
        <v>92</v>
      </c>
      <c r="Y45" s="32"/>
      <c r="Z45" s="32">
        <v>91</v>
      </c>
      <c r="AA45" s="33"/>
      <c r="AB45" s="11">
        <v>93</v>
      </c>
      <c r="AC45" s="32"/>
      <c r="AD45" s="32">
        <v>96</v>
      </c>
      <c r="AE45" s="32"/>
      <c r="AF45" s="32">
        <v>93</v>
      </c>
      <c r="AG45" s="32"/>
      <c r="AH45" s="32">
        <v>96</v>
      </c>
      <c r="AI45" s="13"/>
      <c r="AJ45" s="61">
        <f t="shared" si="0"/>
        <v>90</v>
      </c>
      <c r="AK45" s="62">
        <f t="shared" si="1"/>
        <v>90.25</v>
      </c>
      <c r="AL45" s="63">
        <f t="shared" si="2"/>
        <v>91.25</v>
      </c>
      <c r="AM45" s="64">
        <f t="shared" si="3"/>
        <v>94.5</v>
      </c>
      <c r="AN45" s="65">
        <f t="shared" si="4"/>
        <v>91.5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91.5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43" t="s">
        <v>216</v>
      </c>
      <c r="C46" s="143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2" t="s">
        <v>218</v>
      </c>
      <c r="C47" s="142" t="s">
        <v>219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 t="s">
        <v>220</v>
      </c>
      <c r="C48" s="143" t="s">
        <v>221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 t="s">
        <v>222</v>
      </c>
      <c r="C49" s="142" t="s">
        <v>223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 t="s">
        <v>224</v>
      </c>
      <c r="C50" s="143" t="s">
        <v>225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61" priority="2" operator="lessThan">
      <formula>70</formula>
    </cfRule>
  </conditionalFormatting>
  <conditionalFormatting sqref="F12:K41">
    <cfRule type="cellIs" dxfId="60" priority="5" operator="lessThan">
      <formula>70</formula>
    </cfRule>
  </conditionalFormatting>
  <conditionalFormatting sqref="N12:AA41">
    <cfRule type="cellIs" dxfId="59" priority="4" operator="lessThan">
      <formula>70</formula>
    </cfRule>
  </conditionalFormatting>
  <conditionalFormatting sqref="AD12:AI41">
    <cfRule type="cellIs" dxfId="58" priority="3" operator="lessThan">
      <formula>70</formula>
    </cfRule>
  </conditionalFormatting>
  <conditionalFormatting sqref="AJ11:AO55 D12:E41 L12:M41 AB12:AC41 D42:AI55">
    <cfRule type="cellIs" dxfId="57" priority="8" operator="lessThan">
      <formula>70</formula>
    </cfRule>
  </conditionalFormatting>
  <conditionalFormatting sqref="AQ11:AQ55">
    <cfRule type="cellIs" dxfId="56" priority="6" operator="lessThan">
      <formula>70</formula>
    </cfRule>
  </conditionalFormatting>
  <conditionalFormatting sqref="AQ11:AX55">
    <cfRule type="cellIs" dxfId="55" priority="7" operator="lessThan">
      <formula>70</formula>
    </cfRule>
  </conditionalFormatting>
  <conditionalFormatting sqref="AY11:AY55">
    <cfRule type="cellIs" dxfId="54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D55"/>
  <sheetViews>
    <sheetView topLeftCell="H8" zoomScaleNormal="100" workbookViewId="0">
      <selection activeCell="AZ17" sqref="AZ17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4" t="s">
        <v>146</v>
      </c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6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03" t="s">
        <v>99</v>
      </c>
      <c r="AO7" s="206" t="s">
        <v>104</v>
      </c>
      <c r="AQ7" s="209" t="s">
        <v>20</v>
      </c>
      <c r="AR7" s="210"/>
      <c r="AS7" s="210"/>
      <c r="AT7" s="211"/>
      <c r="AU7" s="215" t="s">
        <v>21</v>
      </c>
      <c r="AV7" s="216"/>
      <c r="AW7" s="216"/>
      <c r="AX7" s="217"/>
      <c r="AY7" s="199" t="s">
        <v>103</v>
      </c>
      <c r="AZ7" s="200"/>
      <c r="BA7" s="199" t="s">
        <v>105</v>
      </c>
      <c r="BB7" s="200"/>
      <c r="BD7" s="24" t="s">
        <v>145</v>
      </c>
    </row>
    <row r="8" spans="1:56" ht="16" thickBot="1" x14ac:dyDescent="0.25">
      <c r="AN8" s="204"/>
      <c r="AO8" s="207"/>
      <c r="AQ8" s="212"/>
      <c r="AR8" s="213"/>
      <c r="AS8" s="213"/>
      <c r="AT8" s="214"/>
      <c r="AU8" s="218"/>
      <c r="AV8" s="219"/>
      <c r="AW8" s="219"/>
      <c r="AX8" s="220"/>
      <c r="AY8" s="221"/>
      <c r="AZ8" s="222"/>
      <c r="BA8" s="201"/>
      <c r="BB8" s="202"/>
    </row>
    <row r="9" spans="1:56" x14ac:dyDescent="0.2">
      <c r="A9" s="187" t="s">
        <v>5</v>
      </c>
      <c r="B9" s="189" t="s">
        <v>4</v>
      </c>
      <c r="C9" s="191" t="s">
        <v>19</v>
      </c>
      <c r="D9" s="193" t="s">
        <v>91</v>
      </c>
      <c r="E9" s="194"/>
      <c r="F9" s="194"/>
      <c r="G9" s="194"/>
      <c r="H9" s="194"/>
      <c r="I9" s="194"/>
      <c r="J9" s="194"/>
      <c r="K9" s="195"/>
      <c r="L9" s="196" t="s">
        <v>92</v>
      </c>
      <c r="M9" s="197"/>
      <c r="N9" s="197"/>
      <c r="O9" s="197"/>
      <c r="P9" s="197"/>
      <c r="Q9" s="197"/>
      <c r="R9" s="197"/>
      <c r="S9" s="198"/>
      <c r="T9" s="172" t="s">
        <v>93</v>
      </c>
      <c r="U9" s="173"/>
      <c r="V9" s="173"/>
      <c r="W9" s="173"/>
      <c r="X9" s="173"/>
      <c r="Y9" s="173"/>
      <c r="Z9" s="173"/>
      <c r="AA9" s="174"/>
      <c r="AB9" s="175" t="s">
        <v>94</v>
      </c>
      <c r="AC9" s="176"/>
      <c r="AD9" s="176"/>
      <c r="AE9" s="176"/>
      <c r="AF9" s="176"/>
      <c r="AG9" s="176"/>
      <c r="AH9" s="176"/>
      <c r="AI9" s="177"/>
      <c r="AJ9" s="178" t="s">
        <v>95</v>
      </c>
      <c r="AK9" s="180" t="s">
        <v>96</v>
      </c>
      <c r="AL9" s="182" t="s">
        <v>97</v>
      </c>
      <c r="AM9" s="166" t="s">
        <v>98</v>
      </c>
      <c r="AN9" s="204"/>
      <c r="AO9" s="207"/>
      <c r="AQ9" s="168" t="s">
        <v>42</v>
      </c>
      <c r="AR9" s="170" t="s">
        <v>43</v>
      </c>
      <c r="AS9" s="228" t="s">
        <v>44</v>
      </c>
      <c r="AT9" s="230" t="s">
        <v>100</v>
      </c>
      <c r="AU9" s="168" t="s">
        <v>46</v>
      </c>
      <c r="AV9" s="170" t="s">
        <v>106</v>
      </c>
      <c r="AW9" s="228" t="s">
        <v>107</v>
      </c>
      <c r="AX9" s="232" t="s">
        <v>108</v>
      </c>
      <c r="AY9" s="223" t="s">
        <v>101</v>
      </c>
      <c r="AZ9" s="225" t="s">
        <v>102</v>
      </c>
      <c r="BA9" s="224" t="s">
        <v>57</v>
      </c>
      <c r="BB9" s="227" t="s">
        <v>58</v>
      </c>
    </row>
    <row r="10" spans="1:56" ht="16" thickBot="1" x14ac:dyDescent="0.25">
      <c r="A10" s="188"/>
      <c r="B10" s="190"/>
      <c r="C10" s="192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79"/>
      <c r="AK10" s="181"/>
      <c r="AL10" s="183"/>
      <c r="AM10" s="167"/>
      <c r="AN10" s="205"/>
      <c r="AO10" s="208"/>
      <c r="AQ10" s="169"/>
      <c r="AR10" s="171"/>
      <c r="AS10" s="229"/>
      <c r="AT10" s="231"/>
      <c r="AU10" s="169"/>
      <c r="AV10" s="171"/>
      <c r="AW10" s="229"/>
      <c r="AX10" s="233"/>
      <c r="AY10" s="224"/>
      <c r="AZ10" s="226"/>
      <c r="BA10" s="224"/>
      <c r="BB10" s="227"/>
    </row>
    <row r="11" spans="1:56" x14ac:dyDescent="0.2">
      <c r="A11" s="41">
        <v>1</v>
      </c>
      <c r="B11" s="142" t="s">
        <v>148</v>
      </c>
      <c r="C11" s="142" t="s">
        <v>149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3" t="s">
        <v>150</v>
      </c>
      <c r="C12" s="143" t="s">
        <v>149</v>
      </c>
      <c r="D12" s="31">
        <v>98</v>
      </c>
      <c r="E12" s="32"/>
      <c r="F12" s="32">
        <v>99</v>
      </c>
      <c r="G12" s="32"/>
      <c r="H12" s="32">
        <v>90</v>
      </c>
      <c r="I12" s="32"/>
      <c r="J12" s="32">
        <v>96</v>
      </c>
      <c r="K12" s="33"/>
      <c r="L12" s="31">
        <v>99</v>
      </c>
      <c r="M12" s="32"/>
      <c r="N12" s="32">
        <v>96</v>
      </c>
      <c r="O12" s="32"/>
      <c r="P12" s="32">
        <v>92</v>
      </c>
      <c r="Q12" s="32"/>
      <c r="R12" s="32">
        <v>95</v>
      </c>
      <c r="S12" s="33"/>
      <c r="T12" s="31">
        <v>98</v>
      </c>
      <c r="U12" s="32"/>
      <c r="V12" s="32">
        <v>97</v>
      </c>
      <c r="W12" s="32"/>
      <c r="X12" s="32">
        <v>90</v>
      </c>
      <c r="Y12" s="32"/>
      <c r="Z12" s="32">
        <v>97</v>
      </c>
      <c r="AA12" s="33"/>
      <c r="AB12" s="11">
        <v>90</v>
      </c>
      <c r="AC12" s="32"/>
      <c r="AD12" s="32">
        <v>98</v>
      </c>
      <c r="AE12" s="32"/>
      <c r="AF12" s="32">
        <v>92</v>
      </c>
      <c r="AG12" s="32"/>
      <c r="AH12" s="32">
        <v>98</v>
      </c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95.75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95.5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95.5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94.5</v>
      </c>
      <c r="AN12" s="65">
        <f t="shared" ref="AN12:AN55" si="4">AVERAGE(AJ12:AM12)</f>
        <v>95.3125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95.3125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2" t="s">
        <v>151</v>
      </c>
      <c r="C13" s="142" t="s">
        <v>152</v>
      </c>
      <c r="D13" s="31">
        <v>90</v>
      </c>
      <c r="E13" s="32"/>
      <c r="F13" s="32">
        <v>88</v>
      </c>
      <c r="G13" s="32"/>
      <c r="H13" s="32">
        <v>91</v>
      </c>
      <c r="I13" s="32"/>
      <c r="J13" s="32">
        <v>92</v>
      </c>
      <c r="K13" s="33"/>
      <c r="L13" s="31">
        <v>90</v>
      </c>
      <c r="M13" s="32"/>
      <c r="N13" s="32">
        <v>90</v>
      </c>
      <c r="O13" s="32"/>
      <c r="P13" s="32">
        <v>92</v>
      </c>
      <c r="Q13" s="32"/>
      <c r="R13" s="32">
        <v>90</v>
      </c>
      <c r="S13" s="33"/>
      <c r="T13" s="31">
        <v>88</v>
      </c>
      <c r="U13" s="32"/>
      <c r="V13" s="32">
        <v>88</v>
      </c>
      <c r="W13" s="32"/>
      <c r="X13" s="32">
        <v>83</v>
      </c>
      <c r="Y13" s="32"/>
      <c r="Z13" s="32">
        <v>84</v>
      </c>
      <c r="AA13" s="33"/>
      <c r="AB13" s="11">
        <v>90</v>
      </c>
      <c r="AC13" s="32"/>
      <c r="AD13" s="32">
        <v>86</v>
      </c>
      <c r="AE13" s="32"/>
      <c r="AF13" s="32">
        <v>85</v>
      </c>
      <c r="AG13" s="32"/>
      <c r="AH13" s="32">
        <v>86</v>
      </c>
      <c r="AI13" s="13"/>
      <c r="AJ13" s="61">
        <f t="shared" si="0"/>
        <v>90.25</v>
      </c>
      <c r="AK13" s="62">
        <f t="shared" si="1"/>
        <v>90.5</v>
      </c>
      <c r="AL13" s="63">
        <f t="shared" si="2"/>
        <v>85.75</v>
      </c>
      <c r="AM13" s="64">
        <f t="shared" si="3"/>
        <v>86.75</v>
      </c>
      <c r="AN13" s="65">
        <f t="shared" si="4"/>
        <v>88.3125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88.3125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43" t="s">
        <v>153</v>
      </c>
      <c r="C14" s="143" t="s">
        <v>154</v>
      </c>
      <c r="D14" s="31">
        <v>90</v>
      </c>
      <c r="E14" s="32"/>
      <c r="F14" s="32">
        <v>90</v>
      </c>
      <c r="G14" s="32"/>
      <c r="H14" s="32">
        <v>90</v>
      </c>
      <c r="I14" s="32"/>
      <c r="J14" s="32">
        <v>90</v>
      </c>
      <c r="K14" s="33"/>
      <c r="L14" s="31">
        <v>92</v>
      </c>
      <c r="M14" s="32"/>
      <c r="N14" s="32">
        <v>93</v>
      </c>
      <c r="O14" s="32"/>
      <c r="P14" s="32">
        <v>88</v>
      </c>
      <c r="Q14" s="32"/>
      <c r="R14" s="32">
        <v>87</v>
      </c>
      <c r="S14" s="33"/>
      <c r="T14" s="31">
        <v>90</v>
      </c>
      <c r="U14" s="32"/>
      <c r="V14" s="32">
        <v>94</v>
      </c>
      <c r="W14" s="32"/>
      <c r="X14" s="32">
        <v>90</v>
      </c>
      <c r="Y14" s="32"/>
      <c r="Z14" s="32">
        <v>88</v>
      </c>
      <c r="AA14" s="33"/>
      <c r="AB14" s="11">
        <v>92</v>
      </c>
      <c r="AC14" s="32"/>
      <c r="AD14" s="32">
        <v>95</v>
      </c>
      <c r="AE14" s="32"/>
      <c r="AF14" s="32">
        <v>88</v>
      </c>
      <c r="AG14" s="32"/>
      <c r="AH14" s="32">
        <v>90</v>
      </c>
      <c r="AI14" s="13"/>
      <c r="AJ14" s="61">
        <f t="shared" si="0"/>
        <v>90</v>
      </c>
      <c r="AK14" s="62">
        <f t="shared" si="1"/>
        <v>90</v>
      </c>
      <c r="AL14" s="63">
        <f t="shared" si="2"/>
        <v>90.5</v>
      </c>
      <c r="AM14" s="64">
        <f t="shared" si="3"/>
        <v>91.25</v>
      </c>
      <c r="AN14" s="65">
        <f t="shared" si="4"/>
        <v>90.4375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90.4375</v>
      </c>
      <c r="BB14" s="81" t="str">
        <f t="shared" si="13"/>
        <v/>
      </c>
      <c r="BD14" s="24" t="str">
        <f t="shared" si="14"/>
        <v/>
      </c>
    </row>
    <row r="15" spans="1:56" x14ac:dyDescent="0.2">
      <c r="A15" s="45">
        <v>5</v>
      </c>
      <c r="B15" s="144" t="s">
        <v>147</v>
      </c>
      <c r="C15" s="145" t="s">
        <v>155</v>
      </c>
      <c r="D15" s="31">
        <v>90</v>
      </c>
      <c r="E15" s="32"/>
      <c r="F15" s="32">
        <v>95</v>
      </c>
      <c r="G15" s="32"/>
      <c r="H15" s="32">
        <v>90</v>
      </c>
      <c r="I15" s="32"/>
      <c r="J15" s="32">
        <v>95</v>
      </c>
      <c r="K15" s="33"/>
      <c r="L15" s="31">
        <v>92</v>
      </c>
      <c r="M15" s="32"/>
      <c r="N15" s="32">
        <v>90</v>
      </c>
      <c r="O15" s="32"/>
      <c r="P15" s="32">
        <v>92</v>
      </c>
      <c r="Q15" s="32"/>
      <c r="R15" s="32">
        <v>97</v>
      </c>
      <c r="S15" s="33"/>
      <c r="T15" s="31">
        <v>93</v>
      </c>
      <c r="U15" s="32"/>
      <c r="V15" s="32">
        <v>95</v>
      </c>
      <c r="W15" s="32"/>
      <c r="X15" s="32">
        <v>90</v>
      </c>
      <c r="Y15" s="32"/>
      <c r="Z15" s="32">
        <v>98</v>
      </c>
      <c r="AA15" s="33"/>
      <c r="AB15" s="11">
        <v>92</v>
      </c>
      <c r="AC15" s="32"/>
      <c r="AD15" s="32">
        <v>90</v>
      </c>
      <c r="AE15" s="32"/>
      <c r="AF15" s="32">
        <v>92</v>
      </c>
      <c r="AG15" s="32"/>
      <c r="AH15" s="32">
        <v>97</v>
      </c>
      <c r="AI15" s="13"/>
      <c r="AJ15" s="61">
        <f t="shared" si="0"/>
        <v>92.5</v>
      </c>
      <c r="AK15" s="62">
        <f t="shared" si="1"/>
        <v>92.75</v>
      </c>
      <c r="AL15" s="63">
        <f t="shared" si="2"/>
        <v>94</v>
      </c>
      <c r="AM15" s="64">
        <f t="shared" si="3"/>
        <v>92.75</v>
      </c>
      <c r="AN15" s="65">
        <f t="shared" si="4"/>
        <v>93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93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43" t="s">
        <v>156</v>
      </c>
      <c r="C16" s="143" t="s">
        <v>157</v>
      </c>
      <c r="D16" s="31">
        <v>70</v>
      </c>
      <c r="E16" s="32"/>
      <c r="F16" s="32">
        <v>71</v>
      </c>
      <c r="G16" s="32"/>
      <c r="H16" s="32">
        <v>70</v>
      </c>
      <c r="I16" s="32"/>
      <c r="J16" s="32">
        <v>72</v>
      </c>
      <c r="K16" s="33"/>
      <c r="L16" s="31">
        <v>74</v>
      </c>
      <c r="M16" s="32"/>
      <c r="N16" s="32">
        <v>72</v>
      </c>
      <c r="O16" s="32"/>
      <c r="P16" s="32">
        <v>71</v>
      </c>
      <c r="Q16" s="32"/>
      <c r="R16" s="32">
        <v>70</v>
      </c>
      <c r="S16" s="33"/>
      <c r="T16" s="31">
        <v>70</v>
      </c>
      <c r="U16" s="32"/>
      <c r="V16" s="32">
        <v>72</v>
      </c>
      <c r="W16" s="32"/>
      <c r="X16" s="32">
        <v>70</v>
      </c>
      <c r="Y16" s="32"/>
      <c r="Z16" s="32">
        <v>72</v>
      </c>
      <c r="AA16" s="33"/>
      <c r="AB16" s="11">
        <v>73</v>
      </c>
      <c r="AC16" s="32"/>
      <c r="AD16" s="32">
        <v>70</v>
      </c>
      <c r="AE16" s="32"/>
      <c r="AF16" s="32">
        <v>71</v>
      </c>
      <c r="AG16" s="32"/>
      <c r="AH16" s="32">
        <v>70</v>
      </c>
      <c r="AI16" s="13"/>
      <c r="AJ16" s="61">
        <f t="shared" si="0"/>
        <v>70.75</v>
      </c>
      <c r="AK16" s="62">
        <f t="shared" si="1"/>
        <v>71.75</v>
      </c>
      <c r="AL16" s="63">
        <f t="shared" si="2"/>
        <v>71</v>
      </c>
      <c r="AM16" s="64">
        <f t="shared" si="3"/>
        <v>71</v>
      </c>
      <c r="AN16" s="65">
        <f t="shared" si="4"/>
        <v>71.125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71.125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42" t="s">
        <v>158</v>
      </c>
      <c r="C17" s="142" t="s">
        <v>159</v>
      </c>
      <c r="D17" s="31">
        <v>90</v>
      </c>
      <c r="E17" s="32"/>
      <c r="F17" s="32">
        <v>95</v>
      </c>
      <c r="G17" s="32"/>
      <c r="H17" s="32">
        <v>88</v>
      </c>
      <c r="I17" s="32"/>
      <c r="J17" s="32">
        <v>90</v>
      </c>
      <c r="K17" s="33"/>
      <c r="L17" s="31">
        <v>93</v>
      </c>
      <c r="M17" s="32"/>
      <c r="N17" s="32">
        <v>96</v>
      </c>
      <c r="O17" s="32"/>
      <c r="P17" s="32">
        <v>87</v>
      </c>
      <c r="Q17" s="32"/>
      <c r="R17" s="32">
        <v>87</v>
      </c>
      <c r="S17" s="33"/>
      <c r="T17" s="31">
        <v>90</v>
      </c>
      <c r="U17" s="32"/>
      <c r="V17" s="32">
        <v>96</v>
      </c>
      <c r="W17" s="32"/>
      <c r="X17" s="32">
        <v>88</v>
      </c>
      <c r="Y17" s="32"/>
      <c r="Z17" s="32">
        <v>85</v>
      </c>
      <c r="AA17" s="33"/>
      <c r="AB17" s="11">
        <v>96</v>
      </c>
      <c r="AC17" s="32"/>
      <c r="AD17" s="32">
        <v>95</v>
      </c>
      <c r="AE17" s="32"/>
      <c r="AF17" s="32">
        <v>87</v>
      </c>
      <c r="AG17" s="32"/>
      <c r="AH17" s="32">
        <v>87</v>
      </c>
      <c r="AI17" s="13"/>
      <c r="AJ17" s="61">
        <f t="shared" si="0"/>
        <v>90.75</v>
      </c>
      <c r="AK17" s="62">
        <f t="shared" si="1"/>
        <v>90.75</v>
      </c>
      <c r="AL17" s="63">
        <f t="shared" si="2"/>
        <v>89.75</v>
      </c>
      <c r="AM17" s="64">
        <f t="shared" si="3"/>
        <v>91.25</v>
      </c>
      <c r="AN17" s="65">
        <f t="shared" si="4"/>
        <v>90.625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90.625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43" t="s">
        <v>160</v>
      </c>
      <c r="C18" s="143" t="s">
        <v>161</v>
      </c>
      <c r="D18" s="31">
        <v>78</v>
      </c>
      <c r="E18" s="32"/>
      <c r="F18" s="32">
        <v>76</v>
      </c>
      <c r="G18" s="32"/>
      <c r="H18" s="32">
        <v>73</v>
      </c>
      <c r="I18" s="32"/>
      <c r="J18" s="32">
        <v>80</v>
      </c>
      <c r="K18" s="33"/>
      <c r="L18" s="31">
        <v>80</v>
      </c>
      <c r="M18" s="32"/>
      <c r="N18" s="32">
        <v>75</v>
      </c>
      <c r="O18" s="32"/>
      <c r="P18" s="32">
        <v>74</v>
      </c>
      <c r="Q18" s="32"/>
      <c r="R18" s="32">
        <v>81</v>
      </c>
      <c r="S18" s="33"/>
      <c r="T18" s="31">
        <v>75</v>
      </c>
      <c r="U18" s="32"/>
      <c r="V18" s="32">
        <v>78</v>
      </c>
      <c r="W18" s="32"/>
      <c r="X18" s="32">
        <v>75</v>
      </c>
      <c r="Y18" s="32"/>
      <c r="Z18" s="32">
        <v>82</v>
      </c>
      <c r="AA18" s="33"/>
      <c r="AB18" s="11">
        <v>78</v>
      </c>
      <c r="AC18" s="32"/>
      <c r="AD18" s="32">
        <v>75</v>
      </c>
      <c r="AE18" s="32"/>
      <c r="AF18" s="32">
        <v>76</v>
      </c>
      <c r="AG18" s="32"/>
      <c r="AH18" s="32">
        <v>80</v>
      </c>
      <c r="AI18" s="13"/>
      <c r="AJ18" s="61">
        <f t="shared" si="0"/>
        <v>76.75</v>
      </c>
      <c r="AK18" s="62">
        <f t="shared" si="1"/>
        <v>77.5</v>
      </c>
      <c r="AL18" s="63">
        <f t="shared" si="2"/>
        <v>77.5</v>
      </c>
      <c r="AM18" s="64">
        <f t="shared" si="3"/>
        <v>77.25</v>
      </c>
      <c r="AN18" s="65">
        <f t="shared" si="4"/>
        <v>77.25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77.25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42" t="s">
        <v>162</v>
      </c>
      <c r="C19" s="142" t="s">
        <v>163</v>
      </c>
      <c r="D19" s="31">
        <v>80</v>
      </c>
      <c r="E19" s="32"/>
      <c r="F19" s="32">
        <v>80</v>
      </c>
      <c r="G19" s="32"/>
      <c r="H19" s="32">
        <v>90</v>
      </c>
      <c r="I19" s="32"/>
      <c r="J19" s="32">
        <v>93</v>
      </c>
      <c r="K19" s="33"/>
      <c r="L19" s="31">
        <v>82</v>
      </c>
      <c r="M19" s="32"/>
      <c r="N19" s="32">
        <v>85</v>
      </c>
      <c r="O19" s="32"/>
      <c r="P19" s="32">
        <v>92</v>
      </c>
      <c r="Q19" s="32"/>
      <c r="R19" s="32">
        <v>88</v>
      </c>
      <c r="S19" s="33"/>
      <c r="T19" s="31">
        <v>80</v>
      </c>
      <c r="U19" s="32"/>
      <c r="V19" s="32">
        <v>88</v>
      </c>
      <c r="W19" s="32"/>
      <c r="X19" s="32">
        <v>90</v>
      </c>
      <c r="Y19" s="32"/>
      <c r="Z19" s="32">
        <v>90</v>
      </c>
      <c r="AA19" s="33"/>
      <c r="AB19" s="11">
        <v>81</v>
      </c>
      <c r="AC19" s="32"/>
      <c r="AD19" s="32">
        <v>85</v>
      </c>
      <c r="AE19" s="32"/>
      <c r="AF19" s="32">
        <v>91</v>
      </c>
      <c r="AG19" s="32"/>
      <c r="AH19" s="32">
        <v>92</v>
      </c>
      <c r="AI19" s="13"/>
      <c r="AJ19" s="61">
        <f t="shared" si="0"/>
        <v>85.75</v>
      </c>
      <c r="AK19" s="62">
        <f t="shared" si="1"/>
        <v>86.75</v>
      </c>
      <c r="AL19" s="63">
        <f t="shared" si="2"/>
        <v>87</v>
      </c>
      <c r="AM19" s="64">
        <f t="shared" si="3"/>
        <v>87.25</v>
      </c>
      <c r="AN19" s="65">
        <f t="shared" si="4"/>
        <v>86.6875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86.6875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43" t="s">
        <v>164</v>
      </c>
      <c r="C20" s="143" t="s">
        <v>165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2" t="s">
        <v>166</v>
      </c>
      <c r="C21" s="142" t="s">
        <v>167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3" t="s">
        <v>168</v>
      </c>
      <c r="C22" s="143" t="s">
        <v>169</v>
      </c>
      <c r="D22" s="31">
        <v>90</v>
      </c>
      <c r="E22" s="32"/>
      <c r="F22" s="32">
        <v>90</v>
      </c>
      <c r="G22" s="32"/>
      <c r="H22" s="32">
        <v>90</v>
      </c>
      <c r="I22" s="32"/>
      <c r="J22" s="32">
        <v>90</v>
      </c>
      <c r="K22" s="33"/>
      <c r="L22" s="31">
        <v>92</v>
      </c>
      <c r="M22" s="32"/>
      <c r="N22" s="32">
        <v>88</v>
      </c>
      <c r="O22" s="32"/>
      <c r="P22" s="32">
        <v>88</v>
      </c>
      <c r="Q22" s="32"/>
      <c r="R22" s="32">
        <v>88</v>
      </c>
      <c r="S22" s="33"/>
      <c r="T22" s="31">
        <v>93</v>
      </c>
      <c r="U22" s="32"/>
      <c r="V22" s="32">
        <v>90</v>
      </c>
      <c r="W22" s="32"/>
      <c r="X22" s="32">
        <v>90</v>
      </c>
      <c r="Y22" s="32"/>
      <c r="Z22" s="32">
        <v>92</v>
      </c>
      <c r="AA22" s="33"/>
      <c r="AB22" s="11">
        <v>90</v>
      </c>
      <c r="AC22" s="32"/>
      <c r="AD22" s="32">
        <v>90</v>
      </c>
      <c r="AE22" s="32"/>
      <c r="AF22" s="32">
        <v>90</v>
      </c>
      <c r="AG22" s="32"/>
      <c r="AH22" s="32">
        <v>90</v>
      </c>
      <c r="AI22" s="13"/>
      <c r="AJ22" s="61">
        <f t="shared" si="0"/>
        <v>90</v>
      </c>
      <c r="AK22" s="62">
        <f t="shared" si="1"/>
        <v>89</v>
      </c>
      <c r="AL22" s="63">
        <f t="shared" si="2"/>
        <v>91.25</v>
      </c>
      <c r="AM22" s="64">
        <f t="shared" si="3"/>
        <v>90</v>
      </c>
      <c r="AN22" s="65">
        <f t="shared" si="4"/>
        <v>90.0625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90.0625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42" t="s">
        <v>170</v>
      </c>
      <c r="C23" s="142" t="s">
        <v>171</v>
      </c>
      <c r="D23" s="31">
        <v>78</v>
      </c>
      <c r="E23" s="32"/>
      <c r="F23" s="32">
        <v>75</v>
      </c>
      <c r="G23" s="32"/>
      <c r="H23" s="32">
        <v>73</v>
      </c>
      <c r="I23" s="32"/>
      <c r="J23" s="32">
        <v>70</v>
      </c>
      <c r="K23" s="33"/>
      <c r="L23" s="31">
        <v>80</v>
      </c>
      <c r="M23" s="32"/>
      <c r="N23" s="32">
        <v>78</v>
      </c>
      <c r="O23" s="32"/>
      <c r="P23" s="32">
        <v>75</v>
      </c>
      <c r="Q23" s="32"/>
      <c r="R23" s="32">
        <v>72</v>
      </c>
      <c r="S23" s="33"/>
      <c r="T23" s="31">
        <v>75</v>
      </c>
      <c r="U23" s="32"/>
      <c r="V23" s="32">
        <v>80</v>
      </c>
      <c r="W23" s="32"/>
      <c r="X23" s="32">
        <v>70</v>
      </c>
      <c r="Y23" s="32"/>
      <c r="Z23" s="32">
        <v>70</v>
      </c>
      <c r="AA23" s="33"/>
      <c r="AB23" s="11">
        <v>80</v>
      </c>
      <c r="AC23" s="32"/>
      <c r="AD23" s="32">
        <v>80</v>
      </c>
      <c r="AE23" s="32"/>
      <c r="AF23" s="32">
        <v>70</v>
      </c>
      <c r="AG23" s="32"/>
      <c r="AH23" s="32">
        <v>74</v>
      </c>
      <c r="AI23" s="13"/>
      <c r="AJ23" s="61">
        <f t="shared" si="0"/>
        <v>74</v>
      </c>
      <c r="AK23" s="62">
        <f t="shared" si="1"/>
        <v>76.25</v>
      </c>
      <c r="AL23" s="63">
        <f t="shared" si="2"/>
        <v>73.75</v>
      </c>
      <c r="AM23" s="64">
        <f t="shared" si="3"/>
        <v>76</v>
      </c>
      <c r="AN23" s="65">
        <f t="shared" si="4"/>
        <v>75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43" t="s">
        <v>172</v>
      </c>
      <c r="C24" s="143" t="s">
        <v>173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2" t="s">
        <v>174</v>
      </c>
      <c r="C25" s="142" t="s">
        <v>175</v>
      </c>
      <c r="D25" s="31">
        <v>78</v>
      </c>
      <c r="E25" s="32"/>
      <c r="F25" s="32">
        <v>75</v>
      </c>
      <c r="G25" s="32"/>
      <c r="H25" s="32">
        <v>78</v>
      </c>
      <c r="I25" s="32"/>
      <c r="J25" s="32">
        <v>75</v>
      </c>
      <c r="K25" s="33"/>
      <c r="L25" s="31">
        <v>80</v>
      </c>
      <c r="M25" s="32"/>
      <c r="N25" s="32">
        <v>70</v>
      </c>
      <c r="O25" s="32"/>
      <c r="P25" s="32">
        <v>78</v>
      </c>
      <c r="Q25" s="32"/>
      <c r="R25" s="32">
        <v>73</v>
      </c>
      <c r="S25" s="33"/>
      <c r="T25" s="31">
        <v>78</v>
      </c>
      <c r="U25" s="32"/>
      <c r="V25" s="32">
        <v>76</v>
      </c>
      <c r="W25" s="32"/>
      <c r="X25" s="32">
        <v>78</v>
      </c>
      <c r="Y25" s="32"/>
      <c r="Z25" s="32">
        <v>77</v>
      </c>
      <c r="AA25" s="33"/>
      <c r="AB25" s="11">
        <v>80</v>
      </c>
      <c r="AC25" s="32"/>
      <c r="AD25" s="32">
        <v>79</v>
      </c>
      <c r="AE25" s="32"/>
      <c r="AF25" s="32">
        <v>78</v>
      </c>
      <c r="AG25" s="32"/>
      <c r="AH25" s="32">
        <v>76</v>
      </c>
      <c r="AI25" s="13"/>
      <c r="AJ25" s="61">
        <f t="shared" si="0"/>
        <v>76.5</v>
      </c>
      <c r="AK25" s="62">
        <f t="shared" si="1"/>
        <v>75.25</v>
      </c>
      <c r="AL25" s="63">
        <f t="shared" si="2"/>
        <v>77.25</v>
      </c>
      <c r="AM25" s="64">
        <f t="shared" si="3"/>
        <v>78.25</v>
      </c>
      <c r="AN25" s="65">
        <f t="shared" si="4"/>
        <v>76.8125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76.8125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3" t="s">
        <v>176</v>
      </c>
      <c r="C26" s="143" t="s">
        <v>177</v>
      </c>
      <c r="D26" s="31">
        <v>88</v>
      </c>
      <c r="E26" s="32"/>
      <c r="F26" s="32">
        <v>90</v>
      </c>
      <c r="G26" s="32"/>
      <c r="H26" s="32">
        <v>88</v>
      </c>
      <c r="I26" s="32"/>
      <c r="J26" s="32">
        <v>90</v>
      </c>
      <c r="K26" s="33"/>
      <c r="L26" s="31">
        <v>90</v>
      </c>
      <c r="M26" s="32"/>
      <c r="N26" s="32">
        <v>95</v>
      </c>
      <c r="O26" s="32"/>
      <c r="P26" s="32">
        <v>89</v>
      </c>
      <c r="Q26" s="32"/>
      <c r="R26" s="32">
        <v>92</v>
      </c>
      <c r="S26" s="33"/>
      <c r="T26" s="31">
        <v>90</v>
      </c>
      <c r="U26" s="32"/>
      <c r="V26" s="32">
        <v>90</v>
      </c>
      <c r="W26" s="32"/>
      <c r="X26" s="32">
        <v>90</v>
      </c>
      <c r="Y26" s="32"/>
      <c r="Z26" s="32">
        <v>92</v>
      </c>
      <c r="AA26" s="33"/>
      <c r="AB26" s="11">
        <v>90</v>
      </c>
      <c r="AC26" s="32"/>
      <c r="AD26" s="32">
        <v>93</v>
      </c>
      <c r="AE26" s="32"/>
      <c r="AF26" s="32">
        <v>90</v>
      </c>
      <c r="AG26" s="32"/>
      <c r="AH26" s="32">
        <v>90</v>
      </c>
      <c r="AI26" s="13"/>
      <c r="AJ26" s="61">
        <f t="shared" si="0"/>
        <v>89</v>
      </c>
      <c r="AK26" s="62">
        <f t="shared" si="1"/>
        <v>91.5</v>
      </c>
      <c r="AL26" s="63">
        <f t="shared" si="2"/>
        <v>90.5</v>
      </c>
      <c r="AM26" s="64">
        <f t="shared" si="3"/>
        <v>90.75</v>
      </c>
      <c r="AN26" s="65">
        <f t="shared" si="4"/>
        <v>90.4375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90.4375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2" t="s">
        <v>178</v>
      </c>
      <c r="C27" s="142" t="s">
        <v>179</v>
      </c>
      <c r="D27" s="31">
        <v>90</v>
      </c>
      <c r="E27" s="32"/>
      <c r="F27" s="32">
        <v>90</v>
      </c>
      <c r="G27" s="32"/>
      <c r="H27" s="32">
        <v>85</v>
      </c>
      <c r="I27" s="32"/>
      <c r="J27" s="32">
        <v>76</v>
      </c>
      <c r="K27" s="33"/>
      <c r="L27" s="31">
        <v>95</v>
      </c>
      <c r="M27" s="32"/>
      <c r="N27" s="32">
        <v>95</v>
      </c>
      <c r="O27" s="32"/>
      <c r="P27" s="32">
        <v>88</v>
      </c>
      <c r="Q27" s="32"/>
      <c r="R27" s="32">
        <v>78</v>
      </c>
      <c r="S27" s="33"/>
      <c r="T27" s="31">
        <v>95</v>
      </c>
      <c r="U27" s="32"/>
      <c r="V27" s="32">
        <v>90</v>
      </c>
      <c r="W27" s="32"/>
      <c r="X27" s="32">
        <v>85</v>
      </c>
      <c r="Y27" s="32"/>
      <c r="Z27" s="32">
        <v>75</v>
      </c>
      <c r="AA27" s="33"/>
      <c r="AB27" s="11">
        <v>90</v>
      </c>
      <c r="AC27" s="32"/>
      <c r="AD27" s="32">
        <v>92</v>
      </c>
      <c r="AE27" s="32"/>
      <c r="AF27" s="32">
        <v>88</v>
      </c>
      <c r="AG27" s="32"/>
      <c r="AH27" s="32">
        <v>76</v>
      </c>
      <c r="AI27" s="13"/>
      <c r="AJ27" s="61">
        <f t="shared" si="0"/>
        <v>85.25</v>
      </c>
      <c r="AK27" s="62">
        <f t="shared" si="1"/>
        <v>89</v>
      </c>
      <c r="AL27" s="63">
        <f t="shared" si="2"/>
        <v>86.25</v>
      </c>
      <c r="AM27" s="64">
        <f t="shared" si="3"/>
        <v>86.5</v>
      </c>
      <c r="AN27" s="65">
        <f t="shared" si="4"/>
        <v>86.75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86.75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43" t="s">
        <v>180</v>
      </c>
      <c r="C28" s="143" t="s">
        <v>181</v>
      </c>
      <c r="D28" s="31">
        <v>75</v>
      </c>
      <c r="E28" s="32"/>
      <c r="F28" s="32">
        <v>75</v>
      </c>
      <c r="G28" s="32"/>
      <c r="H28" s="32">
        <v>75</v>
      </c>
      <c r="I28" s="32"/>
      <c r="J28" s="32">
        <v>75</v>
      </c>
      <c r="K28" s="33"/>
      <c r="L28" s="31">
        <v>76</v>
      </c>
      <c r="M28" s="32"/>
      <c r="N28" s="32">
        <v>70</v>
      </c>
      <c r="O28" s="32"/>
      <c r="P28" s="32">
        <v>75</v>
      </c>
      <c r="Q28" s="32"/>
      <c r="R28" s="32">
        <v>76</v>
      </c>
      <c r="S28" s="33"/>
      <c r="T28" s="31">
        <v>78</v>
      </c>
      <c r="U28" s="32"/>
      <c r="V28" s="32">
        <v>76</v>
      </c>
      <c r="W28" s="32"/>
      <c r="X28" s="32">
        <v>76</v>
      </c>
      <c r="Y28" s="32"/>
      <c r="Z28" s="32">
        <v>75</v>
      </c>
      <c r="AA28" s="33"/>
      <c r="AB28" s="11">
        <v>75</v>
      </c>
      <c r="AC28" s="32"/>
      <c r="AD28" s="32">
        <v>78</v>
      </c>
      <c r="AE28" s="32"/>
      <c r="AF28" s="32">
        <v>70</v>
      </c>
      <c r="AG28" s="32"/>
      <c r="AH28" s="32">
        <v>76</v>
      </c>
      <c r="AI28" s="13"/>
      <c r="AJ28" s="61">
        <f t="shared" si="0"/>
        <v>75</v>
      </c>
      <c r="AK28" s="62">
        <f t="shared" si="1"/>
        <v>74.25</v>
      </c>
      <c r="AL28" s="63">
        <f t="shared" si="2"/>
        <v>76.25</v>
      </c>
      <c r="AM28" s="64">
        <f t="shared" si="3"/>
        <v>74.75</v>
      </c>
      <c r="AN28" s="65">
        <f t="shared" si="4"/>
        <v>75.0625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75.0625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42" t="s">
        <v>182</v>
      </c>
      <c r="C29" s="142" t="s">
        <v>183</v>
      </c>
      <c r="D29" s="31">
        <v>90</v>
      </c>
      <c r="E29" s="32"/>
      <c r="F29" s="32">
        <v>93</v>
      </c>
      <c r="G29" s="32"/>
      <c r="H29" s="32">
        <v>88</v>
      </c>
      <c r="I29" s="32"/>
      <c r="J29" s="32">
        <v>89</v>
      </c>
      <c r="K29" s="33"/>
      <c r="L29" s="31">
        <v>95</v>
      </c>
      <c r="M29" s="32"/>
      <c r="N29" s="32">
        <v>95</v>
      </c>
      <c r="O29" s="32"/>
      <c r="P29" s="32">
        <v>90</v>
      </c>
      <c r="Q29" s="32"/>
      <c r="R29" s="32">
        <v>91</v>
      </c>
      <c r="S29" s="33"/>
      <c r="T29" s="31">
        <v>90</v>
      </c>
      <c r="U29" s="32"/>
      <c r="V29" s="32">
        <v>90</v>
      </c>
      <c r="W29" s="32"/>
      <c r="X29" s="32">
        <v>90</v>
      </c>
      <c r="Y29" s="32"/>
      <c r="Z29" s="32">
        <v>90</v>
      </c>
      <c r="AA29" s="33"/>
      <c r="AB29" s="11">
        <v>93</v>
      </c>
      <c r="AC29" s="32"/>
      <c r="AD29" s="32">
        <v>93</v>
      </c>
      <c r="AE29" s="32"/>
      <c r="AF29" s="32">
        <v>88</v>
      </c>
      <c r="AG29" s="32"/>
      <c r="AH29" s="32">
        <v>91</v>
      </c>
      <c r="AI29" s="13"/>
      <c r="AJ29" s="61">
        <f t="shared" si="0"/>
        <v>90</v>
      </c>
      <c r="AK29" s="62">
        <f t="shared" si="1"/>
        <v>92.75</v>
      </c>
      <c r="AL29" s="63">
        <f t="shared" si="2"/>
        <v>90</v>
      </c>
      <c r="AM29" s="64">
        <f t="shared" si="3"/>
        <v>91.25</v>
      </c>
      <c r="AN29" s="65">
        <f t="shared" si="4"/>
        <v>91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91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43" t="s">
        <v>184</v>
      </c>
      <c r="C30" s="143" t="s">
        <v>185</v>
      </c>
      <c r="D30" s="31">
        <v>80</v>
      </c>
      <c r="E30" s="32"/>
      <c r="F30" s="32">
        <v>75</v>
      </c>
      <c r="G30" s="32"/>
      <c r="H30" s="32">
        <v>78</v>
      </c>
      <c r="I30" s="32"/>
      <c r="J30" s="32">
        <v>76</v>
      </c>
      <c r="K30" s="33"/>
      <c r="L30" s="31">
        <v>85</v>
      </c>
      <c r="M30" s="32"/>
      <c r="N30" s="32">
        <v>75</v>
      </c>
      <c r="O30" s="32"/>
      <c r="P30" s="32">
        <v>78</v>
      </c>
      <c r="Q30" s="32"/>
      <c r="R30" s="32">
        <v>78</v>
      </c>
      <c r="S30" s="33"/>
      <c r="T30" s="31">
        <v>80</v>
      </c>
      <c r="U30" s="32"/>
      <c r="V30" s="32">
        <v>80</v>
      </c>
      <c r="W30" s="32"/>
      <c r="X30" s="32">
        <v>78</v>
      </c>
      <c r="Y30" s="32"/>
      <c r="Z30" s="32">
        <v>78</v>
      </c>
      <c r="AA30" s="33"/>
      <c r="AB30" s="11">
        <v>85</v>
      </c>
      <c r="AC30" s="32"/>
      <c r="AD30" s="32">
        <v>80</v>
      </c>
      <c r="AE30" s="32"/>
      <c r="AF30" s="32">
        <v>80</v>
      </c>
      <c r="AG30" s="32"/>
      <c r="AH30" s="32">
        <v>75</v>
      </c>
      <c r="AI30" s="13"/>
      <c r="AJ30" s="61">
        <f t="shared" si="0"/>
        <v>77.25</v>
      </c>
      <c r="AK30" s="62">
        <f t="shared" si="1"/>
        <v>79</v>
      </c>
      <c r="AL30" s="63">
        <f t="shared" si="2"/>
        <v>79</v>
      </c>
      <c r="AM30" s="64">
        <f t="shared" si="3"/>
        <v>80</v>
      </c>
      <c r="AN30" s="65">
        <f t="shared" si="4"/>
        <v>78.8125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78.8125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42" t="s">
        <v>186</v>
      </c>
      <c r="C31" s="142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3" t="s">
        <v>188</v>
      </c>
      <c r="C32" s="143" t="s">
        <v>189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2" t="s">
        <v>190</v>
      </c>
      <c r="C33" s="142" t="s">
        <v>191</v>
      </c>
      <c r="D33" s="31">
        <v>80</v>
      </c>
      <c r="E33" s="32"/>
      <c r="F33" s="32">
        <v>82</v>
      </c>
      <c r="G33" s="32"/>
      <c r="H33" s="32">
        <v>80</v>
      </c>
      <c r="I33" s="32"/>
      <c r="J33" s="32">
        <v>81</v>
      </c>
      <c r="K33" s="33"/>
      <c r="L33" s="31">
        <v>81</v>
      </c>
      <c r="M33" s="32"/>
      <c r="N33" s="32">
        <v>82</v>
      </c>
      <c r="O33" s="32"/>
      <c r="P33" s="32">
        <v>80</v>
      </c>
      <c r="Q33" s="32"/>
      <c r="R33" s="32">
        <v>80</v>
      </c>
      <c r="S33" s="33"/>
      <c r="T33" s="31">
        <v>81</v>
      </c>
      <c r="U33" s="32"/>
      <c r="V33" s="32">
        <v>82</v>
      </c>
      <c r="W33" s="32"/>
      <c r="X33" s="32">
        <v>80</v>
      </c>
      <c r="Y33" s="32"/>
      <c r="Z33" s="32">
        <v>80</v>
      </c>
      <c r="AA33" s="33"/>
      <c r="AB33" s="11">
        <v>84</v>
      </c>
      <c r="AC33" s="32"/>
      <c r="AD33" s="32">
        <v>86</v>
      </c>
      <c r="AE33" s="32"/>
      <c r="AF33" s="32">
        <v>86</v>
      </c>
      <c r="AG33" s="32"/>
      <c r="AH33" s="32">
        <v>87</v>
      </c>
      <c r="AI33" s="13"/>
      <c r="AJ33" s="61">
        <f t="shared" si="0"/>
        <v>80.75</v>
      </c>
      <c r="AK33" s="62">
        <f t="shared" si="1"/>
        <v>80.75</v>
      </c>
      <c r="AL33" s="63">
        <f t="shared" si="2"/>
        <v>80.75</v>
      </c>
      <c r="AM33" s="64">
        <f t="shared" si="3"/>
        <v>85.75</v>
      </c>
      <c r="AN33" s="65">
        <f t="shared" si="4"/>
        <v>82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82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43" t="s">
        <v>192</v>
      </c>
      <c r="C34" s="143" t="s">
        <v>193</v>
      </c>
      <c r="D34" s="31">
        <v>73</v>
      </c>
      <c r="E34" s="32"/>
      <c r="F34" s="32">
        <v>75</v>
      </c>
      <c r="G34" s="32"/>
      <c r="H34" s="32">
        <v>73</v>
      </c>
      <c r="I34" s="32"/>
      <c r="J34" s="32">
        <v>74</v>
      </c>
      <c r="K34" s="33"/>
      <c r="L34" s="31">
        <v>75</v>
      </c>
      <c r="M34" s="32"/>
      <c r="N34" s="32">
        <v>76</v>
      </c>
      <c r="O34" s="32"/>
      <c r="P34" s="32">
        <v>74</v>
      </c>
      <c r="Q34" s="32"/>
      <c r="R34" s="32">
        <v>75</v>
      </c>
      <c r="S34" s="33"/>
      <c r="T34" s="31">
        <v>73</v>
      </c>
      <c r="U34" s="32"/>
      <c r="V34" s="32">
        <v>70</v>
      </c>
      <c r="W34" s="32"/>
      <c r="X34" s="32">
        <v>75</v>
      </c>
      <c r="Y34" s="32"/>
      <c r="Z34" s="32">
        <v>73</v>
      </c>
      <c r="AA34" s="33"/>
      <c r="AB34" s="11">
        <v>74</v>
      </c>
      <c r="AC34" s="32"/>
      <c r="AD34" s="32">
        <v>75</v>
      </c>
      <c r="AE34" s="32"/>
      <c r="AF34" s="32">
        <v>75</v>
      </c>
      <c r="AG34" s="32"/>
      <c r="AH34" s="32">
        <v>76</v>
      </c>
      <c r="AI34" s="13"/>
      <c r="AJ34" s="61">
        <f t="shared" si="0"/>
        <v>73.75</v>
      </c>
      <c r="AK34" s="62">
        <f t="shared" si="1"/>
        <v>75</v>
      </c>
      <c r="AL34" s="63">
        <f t="shared" si="2"/>
        <v>72.75</v>
      </c>
      <c r="AM34" s="64">
        <f t="shared" si="3"/>
        <v>75</v>
      </c>
      <c r="AN34" s="65">
        <f t="shared" si="4"/>
        <v>74.125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74.125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42" t="s">
        <v>194</v>
      </c>
      <c r="C35" s="142" t="s">
        <v>195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3" t="s">
        <v>196</v>
      </c>
      <c r="C36" s="143" t="s">
        <v>197</v>
      </c>
      <c r="D36" s="31">
        <v>98</v>
      </c>
      <c r="E36" s="32"/>
      <c r="F36" s="32">
        <v>97</v>
      </c>
      <c r="G36" s="32"/>
      <c r="H36" s="32">
        <v>90</v>
      </c>
      <c r="I36" s="32"/>
      <c r="J36" s="32">
        <v>95</v>
      </c>
      <c r="K36" s="33"/>
      <c r="L36" s="31">
        <v>99</v>
      </c>
      <c r="M36" s="32"/>
      <c r="N36" s="32">
        <v>98</v>
      </c>
      <c r="O36" s="32"/>
      <c r="P36" s="32">
        <v>92</v>
      </c>
      <c r="Q36" s="32"/>
      <c r="R36" s="32">
        <v>96</v>
      </c>
      <c r="S36" s="33"/>
      <c r="T36" s="31">
        <v>98</v>
      </c>
      <c r="U36" s="32"/>
      <c r="V36" s="32">
        <v>98</v>
      </c>
      <c r="W36" s="32"/>
      <c r="X36" s="32">
        <v>92</v>
      </c>
      <c r="Y36" s="32"/>
      <c r="Z36" s="32">
        <v>97</v>
      </c>
      <c r="AA36" s="33"/>
      <c r="AB36" s="11">
        <v>99</v>
      </c>
      <c r="AC36" s="32"/>
      <c r="AD36" s="32">
        <v>99</v>
      </c>
      <c r="AE36" s="32"/>
      <c r="AF36" s="32">
        <v>90</v>
      </c>
      <c r="AG36" s="32"/>
      <c r="AH36" s="32">
        <v>85</v>
      </c>
      <c r="AI36" s="13"/>
      <c r="AJ36" s="61">
        <f t="shared" si="0"/>
        <v>95</v>
      </c>
      <c r="AK36" s="62">
        <f t="shared" si="1"/>
        <v>96.25</v>
      </c>
      <c r="AL36" s="63">
        <f t="shared" si="2"/>
        <v>96.25</v>
      </c>
      <c r="AM36" s="64">
        <f t="shared" si="3"/>
        <v>93.25</v>
      </c>
      <c r="AN36" s="65">
        <f t="shared" si="4"/>
        <v>95.1875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95.1875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42" t="s">
        <v>198</v>
      </c>
      <c r="C37" s="142" t="s">
        <v>199</v>
      </c>
      <c r="D37" s="31">
        <v>88</v>
      </c>
      <c r="E37" s="32"/>
      <c r="F37" s="32">
        <v>80</v>
      </c>
      <c r="G37" s="32"/>
      <c r="H37" s="32">
        <v>81</v>
      </c>
      <c r="I37" s="32"/>
      <c r="J37" s="32">
        <v>80</v>
      </c>
      <c r="K37" s="33"/>
      <c r="L37" s="31">
        <v>80</v>
      </c>
      <c r="M37" s="32"/>
      <c r="N37" s="32">
        <v>81</v>
      </c>
      <c r="O37" s="32"/>
      <c r="P37" s="32">
        <v>83</v>
      </c>
      <c r="Q37" s="32"/>
      <c r="R37" s="32">
        <v>80</v>
      </c>
      <c r="S37" s="33"/>
      <c r="T37" s="31">
        <v>80</v>
      </c>
      <c r="U37" s="32"/>
      <c r="V37" s="32">
        <v>80</v>
      </c>
      <c r="W37" s="32"/>
      <c r="X37" s="32">
        <v>81</v>
      </c>
      <c r="Y37" s="32"/>
      <c r="Z37" s="32">
        <v>81</v>
      </c>
      <c r="AA37" s="33"/>
      <c r="AB37" s="11">
        <v>80</v>
      </c>
      <c r="AC37" s="32"/>
      <c r="AD37" s="32">
        <v>80</v>
      </c>
      <c r="AE37" s="32"/>
      <c r="AF37" s="32">
        <v>83</v>
      </c>
      <c r="AG37" s="32"/>
      <c r="AH37" s="32">
        <v>82</v>
      </c>
      <c r="AI37" s="13"/>
      <c r="AJ37" s="61">
        <f t="shared" si="0"/>
        <v>82.25</v>
      </c>
      <c r="AK37" s="62">
        <f t="shared" si="1"/>
        <v>81</v>
      </c>
      <c r="AL37" s="63">
        <f t="shared" si="2"/>
        <v>80.5</v>
      </c>
      <c r="AM37" s="64">
        <f t="shared" si="3"/>
        <v>81.25</v>
      </c>
      <c r="AN37" s="65">
        <f t="shared" si="4"/>
        <v>81.25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81.25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43" t="s">
        <v>200</v>
      </c>
      <c r="C38" s="143" t="s">
        <v>201</v>
      </c>
      <c r="D38" s="31">
        <v>96</v>
      </c>
      <c r="E38" s="32"/>
      <c r="F38" s="32">
        <v>95</v>
      </c>
      <c r="G38" s="32"/>
      <c r="H38" s="32">
        <v>88</v>
      </c>
      <c r="I38" s="32"/>
      <c r="J38" s="32">
        <v>90</v>
      </c>
      <c r="K38" s="33"/>
      <c r="L38" s="31">
        <v>90</v>
      </c>
      <c r="M38" s="32"/>
      <c r="N38" s="32">
        <v>96</v>
      </c>
      <c r="O38" s="32"/>
      <c r="P38" s="32">
        <v>90</v>
      </c>
      <c r="Q38" s="32"/>
      <c r="R38" s="32">
        <v>88</v>
      </c>
      <c r="S38" s="33"/>
      <c r="T38" s="31">
        <v>90</v>
      </c>
      <c r="U38" s="32"/>
      <c r="V38" s="32">
        <v>90</v>
      </c>
      <c r="W38" s="32"/>
      <c r="X38" s="32">
        <v>90</v>
      </c>
      <c r="Y38" s="32"/>
      <c r="Z38" s="32">
        <v>90</v>
      </c>
      <c r="AA38" s="33"/>
      <c r="AB38" s="11">
        <v>90</v>
      </c>
      <c r="AC38" s="32"/>
      <c r="AD38" s="32">
        <v>95</v>
      </c>
      <c r="AE38" s="32"/>
      <c r="AF38" s="32">
        <v>88</v>
      </c>
      <c r="AG38" s="32"/>
      <c r="AH38" s="32">
        <v>90</v>
      </c>
      <c r="AI38" s="13"/>
      <c r="AJ38" s="61">
        <f t="shared" si="0"/>
        <v>92.25</v>
      </c>
      <c r="AK38" s="62">
        <f t="shared" si="1"/>
        <v>91</v>
      </c>
      <c r="AL38" s="63">
        <f t="shared" si="2"/>
        <v>90</v>
      </c>
      <c r="AM38" s="64">
        <f t="shared" si="3"/>
        <v>90.75</v>
      </c>
      <c r="AN38" s="65">
        <f t="shared" si="4"/>
        <v>91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91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2" t="s">
        <v>202</v>
      </c>
      <c r="C39" s="142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3" t="s">
        <v>204</v>
      </c>
      <c r="C40" s="143" t="s">
        <v>205</v>
      </c>
      <c r="D40" s="31">
        <v>78</v>
      </c>
      <c r="E40" s="32"/>
      <c r="F40" s="32">
        <v>82</v>
      </c>
      <c r="G40" s="32"/>
      <c r="H40" s="32">
        <v>75</v>
      </c>
      <c r="I40" s="32"/>
      <c r="J40" s="32">
        <v>80</v>
      </c>
      <c r="K40" s="33"/>
      <c r="L40" s="31">
        <v>81</v>
      </c>
      <c r="M40" s="32"/>
      <c r="N40" s="32">
        <v>79</v>
      </c>
      <c r="O40" s="32"/>
      <c r="P40" s="32">
        <v>80</v>
      </c>
      <c r="Q40" s="32"/>
      <c r="R40" s="32">
        <v>80</v>
      </c>
      <c r="S40" s="33"/>
      <c r="T40" s="31">
        <v>81</v>
      </c>
      <c r="U40" s="32"/>
      <c r="V40" s="32">
        <v>82</v>
      </c>
      <c r="W40" s="32"/>
      <c r="X40" s="32">
        <v>76</v>
      </c>
      <c r="Y40" s="32"/>
      <c r="Z40" s="32">
        <v>76</v>
      </c>
      <c r="AA40" s="33"/>
      <c r="AB40" s="11">
        <v>78</v>
      </c>
      <c r="AC40" s="32"/>
      <c r="AD40" s="32">
        <v>76</v>
      </c>
      <c r="AE40" s="32"/>
      <c r="AF40" s="32">
        <v>75</v>
      </c>
      <c r="AG40" s="32"/>
      <c r="AH40" s="32">
        <v>75</v>
      </c>
      <c r="AI40" s="13"/>
      <c r="AJ40" s="61">
        <f t="shared" si="0"/>
        <v>78.75</v>
      </c>
      <c r="AK40" s="62">
        <f t="shared" si="1"/>
        <v>80</v>
      </c>
      <c r="AL40" s="63">
        <f t="shared" si="2"/>
        <v>78.75</v>
      </c>
      <c r="AM40" s="64">
        <f t="shared" si="3"/>
        <v>76</v>
      </c>
      <c r="AN40" s="65">
        <f t="shared" si="4"/>
        <v>78.375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78.375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2" t="s">
        <v>206</v>
      </c>
      <c r="C41" s="142" t="s">
        <v>207</v>
      </c>
      <c r="D41" s="31">
        <v>80</v>
      </c>
      <c r="E41" s="32"/>
      <c r="F41" s="32">
        <v>80</v>
      </c>
      <c r="G41" s="32"/>
      <c r="H41" s="32">
        <v>80</v>
      </c>
      <c r="I41" s="32"/>
      <c r="J41" s="32">
        <v>86</v>
      </c>
      <c r="K41" s="33"/>
      <c r="L41" s="31">
        <v>81</v>
      </c>
      <c r="M41" s="32"/>
      <c r="N41" s="32">
        <v>81</v>
      </c>
      <c r="O41" s="32"/>
      <c r="P41" s="32">
        <v>81</v>
      </c>
      <c r="Q41" s="32"/>
      <c r="R41" s="32">
        <v>87</v>
      </c>
      <c r="S41" s="33"/>
      <c r="T41" s="31">
        <v>80</v>
      </c>
      <c r="U41" s="32"/>
      <c r="V41" s="32">
        <v>80</v>
      </c>
      <c r="W41" s="32"/>
      <c r="X41" s="32">
        <v>80</v>
      </c>
      <c r="Y41" s="32"/>
      <c r="Z41" s="32">
        <v>88</v>
      </c>
      <c r="AA41" s="33"/>
      <c r="AB41" s="11">
        <v>80</v>
      </c>
      <c r="AC41" s="32"/>
      <c r="AD41" s="32">
        <v>81</v>
      </c>
      <c r="AE41" s="32"/>
      <c r="AF41" s="32">
        <v>81</v>
      </c>
      <c r="AG41" s="32"/>
      <c r="AH41" s="32">
        <v>87</v>
      </c>
      <c r="AI41" s="13"/>
      <c r="AJ41" s="61">
        <f t="shared" si="0"/>
        <v>81.5</v>
      </c>
      <c r="AK41" s="62">
        <f t="shared" si="1"/>
        <v>82.5</v>
      </c>
      <c r="AL41" s="63">
        <f t="shared" si="2"/>
        <v>82</v>
      </c>
      <c r="AM41" s="64">
        <f t="shared" si="3"/>
        <v>82.25</v>
      </c>
      <c r="AN41" s="65">
        <f t="shared" si="4"/>
        <v>82.0625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82.0625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43" t="s">
        <v>208</v>
      </c>
      <c r="C42" s="143" t="s">
        <v>209</v>
      </c>
      <c r="D42" s="31">
        <v>80</v>
      </c>
      <c r="E42" s="32"/>
      <c r="F42" s="32">
        <v>85</v>
      </c>
      <c r="G42" s="32"/>
      <c r="H42" s="32">
        <v>85</v>
      </c>
      <c r="I42" s="32"/>
      <c r="J42" s="32">
        <v>80</v>
      </c>
      <c r="K42" s="33"/>
      <c r="L42" s="31">
        <v>78</v>
      </c>
      <c r="M42" s="32"/>
      <c r="N42" s="32">
        <v>80</v>
      </c>
      <c r="O42" s="32"/>
      <c r="P42" s="32">
        <v>82</v>
      </c>
      <c r="Q42" s="32"/>
      <c r="R42" s="32">
        <v>80</v>
      </c>
      <c r="S42" s="33"/>
      <c r="T42" s="31">
        <v>80</v>
      </c>
      <c r="U42" s="32"/>
      <c r="V42" s="32">
        <v>81</v>
      </c>
      <c r="W42" s="32"/>
      <c r="X42" s="32">
        <v>80</v>
      </c>
      <c r="Y42" s="32"/>
      <c r="Z42" s="32">
        <v>82</v>
      </c>
      <c r="AA42" s="33"/>
      <c r="AB42" s="11">
        <v>80</v>
      </c>
      <c r="AC42" s="32"/>
      <c r="AD42" s="32">
        <v>81</v>
      </c>
      <c r="AE42" s="32"/>
      <c r="AF42" s="32">
        <v>81</v>
      </c>
      <c r="AG42" s="32"/>
      <c r="AH42" s="32">
        <v>80</v>
      </c>
      <c r="AI42" s="13"/>
      <c r="AJ42" s="61">
        <f t="shared" si="0"/>
        <v>82.5</v>
      </c>
      <c r="AK42" s="62">
        <f t="shared" si="1"/>
        <v>80</v>
      </c>
      <c r="AL42" s="63">
        <f t="shared" si="2"/>
        <v>80.75</v>
      </c>
      <c r="AM42" s="64">
        <f t="shared" si="3"/>
        <v>80.5</v>
      </c>
      <c r="AN42" s="65">
        <f t="shared" si="4"/>
        <v>80.9375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80.9375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44" t="s">
        <v>210</v>
      </c>
      <c r="C43" s="144" t="s">
        <v>211</v>
      </c>
      <c r="D43" s="31">
        <v>90</v>
      </c>
      <c r="E43" s="32"/>
      <c r="F43" s="32">
        <v>88</v>
      </c>
      <c r="G43" s="32"/>
      <c r="H43" s="32">
        <v>90</v>
      </c>
      <c r="I43" s="32"/>
      <c r="J43" s="32">
        <v>90</v>
      </c>
      <c r="K43" s="33"/>
      <c r="L43" s="31">
        <v>95</v>
      </c>
      <c r="M43" s="32"/>
      <c r="N43" s="32">
        <v>90</v>
      </c>
      <c r="O43" s="32"/>
      <c r="P43" s="32">
        <v>91</v>
      </c>
      <c r="Q43" s="32"/>
      <c r="R43" s="32">
        <v>90</v>
      </c>
      <c r="S43" s="33"/>
      <c r="T43" s="31">
        <v>90</v>
      </c>
      <c r="U43" s="32"/>
      <c r="V43" s="32">
        <v>90</v>
      </c>
      <c r="W43" s="32"/>
      <c r="X43" s="32">
        <v>90</v>
      </c>
      <c r="Y43" s="32"/>
      <c r="Z43" s="32">
        <v>94</v>
      </c>
      <c r="AA43" s="33"/>
      <c r="AB43" s="11">
        <v>90</v>
      </c>
      <c r="AC43" s="32"/>
      <c r="AD43" s="32">
        <v>88</v>
      </c>
      <c r="AE43" s="32"/>
      <c r="AF43" s="32">
        <v>91</v>
      </c>
      <c r="AG43" s="32"/>
      <c r="AH43" s="32">
        <v>94</v>
      </c>
      <c r="AI43" s="13"/>
      <c r="AJ43" s="61">
        <f t="shared" si="0"/>
        <v>89.5</v>
      </c>
      <c r="AK43" s="62">
        <f t="shared" si="1"/>
        <v>91.5</v>
      </c>
      <c r="AL43" s="63">
        <f t="shared" si="2"/>
        <v>91</v>
      </c>
      <c r="AM43" s="64">
        <f t="shared" si="3"/>
        <v>90.75</v>
      </c>
      <c r="AN43" s="65">
        <f t="shared" si="4"/>
        <v>90.6875</v>
      </c>
      <c r="AO43" s="54"/>
      <c r="AQ43" s="71" t="str">
        <f t="shared" si="5"/>
        <v/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>
        <f t="shared" si="12"/>
        <v>90.6875</v>
      </c>
      <c r="BB43" s="81" t="str">
        <f t="shared" si="13"/>
        <v/>
      </c>
      <c r="BD43" s="24" t="str">
        <f t="shared" si="14"/>
        <v/>
      </c>
    </row>
    <row r="44" spans="1:56" x14ac:dyDescent="0.2">
      <c r="A44" s="45">
        <v>34</v>
      </c>
      <c r="B44" s="143" t="s">
        <v>212</v>
      </c>
      <c r="C44" s="143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2" t="s">
        <v>214</v>
      </c>
      <c r="C45" s="142" t="s">
        <v>215</v>
      </c>
      <c r="D45" s="31">
        <v>80</v>
      </c>
      <c r="E45" s="32"/>
      <c r="F45" s="32">
        <v>85</v>
      </c>
      <c r="G45" s="32"/>
      <c r="H45" s="32">
        <v>80</v>
      </c>
      <c r="I45" s="32"/>
      <c r="J45" s="32">
        <v>87</v>
      </c>
      <c r="K45" s="33"/>
      <c r="L45" s="31">
        <v>81</v>
      </c>
      <c r="M45" s="32"/>
      <c r="N45" s="32">
        <v>84</v>
      </c>
      <c r="O45" s="32"/>
      <c r="P45" s="32">
        <v>81</v>
      </c>
      <c r="Q45" s="32"/>
      <c r="R45" s="32">
        <v>87</v>
      </c>
      <c r="S45" s="13"/>
      <c r="T45" s="31">
        <v>80</v>
      </c>
      <c r="U45" s="32"/>
      <c r="V45" s="32">
        <v>80</v>
      </c>
      <c r="W45" s="32"/>
      <c r="X45" s="32">
        <v>82</v>
      </c>
      <c r="Y45" s="32"/>
      <c r="Z45" s="32">
        <v>83</v>
      </c>
      <c r="AA45" s="33"/>
      <c r="AB45" s="11">
        <v>80</v>
      </c>
      <c r="AC45" s="32"/>
      <c r="AD45" s="32">
        <v>80</v>
      </c>
      <c r="AE45" s="32"/>
      <c r="AF45" s="32">
        <v>81</v>
      </c>
      <c r="AG45" s="32"/>
      <c r="AH45" s="32">
        <v>84</v>
      </c>
      <c r="AI45" s="13"/>
      <c r="AJ45" s="61">
        <f t="shared" si="0"/>
        <v>83</v>
      </c>
      <c r="AK45" s="62">
        <f t="shared" si="1"/>
        <v>83.25</v>
      </c>
      <c r="AL45" s="63">
        <f t="shared" si="2"/>
        <v>81.25</v>
      </c>
      <c r="AM45" s="64">
        <f t="shared" si="3"/>
        <v>81.25</v>
      </c>
      <c r="AN45" s="65">
        <f t="shared" si="4"/>
        <v>82.1875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82.1875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43" t="s">
        <v>216</v>
      </c>
      <c r="C46" s="143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2" t="s">
        <v>218</v>
      </c>
      <c r="C47" s="142" t="s">
        <v>219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 t="s">
        <v>220</v>
      </c>
      <c r="C48" s="143" t="s">
        <v>221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 t="s">
        <v>222</v>
      </c>
      <c r="C49" s="142" t="s">
        <v>223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 t="s">
        <v>224</v>
      </c>
      <c r="C50" s="143" t="s">
        <v>225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53" priority="2" operator="lessThan">
      <formula>70</formula>
    </cfRule>
  </conditionalFormatting>
  <conditionalFormatting sqref="F12:K41">
    <cfRule type="cellIs" dxfId="52" priority="5" operator="lessThan">
      <formula>70</formula>
    </cfRule>
  </conditionalFormatting>
  <conditionalFormatting sqref="N12:AA41">
    <cfRule type="cellIs" dxfId="51" priority="4" operator="lessThan">
      <formula>70</formula>
    </cfRule>
  </conditionalFormatting>
  <conditionalFormatting sqref="AD12:AI41">
    <cfRule type="cellIs" dxfId="50" priority="3" operator="lessThan">
      <formula>70</formula>
    </cfRule>
  </conditionalFormatting>
  <conditionalFormatting sqref="AJ11:AO55 D12:E41 L12:M41 AB12:AC41 D42:AI55">
    <cfRule type="cellIs" dxfId="49" priority="8" operator="lessThan">
      <formula>70</formula>
    </cfRule>
  </conditionalFormatting>
  <conditionalFormatting sqref="AQ11:AQ55">
    <cfRule type="cellIs" dxfId="48" priority="6" operator="lessThan">
      <formula>70</formula>
    </cfRule>
  </conditionalFormatting>
  <conditionalFormatting sqref="AQ11:AX55">
    <cfRule type="cellIs" dxfId="47" priority="7" operator="lessThan">
      <formula>70</formula>
    </cfRule>
  </conditionalFormatting>
  <conditionalFormatting sqref="AY11:AY55">
    <cfRule type="cellIs" dxfId="46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D55"/>
  <sheetViews>
    <sheetView topLeftCell="A5" zoomScaleNormal="100" workbookViewId="0">
      <selection activeCell="N13" sqref="N13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4" t="s">
        <v>146</v>
      </c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6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03" t="s">
        <v>99</v>
      </c>
      <c r="AO7" s="206" t="s">
        <v>104</v>
      </c>
      <c r="AQ7" s="209" t="s">
        <v>20</v>
      </c>
      <c r="AR7" s="210"/>
      <c r="AS7" s="210"/>
      <c r="AT7" s="211"/>
      <c r="AU7" s="215" t="s">
        <v>21</v>
      </c>
      <c r="AV7" s="216"/>
      <c r="AW7" s="216"/>
      <c r="AX7" s="217"/>
      <c r="AY7" s="199" t="s">
        <v>103</v>
      </c>
      <c r="AZ7" s="200"/>
      <c r="BA7" s="199" t="s">
        <v>105</v>
      </c>
      <c r="BB7" s="200"/>
      <c r="BD7" s="24" t="s">
        <v>145</v>
      </c>
    </row>
    <row r="8" spans="1:56" ht="16" thickBot="1" x14ac:dyDescent="0.25">
      <c r="AN8" s="204"/>
      <c r="AO8" s="207"/>
      <c r="AQ8" s="212"/>
      <c r="AR8" s="213"/>
      <c r="AS8" s="213"/>
      <c r="AT8" s="214"/>
      <c r="AU8" s="218"/>
      <c r="AV8" s="219"/>
      <c r="AW8" s="219"/>
      <c r="AX8" s="220"/>
      <c r="AY8" s="221"/>
      <c r="AZ8" s="222"/>
      <c r="BA8" s="201"/>
      <c r="BB8" s="202"/>
    </row>
    <row r="9" spans="1:56" x14ac:dyDescent="0.2">
      <c r="A9" s="187" t="s">
        <v>5</v>
      </c>
      <c r="B9" s="189" t="s">
        <v>4</v>
      </c>
      <c r="C9" s="191" t="s">
        <v>19</v>
      </c>
      <c r="D9" s="193" t="s">
        <v>91</v>
      </c>
      <c r="E9" s="194"/>
      <c r="F9" s="194"/>
      <c r="G9" s="194"/>
      <c r="H9" s="194"/>
      <c r="I9" s="194"/>
      <c r="J9" s="194"/>
      <c r="K9" s="195"/>
      <c r="L9" s="196" t="s">
        <v>92</v>
      </c>
      <c r="M9" s="197"/>
      <c r="N9" s="197"/>
      <c r="O9" s="197"/>
      <c r="P9" s="197"/>
      <c r="Q9" s="197"/>
      <c r="R9" s="197"/>
      <c r="S9" s="198"/>
      <c r="T9" s="172" t="s">
        <v>93</v>
      </c>
      <c r="U9" s="173"/>
      <c r="V9" s="173"/>
      <c r="W9" s="173"/>
      <c r="X9" s="173"/>
      <c r="Y9" s="173"/>
      <c r="Z9" s="173"/>
      <c r="AA9" s="174"/>
      <c r="AB9" s="175" t="s">
        <v>94</v>
      </c>
      <c r="AC9" s="176"/>
      <c r="AD9" s="176"/>
      <c r="AE9" s="176"/>
      <c r="AF9" s="176"/>
      <c r="AG9" s="176"/>
      <c r="AH9" s="176"/>
      <c r="AI9" s="177"/>
      <c r="AJ9" s="178" t="s">
        <v>95</v>
      </c>
      <c r="AK9" s="180" t="s">
        <v>96</v>
      </c>
      <c r="AL9" s="182" t="s">
        <v>97</v>
      </c>
      <c r="AM9" s="166" t="s">
        <v>98</v>
      </c>
      <c r="AN9" s="204"/>
      <c r="AO9" s="207"/>
      <c r="AQ9" s="168" t="s">
        <v>42</v>
      </c>
      <c r="AR9" s="170" t="s">
        <v>43</v>
      </c>
      <c r="AS9" s="228" t="s">
        <v>44</v>
      </c>
      <c r="AT9" s="230" t="s">
        <v>100</v>
      </c>
      <c r="AU9" s="168" t="s">
        <v>46</v>
      </c>
      <c r="AV9" s="170" t="s">
        <v>106</v>
      </c>
      <c r="AW9" s="228" t="s">
        <v>107</v>
      </c>
      <c r="AX9" s="232" t="s">
        <v>108</v>
      </c>
      <c r="AY9" s="223" t="s">
        <v>101</v>
      </c>
      <c r="AZ9" s="225" t="s">
        <v>102</v>
      </c>
      <c r="BA9" s="224" t="s">
        <v>57</v>
      </c>
      <c r="BB9" s="227" t="s">
        <v>58</v>
      </c>
    </row>
    <row r="10" spans="1:56" ht="16" thickBot="1" x14ac:dyDescent="0.25">
      <c r="A10" s="188"/>
      <c r="B10" s="190"/>
      <c r="C10" s="192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79"/>
      <c r="AK10" s="181"/>
      <c r="AL10" s="183"/>
      <c r="AM10" s="167"/>
      <c r="AN10" s="205"/>
      <c r="AO10" s="208"/>
      <c r="AQ10" s="169"/>
      <c r="AR10" s="171"/>
      <c r="AS10" s="229"/>
      <c r="AT10" s="231"/>
      <c r="AU10" s="169"/>
      <c r="AV10" s="171"/>
      <c r="AW10" s="229"/>
      <c r="AX10" s="233"/>
      <c r="AY10" s="224"/>
      <c r="AZ10" s="226"/>
      <c r="BA10" s="224"/>
      <c r="BB10" s="227"/>
    </row>
    <row r="11" spans="1:56" x14ac:dyDescent="0.2">
      <c r="A11" s="41">
        <v>1</v>
      </c>
      <c r="B11" s="142" t="s">
        <v>148</v>
      </c>
      <c r="C11" s="142" t="s">
        <v>149</v>
      </c>
      <c r="D11" s="31"/>
      <c r="E11" s="32"/>
      <c r="F11" s="32"/>
      <c r="G11" s="32"/>
      <c r="H11" s="32"/>
      <c r="I11" s="32"/>
      <c r="J11" s="32"/>
      <c r="K11" s="33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42"/>
      <c r="AC11" s="43"/>
      <c r="AD11" s="43"/>
      <c r="AE11" s="43"/>
      <c r="AF11" s="43"/>
      <c r="AG11" s="43"/>
      <c r="AH11" s="43"/>
      <c r="AI11" s="44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3" t="s">
        <v>150</v>
      </c>
      <c r="C12" s="143" t="s">
        <v>149</v>
      </c>
      <c r="D12" s="31">
        <v>90</v>
      </c>
      <c r="E12" s="32"/>
      <c r="F12" s="32">
        <v>96</v>
      </c>
      <c r="G12" s="32"/>
      <c r="H12" s="32">
        <v>95</v>
      </c>
      <c r="I12" s="32"/>
      <c r="J12" s="32">
        <v>95</v>
      </c>
      <c r="K12" s="33"/>
      <c r="L12" s="31">
        <v>95</v>
      </c>
      <c r="M12" s="32"/>
      <c r="N12" s="32">
        <v>95</v>
      </c>
      <c r="O12" s="32"/>
      <c r="P12" s="32">
        <v>96</v>
      </c>
      <c r="Q12" s="32"/>
      <c r="R12" s="32">
        <v>96</v>
      </c>
      <c r="S12" s="33"/>
      <c r="T12" s="31">
        <v>93</v>
      </c>
      <c r="U12" s="32"/>
      <c r="V12" s="32">
        <v>97</v>
      </c>
      <c r="W12" s="32"/>
      <c r="X12" s="32">
        <v>90</v>
      </c>
      <c r="Y12" s="32"/>
      <c r="Z12" s="32">
        <v>97</v>
      </c>
      <c r="AA12" s="33"/>
      <c r="AB12" s="31">
        <v>95</v>
      </c>
      <c r="AC12" s="32"/>
      <c r="AD12" s="32">
        <v>90</v>
      </c>
      <c r="AE12" s="32"/>
      <c r="AF12" s="32">
        <v>95</v>
      </c>
      <c r="AG12" s="32"/>
      <c r="AH12" s="32">
        <v>97</v>
      </c>
      <c r="AI12" s="3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94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95.5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94.25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94.25</v>
      </c>
      <c r="AN12" s="65">
        <f t="shared" ref="AN12:AN55" si="4">AVERAGE(AJ12:AM12)</f>
        <v>94.5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94.5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2" t="s">
        <v>151</v>
      </c>
      <c r="C13" s="142" t="s">
        <v>152</v>
      </c>
      <c r="D13" s="31">
        <v>77</v>
      </c>
      <c r="E13" s="32"/>
      <c r="F13" s="32">
        <v>80</v>
      </c>
      <c r="G13" s="32"/>
      <c r="H13" s="32">
        <v>88</v>
      </c>
      <c r="I13" s="32"/>
      <c r="J13" s="32">
        <v>80</v>
      </c>
      <c r="K13" s="33"/>
      <c r="L13" s="31">
        <v>78</v>
      </c>
      <c r="M13" s="32"/>
      <c r="N13" s="32">
        <v>80</v>
      </c>
      <c r="O13" s="32"/>
      <c r="P13" s="32">
        <v>83</v>
      </c>
      <c r="Q13" s="32"/>
      <c r="R13" s="32">
        <v>80</v>
      </c>
      <c r="S13" s="33"/>
      <c r="T13" s="31">
        <v>76</v>
      </c>
      <c r="U13" s="32"/>
      <c r="V13" s="32">
        <v>80</v>
      </c>
      <c r="W13" s="32"/>
      <c r="X13" s="32">
        <v>86</v>
      </c>
      <c r="Y13" s="32"/>
      <c r="Z13" s="32">
        <v>80</v>
      </c>
      <c r="AA13" s="33"/>
      <c r="AB13" s="31">
        <v>70</v>
      </c>
      <c r="AC13" s="32"/>
      <c r="AD13" s="32">
        <v>79</v>
      </c>
      <c r="AE13" s="32"/>
      <c r="AF13" s="32">
        <v>83</v>
      </c>
      <c r="AG13" s="32"/>
      <c r="AH13" s="32">
        <v>85</v>
      </c>
      <c r="AI13" s="33"/>
      <c r="AJ13" s="61">
        <f t="shared" si="0"/>
        <v>81.25</v>
      </c>
      <c r="AK13" s="62">
        <f t="shared" si="1"/>
        <v>80.25</v>
      </c>
      <c r="AL13" s="63">
        <f t="shared" si="2"/>
        <v>80.5</v>
      </c>
      <c r="AM13" s="64">
        <f t="shared" si="3"/>
        <v>79.25</v>
      </c>
      <c r="AN13" s="65">
        <f t="shared" si="4"/>
        <v>80.3125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80.3125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43" t="s">
        <v>153</v>
      </c>
      <c r="C14" s="143" t="s">
        <v>154</v>
      </c>
      <c r="D14" s="31">
        <v>90</v>
      </c>
      <c r="E14" s="32"/>
      <c r="F14" s="32">
        <v>92</v>
      </c>
      <c r="G14" s="32"/>
      <c r="H14" s="32">
        <v>85</v>
      </c>
      <c r="I14" s="32"/>
      <c r="J14" s="32">
        <v>90</v>
      </c>
      <c r="K14" s="33"/>
      <c r="L14" s="31">
        <v>89</v>
      </c>
      <c r="M14" s="32"/>
      <c r="N14" s="32">
        <v>90</v>
      </c>
      <c r="O14" s="32"/>
      <c r="P14" s="32">
        <v>86</v>
      </c>
      <c r="Q14" s="32"/>
      <c r="R14" s="32">
        <v>85</v>
      </c>
      <c r="S14" s="33"/>
      <c r="T14" s="31">
        <v>92</v>
      </c>
      <c r="U14" s="32"/>
      <c r="V14" s="32">
        <v>95</v>
      </c>
      <c r="W14" s="32"/>
      <c r="X14" s="32">
        <v>88</v>
      </c>
      <c r="Y14" s="32"/>
      <c r="Z14" s="32">
        <v>85</v>
      </c>
      <c r="AA14" s="33"/>
      <c r="AB14" s="31">
        <v>90</v>
      </c>
      <c r="AC14" s="32"/>
      <c r="AD14" s="32">
        <v>92</v>
      </c>
      <c r="AE14" s="32"/>
      <c r="AF14" s="32">
        <v>90</v>
      </c>
      <c r="AG14" s="32"/>
      <c r="AH14" s="32">
        <v>85</v>
      </c>
      <c r="AI14" s="33"/>
      <c r="AJ14" s="61">
        <f t="shared" si="0"/>
        <v>89.25</v>
      </c>
      <c r="AK14" s="62">
        <f t="shared" si="1"/>
        <v>87.5</v>
      </c>
      <c r="AL14" s="63">
        <f t="shared" si="2"/>
        <v>90</v>
      </c>
      <c r="AM14" s="64">
        <f t="shared" si="3"/>
        <v>89.25</v>
      </c>
      <c r="AN14" s="65">
        <f t="shared" si="4"/>
        <v>89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89</v>
      </c>
      <c r="BB14" s="81" t="str">
        <f t="shared" si="13"/>
        <v/>
      </c>
      <c r="BD14" s="24" t="str">
        <f t="shared" si="14"/>
        <v/>
      </c>
    </row>
    <row r="15" spans="1:56" x14ac:dyDescent="0.2">
      <c r="A15" s="45">
        <v>5</v>
      </c>
      <c r="B15" s="144" t="s">
        <v>147</v>
      </c>
      <c r="C15" s="145" t="s">
        <v>155</v>
      </c>
      <c r="D15" s="31">
        <v>96</v>
      </c>
      <c r="E15" s="32"/>
      <c r="F15" s="32">
        <v>95</v>
      </c>
      <c r="G15" s="32"/>
      <c r="H15" s="32">
        <v>98</v>
      </c>
      <c r="I15" s="32"/>
      <c r="J15" s="32">
        <v>99</v>
      </c>
      <c r="K15" s="33"/>
      <c r="L15" s="31">
        <v>90</v>
      </c>
      <c r="M15" s="32"/>
      <c r="N15" s="32">
        <v>99</v>
      </c>
      <c r="O15" s="32"/>
      <c r="P15" s="32">
        <v>99</v>
      </c>
      <c r="Q15" s="32"/>
      <c r="R15" s="32">
        <v>100</v>
      </c>
      <c r="S15" s="33"/>
      <c r="T15" s="31">
        <v>96</v>
      </c>
      <c r="U15" s="32"/>
      <c r="V15" s="32">
        <v>97</v>
      </c>
      <c r="W15" s="32"/>
      <c r="X15" s="32">
        <v>98</v>
      </c>
      <c r="Y15" s="32"/>
      <c r="Z15" s="32">
        <v>100</v>
      </c>
      <c r="AA15" s="33"/>
      <c r="AB15" s="31">
        <v>97</v>
      </c>
      <c r="AC15" s="32"/>
      <c r="AD15" s="32">
        <v>92</v>
      </c>
      <c r="AE15" s="32"/>
      <c r="AF15" s="32">
        <v>93</v>
      </c>
      <c r="AG15" s="32"/>
      <c r="AH15" s="32">
        <v>100</v>
      </c>
      <c r="AI15" s="33"/>
      <c r="AJ15" s="61">
        <f t="shared" si="0"/>
        <v>97</v>
      </c>
      <c r="AK15" s="62">
        <f t="shared" si="1"/>
        <v>97</v>
      </c>
      <c r="AL15" s="63">
        <f t="shared" si="2"/>
        <v>97.75</v>
      </c>
      <c r="AM15" s="64">
        <f t="shared" si="3"/>
        <v>95.5</v>
      </c>
      <c r="AN15" s="65">
        <f t="shared" si="4"/>
        <v>96.8125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96.8125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43" t="s">
        <v>156</v>
      </c>
      <c r="C16" s="143" t="s">
        <v>157</v>
      </c>
      <c r="D16" s="31">
        <v>85</v>
      </c>
      <c r="E16" s="32"/>
      <c r="F16" s="32">
        <v>70</v>
      </c>
      <c r="G16" s="32"/>
      <c r="H16" s="32">
        <v>60</v>
      </c>
      <c r="I16" s="32">
        <v>73</v>
      </c>
      <c r="J16" s="32">
        <v>70</v>
      </c>
      <c r="K16" s="33"/>
      <c r="L16" s="31">
        <v>80</v>
      </c>
      <c r="M16" s="32"/>
      <c r="N16" s="32">
        <v>78</v>
      </c>
      <c r="O16" s="32"/>
      <c r="P16" s="32">
        <v>60</v>
      </c>
      <c r="Q16" s="32">
        <v>70</v>
      </c>
      <c r="R16" s="32">
        <v>70</v>
      </c>
      <c r="S16" s="33"/>
      <c r="T16" s="31">
        <v>80</v>
      </c>
      <c r="U16" s="32"/>
      <c r="V16" s="32">
        <v>65</v>
      </c>
      <c r="W16" s="32">
        <v>71</v>
      </c>
      <c r="X16" s="32">
        <v>70</v>
      </c>
      <c r="Y16" s="32"/>
      <c r="Z16" s="32">
        <v>70</v>
      </c>
      <c r="AA16" s="33"/>
      <c r="AB16" s="31">
        <v>78</v>
      </c>
      <c r="AC16" s="32"/>
      <c r="AD16" s="32">
        <v>60</v>
      </c>
      <c r="AE16" s="32">
        <v>72</v>
      </c>
      <c r="AF16" s="32">
        <v>70</v>
      </c>
      <c r="AG16" s="32"/>
      <c r="AH16" s="32">
        <v>70</v>
      </c>
      <c r="AI16" s="33"/>
      <c r="AJ16" s="61">
        <f t="shared" si="0"/>
        <v>74.5</v>
      </c>
      <c r="AK16" s="62">
        <f t="shared" si="1"/>
        <v>74.5</v>
      </c>
      <c r="AL16" s="63">
        <f t="shared" si="2"/>
        <v>72.75</v>
      </c>
      <c r="AM16" s="64">
        <f t="shared" si="3"/>
        <v>72.5</v>
      </c>
      <c r="AN16" s="65">
        <f t="shared" si="4"/>
        <v>73.5625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73.5625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42" t="s">
        <v>158</v>
      </c>
      <c r="C17" s="142" t="s">
        <v>159</v>
      </c>
      <c r="D17" s="31">
        <v>85</v>
      </c>
      <c r="E17" s="32"/>
      <c r="F17" s="32">
        <v>90</v>
      </c>
      <c r="G17" s="32"/>
      <c r="H17" s="32">
        <v>90</v>
      </c>
      <c r="I17" s="32"/>
      <c r="J17" s="32">
        <v>95</v>
      </c>
      <c r="K17" s="33"/>
      <c r="L17" s="31">
        <v>88</v>
      </c>
      <c r="M17" s="32"/>
      <c r="N17" s="32">
        <v>92</v>
      </c>
      <c r="O17" s="32"/>
      <c r="P17" s="32">
        <v>85</v>
      </c>
      <c r="Q17" s="32"/>
      <c r="R17" s="32">
        <v>95</v>
      </c>
      <c r="S17" s="33"/>
      <c r="T17" s="31">
        <v>89</v>
      </c>
      <c r="U17" s="32"/>
      <c r="V17" s="32">
        <v>93</v>
      </c>
      <c r="W17" s="32"/>
      <c r="X17" s="32">
        <v>88</v>
      </c>
      <c r="Y17" s="32"/>
      <c r="Z17" s="32">
        <v>90</v>
      </c>
      <c r="AA17" s="33"/>
      <c r="AB17" s="31">
        <v>90</v>
      </c>
      <c r="AC17" s="32"/>
      <c r="AD17" s="32">
        <v>95</v>
      </c>
      <c r="AE17" s="32"/>
      <c r="AF17" s="32">
        <v>90</v>
      </c>
      <c r="AG17" s="32"/>
      <c r="AH17" s="32">
        <v>92</v>
      </c>
      <c r="AI17" s="33"/>
      <c r="AJ17" s="61">
        <f t="shared" si="0"/>
        <v>90</v>
      </c>
      <c r="AK17" s="62">
        <f t="shared" si="1"/>
        <v>90</v>
      </c>
      <c r="AL17" s="63">
        <f t="shared" si="2"/>
        <v>90</v>
      </c>
      <c r="AM17" s="64">
        <f t="shared" si="3"/>
        <v>91.75</v>
      </c>
      <c r="AN17" s="65">
        <f t="shared" si="4"/>
        <v>90.4375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90.4375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43" t="s">
        <v>160</v>
      </c>
      <c r="C18" s="143" t="s">
        <v>161</v>
      </c>
      <c r="D18" s="31">
        <v>75</v>
      </c>
      <c r="E18" s="32"/>
      <c r="F18" s="32">
        <v>73</v>
      </c>
      <c r="G18" s="32"/>
      <c r="H18" s="32">
        <v>60</v>
      </c>
      <c r="I18" s="32">
        <v>72</v>
      </c>
      <c r="J18" s="32">
        <v>65</v>
      </c>
      <c r="K18" s="33">
        <v>70</v>
      </c>
      <c r="L18" s="31">
        <v>75</v>
      </c>
      <c r="M18" s="32"/>
      <c r="N18" s="32">
        <v>60</v>
      </c>
      <c r="O18" s="32">
        <v>72</v>
      </c>
      <c r="P18" s="32">
        <v>60</v>
      </c>
      <c r="Q18" s="32">
        <v>75</v>
      </c>
      <c r="R18" s="32">
        <v>70</v>
      </c>
      <c r="S18" s="33"/>
      <c r="T18" s="31">
        <v>70</v>
      </c>
      <c r="U18" s="32"/>
      <c r="V18" s="32">
        <v>65</v>
      </c>
      <c r="W18" s="32">
        <v>75</v>
      </c>
      <c r="X18" s="32">
        <v>60</v>
      </c>
      <c r="Y18" s="32">
        <v>70</v>
      </c>
      <c r="Z18" s="32">
        <v>70</v>
      </c>
      <c r="AA18" s="33"/>
      <c r="AB18" s="31">
        <v>70</v>
      </c>
      <c r="AC18" s="32"/>
      <c r="AD18" s="32">
        <v>72</v>
      </c>
      <c r="AE18" s="32"/>
      <c r="AF18" s="32">
        <v>65</v>
      </c>
      <c r="AG18" s="32">
        <v>76</v>
      </c>
      <c r="AH18" s="32">
        <v>70</v>
      </c>
      <c r="AI18" s="33"/>
      <c r="AJ18" s="61">
        <f t="shared" si="0"/>
        <v>72.5</v>
      </c>
      <c r="AK18" s="62">
        <f t="shared" si="1"/>
        <v>73</v>
      </c>
      <c r="AL18" s="63">
        <f t="shared" si="2"/>
        <v>71.25</v>
      </c>
      <c r="AM18" s="64">
        <f t="shared" si="3"/>
        <v>88.25</v>
      </c>
      <c r="AN18" s="65">
        <f t="shared" si="4"/>
        <v>76.25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76.25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42" t="s">
        <v>162</v>
      </c>
      <c r="C19" s="142" t="s">
        <v>163</v>
      </c>
      <c r="D19" s="31">
        <v>70</v>
      </c>
      <c r="E19" s="32"/>
      <c r="F19" s="32">
        <v>60</v>
      </c>
      <c r="G19" s="32">
        <v>73</v>
      </c>
      <c r="H19" s="32">
        <v>76</v>
      </c>
      <c r="I19" s="32"/>
      <c r="J19" s="32">
        <v>70</v>
      </c>
      <c r="K19" s="33"/>
      <c r="L19" s="31">
        <v>73</v>
      </c>
      <c r="M19" s="32"/>
      <c r="N19" s="32">
        <v>65</v>
      </c>
      <c r="O19" s="32">
        <v>70</v>
      </c>
      <c r="P19" s="32">
        <v>73</v>
      </c>
      <c r="Q19" s="32"/>
      <c r="R19" s="32">
        <v>70</v>
      </c>
      <c r="S19" s="33"/>
      <c r="T19" s="31">
        <v>75</v>
      </c>
      <c r="U19" s="32"/>
      <c r="V19" s="32">
        <v>60</v>
      </c>
      <c r="W19" s="32">
        <v>72</v>
      </c>
      <c r="X19" s="32">
        <v>70</v>
      </c>
      <c r="Y19" s="32"/>
      <c r="Z19" s="32">
        <v>72</v>
      </c>
      <c r="AA19" s="33"/>
      <c r="AB19" s="31">
        <v>77</v>
      </c>
      <c r="AC19" s="32"/>
      <c r="AD19" s="32">
        <v>65</v>
      </c>
      <c r="AE19" s="32">
        <v>70</v>
      </c>
      <c r="AF19" s="32">
        <v>70</v>
      </c>
      <c r="AG19" s="32"/>
      <c r="AH19" s="32">
        <v>72</v>
      </c>
      <c r="AI19" s="33"/>
      <c r="AJ19" s="61">
        <f t="shared" si="0"/>
        <v>72.25</v>
      </c>
      <c r="AK19" s="62">
        <f t="shared" si="1"/>
        <v>71.5</v>
      </c>
      <c r="AL19" s="63">
        <f t="shared" si="2"/>
        <v>72.25</v>
      </c>
      <c r="AM19" s="64">
        <f t="shared" si="3"/>
        <v>88.5</v>
      </c>
      <c r="AN19" s="65">
        <f t="shared" si="4"/>
        <v>76.125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76.125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43" t="s">
        <v>164</v>
      </c>
      <c r="C20" s="143" t="s">
        <v>165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31"/>
      <c r="AC20" s="32"/>
      <c r="AD20" s="32"/>
      <c r="AE20" s="32"/>
      <c r="AF20" s="32"/>
      <c r="AG20" s="32"/>
      <c r="AH20" s="32"/>
      <c r="AI20" s="3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2" t="s">
        <v>166</v>
      </c>
      <c r="C21" s="142" t="s">
        <v>167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31"/>
      <c r="AC21" s="32"/>
      <c r="AD21" s="32"/>
      <c r="AE21" s="32"/>
      <c r="AF21" s="32"/>
      <c r="AG21" s="32"/>
      <c r="AH21" s="32"/>
      <c r="AI21" s="3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3" t="s">
        <v>168</v>
      </c>
      <c r="C22" s="143" t="s">
        <v>169</v>
      </c>
      <c r="D22" s="31">
        <v>90</v>
      </c>
      <c r="E22" s="32"/>
      <c r="F22" s="32">
        <v>96</v>
      </c>
      <c r="G22" s="32"/>
      <c r="H22" s="32">
        <v>80</v>
      </c>
      <c r="I22" s="32"/>
      <c r="J22" s="32">
        <v>87</v>
      </c>
      <c r="K22" s="33"/>
      <c r="L22" s="31">
        <v>95</v>
      </c>
      <c r="M22" s="32"/>
      <c r="N22" s="32">
        <v>97</v>
      </c>
      <c r="O22" s="32"/>
      <c r="P22" s="32">
        <v>90</v>
      </c>
      <c r="Q22" s="32"/>
      <c r="R22" s="32">
        <v>90</v>
      </c>
      <c r="S22" s="33"/>
      <c r="T22" s="31">
        <v>90</v>
      </c>
      <c r="U22" s="32"/>
      <c r="V22" s="32">
        <v>96</v>
      </c>
      <c r="W22" s="32"/>
      <c r="X22" s="32">
        <v>80</v>
      </c>
      <c r="Y22" s="32"/>
      <c r="Z22" s="32">
        <v>89</v>
      </c>
      <c r="AA22" s="33"/>
      <c r="AB22" s="31">
        <v>95</v>
      </c>
      <c r="AC22" s="32"/>
      <c r="AD22" s="32">
        <v>93</v>
      </c>
      <c r="AE22" s="32"/>
      <c r="AF22" s="32">
        <v>85</v>
      </c>
      <c r="AG22" s="32"/>
      <c r="AH22" s="32">
        <v>95</v>
      </c>
      <c r="AI22" s="33"/>
      <c r="AJ22" s="61">
        <f t="shared" si="0"/>
        <v>88.25</v>
      </c>
      <c r="AK22" s="62">
        <f t="shared" si="1"/>
        <v>93</v>
      </c>
      <c r="AL22" s="63">
        <f t="shared" si="2"/>
        <v>88.75</v>
      </c>
      <c r="AM22" s="64">
        <f t="shared" si="3"/>
        <v>92</v>
      </c>
      <c r="AN22" s="65">
        <f t="shared" si="4"/>
        <v>90.5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90.5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42" t="s">
        <v>170</v>
      </c>
      <c r="C23" s="142" t="s">
        <v>171</v>
      </c>
      <c r="D23" s="31">
        <v>80</v>
      </c>
      <c r="E23" s="32"/>
      <c r="F23" s="32">
        <v>75</v>
      </c>
      <c r="G23" s="32"/>
      <c r="H23" s="32">
        <v>85</v>
      </c>
      <c r="I23" s="32"/>
      <c r="J23" s="32">
        <v>90</v>
      </c>
      <c r="K23" s="33"/>
      <c r="L23" s="31">
        <v>78</v>
      </c>
      <c r="M23" s="32"/>
      <c r="N23" s="32">
        <v>82</v>
      </c>
      <c r="O23" s="32"/>
      <c r="P23" s="32">
        <v>89</v>
      </c>
      <c r="Q23" s="32"/>
      <c r="R23" s="32">
        <v>95</v>
      </c>
      <c r="S23" s="33"/>
      <c r="T23" s="31">
        <v>85</v>
      </c>
      <c r="U23" s="32"/>
      <c r="V23" s="32">
        <v>80</v>
      </c>
      <c r="W23" s="32"/>
      <c r="X23" s="32">
        <v>89</v>
      </c>
      <c r="Y23" s="32"/>
      <c r="Z23" s="32">
        <v>90</v>
      </c>
      <c r="AA23" s="33"/>
      <c r="AB23" s="31">
        <v>80</v>
      </c>
      <c r="AC23" s="32"/>
      <c r="AD23" s="32">
        <v>79</v>
      </c>
      <c r="AE23" s="32"/>
      <c r="AF23" s="32">
        <v>87</v>
      </c>
      <c r="AG23" s="32"/>
      <c r="AH23" s="32">
        <v>90</v>
      </c>
      <c r="AI23" s="33"/>
      <c r="AJ23" s="61">
        <f t="shared" si="0"/>
        <v>82.5</v>
      </c>
      <c r="AK23" s="62">
        <f t="shared" si="1"/>
        <v>86</v>
      </c>
      <c r="AL23" s="63">
        <f t="shared" si="2"/>
        <v>86</v>
      </c>
      <c r="AM23" s="64">
        <f t="shared" si="3"/>
        <v>84</v>
      </c>
      <c r="AN23" s="65">
        <f t="shared" si="4"/>
        <v>84.625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84.625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43" t="s">
        <v>172</v>
      </c>
      <c r="C24" s="143" t="s">
        <v>173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31"/>
      <c r="AC24" s="32"/>
      <c r="AD24" s="32"/>
      <c r="AE24" s="32"/>
      <c r="AF24" s="32"/>
      <c r="AG24" s="32"/>
      <c r="AH24" s="32"/>
      <c r="AI24" s="3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2" t="s">
        <v>174</v>
      </c>
      <c r="C25" s="142" t="s">
        <v>175</v>
      </c>
      <c r="D25" s="31">
        <v>70</v>
      </c>
      <c r="E25" s="32"/>
      <c r="F25" s="32">
        <v>78</v>
      </c>
      <c r="G25" s="32"/>
      <c r="H25" s="32">
        <v>70</v>
      </c>
      <c r="I25" s="32"/>
      <c r="J25" s="32">
        <v>76</v>
      </c>
      <c r="K25" s="33"/>
      <c r="L25" s="31">
        <v>86</v>
      </c>
      <c r="M25" s="32"/>
      <c r="N25" s="32">
        <v>80</v>
      </c>
      <c r="O25" s="32"/>
      <c r="P25" s="32">
        <v>75</v>
      </c>
      <c r="Q25" s="32"/>
      <c r="R25" s="32">
        <v>70</v>
      </c>
      <c r="S25" s="33"/>
      <c r="T25" s="31">
        <v>75</v>
      </c>
      <c r="U25" s="32"/>
      <c r="V25" s="32">
        <v>79</v>
      </c>
      <c r="W25" s="32"/>
      <c r="X25" s="32">
        <v>80</v>
      </c>
      <c r="Y25" s="32"/>
      <c r="Z25" s="32">
        <v>72</v>
      </c>
      <c r="AA25" s="33"/>
      <c r="AB25" s="31">
        <v>77</v>
      </c>
      <c r="AC25" s="32"/>
      <c r="AD25" s="32">
        <v>80</v>
      </c>
      <c r="AE25" s="32"/>
      <c r="AF25" s="32">
        <v>85</v>
      </c>
      <c r="AG25" s="32"/>
      <c r="AH25" s="32">
        <v>88</v>
      </c>
      <c r="AI25" s="33"/>
      <c r="AJ25" s="61">
        <f t="shared" si="0"/>
        <v>73.5</v>
      </c>
      <c r="AK25" s="62">
        <f t="shared" si="1"/>
        <v>77.75</v>
      </c>
      <c r="AL25" s="63">
        <f t="shared" si="2"/>
        <v>76.5</v>
      </c>
      <c r="AM25" s="64">
        <f t="shared" si="3"/>
        <v>82.5</v>
      </c>
      <c r="AN25" s="65">
        <f t="shared" si="4"/>
        <v>77.5625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77.5625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3" t="s">
        <v>176</v>
      </c>
      <c r="C26" s="143" t="s">
        <v>177</v>
      </c>
      <c r="D26" s="31">
        <v>85</v>
      </c>
      <c r="E26" s="32"/>
      <c r="F26" s="32">
        <v>90</v>
      </c>
      <c r="G26" s="32"/>
      <c r="H26" s="32">
        <v>90</v>
      </c>
      <c r="I26" s="32"/>
      <c r="J26" s="32">
        <v>89</v>
      </c>
      <c r="K26" s="33"/>
      <c r="L26" s="31">
        <v>90</v>
      </c>
      <c r="M26" s="32"/>
      <c r="N26" s="32">
        <v>80</v>
      </c>
      <c r="O26" s="32"/>
      <c r="P26" s="32">
        <v>86</v>
      </c>
      <c r="Q26" s="32"/>
      <c r="R26" s="32">
        <v>89</v>
      </c>
      <c r="S26" s="33"/>
      <c r="T26" s="31">
        <v>90</v>
      </c>
      <c r="U26" s="32"/>
      <c r="V26" s="32">
        <v>87</v>
      </c>
      <c r="W26" s="32"/>
      <c r="X26" s="32">
        <v>91</v>
      </c>
      <c r="Y26" s="32"/>
      <c r="Z26" s="32">
        <v>93</v>
      </c>
      <c r="AA26" s="33"/>
      <c r="AB26" s="31">
        <v>95</v>
      </c>
      <c r="AC26" s="32"/>
      <c r="AD26" s="32">
        <v>89</v>
      </c>
      <c r="AE26" s="32"/>
      <c r="AF26" s="32">
        <v>99</v>
      </c>
      <c r="AG26" s="32"/>
      <c r="AH26" s="32">
        <v>95</v>
      </c>
      <c r="AI26" s="33"/>
      <c r="AJ26" s="61">
        <f t="shared" si="0"/>
        <v>88.5</v>
      </c>
      <c r="AK26" s="62">
        <f t="shared" si="1"/>
        <v>86.25</v>
      </c>
      <c r="AL26" s="63">
        <f t="shared" si="2"/>
        <v>90.25</v>
      </c>
      <c r="AM26" s="64">
        <f t="shared" si="3"/>
        <v>94.5</v>
      </c>
      <c r="AN26" s="65">
        <f t="shared" si="4"/>
        <v>89.875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89.875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2" t="s">
        <v>178</v>
      </c>
      <c r="C27" s="142" t="s">
        <v>179</v>
      </c>
      <c r="D27" s="31">
        <v>95</v>
      </c>
      <c r="E27" s="32"/>
      <c r="F27" s="32">
        <v>85</v>
      </c>
      <c r="G27" s="32"/>
      <c r="H27" s="32">
        <v>98</v>
      </c>
      <c r="I27" s="32"/>
      <c r="J27" s="32">
        <v>99</v>
      </c>
      <c r="K27" s="33"/>
      <c r="L27" s="31">
        <v>90</v>
      </c>
      <c r="M27" s="32"/>
      <c r="N27" s="32">
        <v>88</v>
      </c>
      <c r="O27" s="32"/>
      <c r="P27" s="32">
        <v>90</v>
      </c>
      <c r="Q27" s="32"/>
      <c r="R27" s="32">
        <v>99</v>
      </c>
      <c r="S27" s="33"/>
      <c r="T27" s="31">
        <v>89</v>
      </c>
      <c r="U27" s="32"/>
      <c r="V27" s="32">
        <v>90</v>
      </c>
      <c r="W27" s="32"/>
      <c r="X27" s="32">
        <v>90</v>
      </c>
      <c r="Y27" s="32"/>
      <c r="Z27" s="32">
        <v>99</v>
      </c>
      <c r="AA27" s="33"/>
      <c r="AB27" s="31">
        <v>95</v>
      </c>
      <c r="AC27" s="32"/>
      <c r="AD27" s="32">
        <v>90</v>
      </c>
      <c r="AE27" s="32"/>
      <c r="AF27" s="32">
        <v>90</v>
      </c>
      <c r="AG27" s="32"/>
      <c r="AH27" s="32">
        <v>99</v>
      </c>
      <c r="AI27" s="33"/>
      <c r="AJ27" s="61">
        <f t="shared" si="0"/>
        <v>94.25</v>
      </c>
      <c r="AK27" s="62">
        <f t="shared" si="1"/>
        <v>91.75</v>
      </c>
      <c r="AL27" s="63">
        <f t="shared" si="2"/>
        <v>92</v>
      </c>
      <c r="AM27" s="64">
        <f t="shared" si="3"/>
        <v>93.5</v>
      </c>
      <c r="AN27" s="65">
        <f t="shared" si="4"/>
        <v>92.875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92.875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43" t="s">
        <v>180</v>
      </c>
      <c r="C28" s="143" t="s">
        <v>181</v>
      </c>
      <c r="D28" s="31">
        <v>80</v>
      </c>
      <c r="E28" s="32"/>
      <c r="F28" s="32">
        <v>85</v>
      </c>
      <c r="G28" s="32"/>
      <c r="H28" s="32">
        <v>99</v>
      </c>
      <c r="I28" s="32"/>
      <c r="J28" s="32">
        <v>98</v>
      </c>
      <c r="K28" s="33"/>
      <c r="L28" s="31">
        <v>85</v>
      </c>
      <c r="M28" s="32"/>
      <c r="N28" s="32">
        <v>90</v>
      </c>
      <c r="O28" s="32"/>
      <c r="P28" s="32">
        <v>95</v>
      </c>
      <c r="Q28" s="32"/>
      <c r="R28" s="32">
        <v>90</v>
      </c>
      <c r="S28" s="33"/>
      <c r="T28" s="31">
        <v>89</v>
      </c>
      <c r="U28" s="32"/>
      <c r="V28" s="32">
        <v>96</v>
      </c>
      <c r="W28" s="32"/>
      <c r="X28" s="32">
        <v>95</v>
      </c>
      <c r="Y28" s="32"/>
      <c r="Z28" s="32">
        <v>98</v>
      </c>
      <c r="AA28" s="33"/>
      <c r="AB28" s="31">
        <v>95</v>
      </c>
      <c r="AC28" s="32"/>
      <c r="AD28" s="32">
        <v>98</v>
      </c>
      <c r="AE28" s="32"/>
      <c r="AF28" s="32">
        <v>95</v>
      </c>
      <c r="AG28" s="32"/>
      <c r="AH28" s="32">
        <v>99</v>
      </c>
      <c r="AI28" s="33"/>
      <c r="AJ28" s="61">
        <f t="shared" si="0"/>
        <v>90.5</v>
      </c>
      <c r="AK28" s="62">
        <f t="shared" si="1"/>
        <v>90</v>
      </c>
      <c r="AL28" s="63">
        <f t="shared" si="2"/>
        <v>94.5</v>
      </c>
      <c r="AM28" s="64">
        <f t="shared" si="3"/>
        <v>96.75</v>
      </c>
      <c r="AN28" s="65">
        <f t="shared" si="4"/>
        <v>92.9375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92.9375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42" t="s">
        <v>182</v>
      </c>
      <c r="C29" s="142" t="s">
        <v>183</v>
      </c>
      <c r="D29" s="31">
        <v>90</v>
      </c>
      <c r="E29" s="32"/>
      <c r="F29" s="32">
        <v>85</v>
      </c>
      <c r="G29" s="32"/>
      <c r="H29" s="32">
        <v>83</v>
      </c>
      <c r="I29" s="32"/>
      <c r="J29" s="32">
        <v>87</v>
      </c>
      <c r="K29" s="33"/>
      <c r="L29" s="31">
        <v>92</v>
      </c>
      <c r="M29" s="32"/>
      <c r="N29" s="32">
        <v>80</v>
      </c>
      <c r="O29" s="32"/>
      <c r="P29" s="32">
        <v>80</v>
      </c>
      <c r="Q29" s="32"/>
      <c r="R29" s="32">
        <v>85</v>
      </c>
      <c r="S29" s="33"/>
      <c r="T29" s="31">
        <v>80</v>
      </c>
      <c r="U29" s="32"/>
      <c r="V29" s="32">
        <v>88</v>
      </c>
      <c r="W29" s="32"/>
      <c r="X29" s="32">
        <v>80</v>
      </c>
      <c r="Y29" s="32"/>
      <c r="Z29" s="32">
        <v>85</v>
      </c>
      <c r="AA29" s="33"/>
      <c r="AB29" s="31">
        <v>90</v>
      </c>
      <c r="AC29" s="32"/>
      <c r="AD29" s="32">
        <v>90</v>
      </c>
      <c r="AE29" s="32"/>
      <c r="AF29" s="32">
        <v>90</v>
      </c>
      <c r="AG29" s="32"/>
      <c r="AH29" s="32">
        <v>89</v>
      </c>
      <c r="AI29" s="33"/>
      <c r="AJ29" s="61">
        <f t="shared" si="0"/>
        <v>86.25</v>
      </c>
      <c r="AK29" s="62">
        <f t="shared" si="1"/>
        <v>84.25</v>
      </c>
      <c r="AL29" s="63">
        <f t="shared" si="2"/>
        <v>83.25</v>
      </c>
      <c r="AM29" s="64">
        <f t="shared" si="3"/>
        <v>89.75</v>
      </c>
      <c r="AN29" s="65">
        <f t="shared" si="4"/>
        <v>85.875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85.875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43" t="s">
        <v>184</v>
      </c>
      <c r="C30" s="143" t="s">
        <v>185</v>
      </c>
      <c r="D30" s="31">
        <v>76</v>
      </c>
      <c r="E30" s="32"/>
      <c r="F30" s="32">
        <v>80</v>
      </c>
      <c r="G30" s="32"/>
      <c r="H30" s="32">
        <v>79</v>
      </c>
      <c r="I30" s="32"/>
      <c r="J30" s="32">
        <v>90</v>
      </c>
      <c r="K30" s="33"/>
      <c r="L30" s="31">
        <v>74</v>
      </c>
      <c r="M30" s="32"/>
      <c r="N30" s="32">
        <v>78</v>
      </c>
      <c r="O30" s="32"/>
      <c r="P30" s="32">
        <v>80</v>
      </c>
      <c r="Q30" s="32"/>
      <c r="R30" s="32">
        <v>85</v>
      </c>
      <c r="S30" s="33"/>
      <c r="T30" s="31">
        <v>75</v>
      </c>
      <c r="U30" s="32"/>
      <c r="V30" s="32">
        <v>79</v>
      </c>
      <c r="W30" s="32"/>
      <c r="X30" s="32">
        <v>80</v>
      </c>
      <c r="Y30" s="32"/>
      <c r="Z30" s="32">
        <v>89</v>
      </c>
      <c r="AA30" s="33"/>
      <c r="AB30" s="31">
        <v>76</v>
      </c>
      <c r="AC30" s="32"/>
      <c r="AD30" s="32">
        <v>75</v>
      </c>
      <c r="AE30" s="32"/>
      <c r="AF30" s="32">
        <v>80</v>
      </c>
      <c r="AG30" s="32"/>
      <c r="AH30" s="32">
        <v>87</v>
      </c>
      <c r="AI30" s="33"/>
      <c r="AJ30" s="61">
        <f t="shared" si="0"/>
        <v>81.25</v>
      </c>
      <c r="AK30" s="62">
        <f t="shared" si="1"/>
        <v>79.25</v>
      </c>
      <c r="AL30" s="63">
        <f t="shared" si="2"/>
        <v>80.75</v>
      </c>
      <c r="AM30" s="64">
        <f t="shared" si="3"/>
        <v>79.5</v>
      </c>
      <c r="AN30" s="65">
        <f t="shared" si="4"/>
        <v>80.1875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80.1875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42" t="s">
        <v>186</v>
      </c>
      <c r="C31" s="142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31"/>
      <c r="AC31" s="32"/>
      <c r="AD31" s="32"/>
      <c r="AE31" s="32"/>
      <c r="AF31" s="32"/>
      <c r="AG31" s="32"/>
      <c r="AH31" s="32"/>
      <c r="AI31" s="3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3" t="s">
        <v>188</v>
      </c>
      <c r="C32" s="143" t="s">
        <v>189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31"/>
      <c r="AC32" s="32"/>
      <c r="AD32" s="32"/>
      <c r="AE32" s="32"/>
      <c r="AF32" s="32"/>
      <c r="AG32" s="32"/>
      <c r="AH32" s="32"/>
      <c r="AI32" s="3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2" t="s">
        <v>190</v>
      </c>
      <c r="C33" s="142" t="s">
        <v>191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31"/>
      <c r="AC33" s="32"/>
      <c r="AD33" s="32"/>
      <c r="AE33" s="32"/>
      <c r="AF33" s="32"/>
      <c r="AG33" s="32"/>
      <c r="AH33" s="32"/>
      <c r="AI33" s="3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3" t="s">
        <v>192</v>
      </c>
      <c r="C34" s="143" t="s">
        <v>193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31"/>
      <c r="AC34" s="32"/>
      <c r="AD34" s="32"/>
      <c r="AE34" s="32"/>
      <c r="AF34" s="32"/>
      <c r="AG34" s="32"/>
      <c r="AH34" s="32"/>
      <c r="AI34" s="3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2" t="s">
        <v>194</v>
      </c>
      <c r="C35" s="142" t="s">
        <v>195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31"/>
      <c r="AC35" s="32"/>
      <c r="AD35" s="32"/>
      <c r="AE35" s="32"/>
      <c r="AF35" s="32"/>
      <c r="AG35" s="32"/>
      <c r="AH35" s="32"/>
      <c r="AI35" s="3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3" t="s">
        <v>196</v>
      </c>
      <c r="C36" s="143" t="s">
        <v>197</v>
      </c>
      <c r="D36" s="31">
        <v>90</v>
      </c>
      <c r="E36" s="32"/>
      <c r="F36" s="32">
        <v>95</v>
      </c>
      <c r="G36" s="32"/>
      <c r="H36" s="32">
        <v>90</v>
      </c>
      <c r="I36" s="32"/>
      <c r="J36" s="32">
        <v>90</v>
      </c>
      <c r="K36" s="33"/>
      <c r="L36" s="31">
        <v>96</v>
      </c>
      <c r="M36" s="32"/>
      <c r="N36" s="32">
        <v>90</v>
      </c>
      <c r="O36" s="32"/>
      <c r="P36" s="32">
        <v>98</v>
      </c>
      <c r="Q36" s="32"/>
      <c r="R36" s="32">
        <v>96</v>
      </c>
      <c r="S36" s="33"/>
      <c r="T36" s="31">
        <v>97</v>
      </c>
      <c r="U36" s="32"/>
      <c r="V36" s="32">
        <v>90</v>
      </c>
      <c r="W36" s="32"/>
      <c r="X36" s="32">
        <v>90</v>
      </c>
      <c r="Y36" s="32"/>
      <c r="Z36" s="32">
        <v>95</v>
      </c>
      <c r="AA36" s="33"/>
      <c r="AB36" s="31">
        <v>90</v>
      </c>
      <c r="AC36" s="32"/>
      <c r="AD36" s="32">
        <v>91</v>
      </c>
      <c r="AE36" s="32"/>
      <c r="AF36" s="32">
        <v>96</v>
      </c>
      <c r="AG36" s="32"/>
      <c r="AH36" s="32">
        <v>95</v>
      </c>
      <c r="AI36" s="33"/>
      <c r="AJ36" s="61">
        <f t="shared" si="0"/>
        <v>91.25</v>
      </c>
      <c r="AK36" s="62">
        <f t="shared" si="1"/>
        <v>95</v>
      </c>
      <c r="AL36" s="63">
        <f t="shared" si="2"/>
        <v>93</v>
      </c>
      <c r="AM36" s="64">
        <f t="shared" si="3"/>
        <v>93</v>
      </c>
      <c r="AN36" s="65">
        <f t="shared" si="4"/>
        <v>93.0625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93.0625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42" t="s">
        <v>198</v>
      </c>
      <c r="C37" s="142" t="s">
        <v>199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31"/>
      <c r="AC37" s="32"/>
      <c r="AD37" s="32"/>
      <c r="AE37" s="32"/>
      <c r="AF37" s="32"/>
      <c r="AG37" s="32"/>
      <c r="AH37" s="32"/>
      <c r="AI37" s="3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3" t="s">
        <v>200</v>
      </c>
      <c r="C38" s="143" t="s">
        <v>201</v>
      </c>
      <c r="D38" s="31">
        <v>86</v>
      </c>
      <c r="E38" s="32"/>
      <c r="F38" s="32">
        <v>89</v>
      </c>
      <c r="G38" s="32"/>
      <c r="H38" s="32">
        <v>95</v>
      </c>
      <c r="I38" s="32"/>
      <c r="J38" s="32">
        <v>99</v>
      </c>
      <c r="K38" s="33"/>
      <c r="L38" s="31">
        <v>85</v>
      </c>
      <c r="M38" s="32"/>
      <c r="N38" s="32">
        <v>88</v>
      </c>
      <c r="O38" s="32"/>
      <c r="P38" s="32">
        <v>98</v>
      </c>
      <c r="Q38" s="32"/>
      <c r="R38" s="32">
        <v>95</v>
      </c>
      <c r="S38" s="33"/>
      <c r="T38" s="31">
        <v>89</v>
      </c>
      <c r="U38" s="32"/>
      <c r="V38" s="32">
        <v>90</v>
      </c>
      <c r="W38" s="32"/>
      <c r="X38" s="32">
        <v>95</v>
      </c>
      <c r="Y38" s="32"/>
      <c r="Z38" s="32">
        <v>90</v>
      </c>
      <c r="AA38" s="33"/>
      <c r="AB38" s="31">
        <v>87</v>
      </c>
      <c r="AC38" s="32"/>
      <c r="AD38" s="32">
        <v>90</v>
      </c>
      <c r="AE38" s="32"/>
      <c r="AF38" s="32">
        <v>97</v>
      </c>
      <c r="AG38" s="32"/>
      <c r="AH38" s="32">
        <v>99</v>
      </c>
      <c r="AI38" s="33"/>
      <c r="AJ38" s="61">
        <f t="shared" si="0"/>
        <v>92.25</v>
      </c>
      <c r="AK38" s="62">
        <f t="shared" si="1"/>
        <v>91.5</v>
      </c>
      <c r="AL38" s="63">
        <f t="shared" si="2"/>
        <v>91</v>
      </c>
      <c r="AM38" s="64">
        <f t="shared" si="3"/>
        <v>93.25</v>
      </c>
      <c r="AN38" s="65">
        <f t="shared" si="4"/>
        <v>92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92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2" t="s">
        <v>202</v>
      </c>
      <c r="C39" s="142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31"/>
      <c r="AC39" s="32"/>
      <c r="AD39" s="32"/>
      <c r="AE39" s="32"/>
      <c r="AF39" s="32"/>
      <c r="AG39" s="32"/>
      <c r="AH39" s="32"/>
      <c r="AI39" s="3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3" t="s">
        <v>204</v>
      </c>
      <c r="C40" s="143" t="s">
        <v>205</v>
      </c>
      <c r="D40" s="31">
        <v>80</v>
      </c>
      <c r="E40" s="32"/>
      <c r="F40" s="32">
        <v>82</v>
      </c>
      <c r="G40" s="32"/>
      <c r="H40" s="32">
        <v>84</v>
      </c>
      <c r="I40" s="32"/>
      <c r="J40" s="32">
        <v>86</v>
      </c>
      <c r="K40" s="33"/>
      <c r="L40" s="31">
        <v>80</v>
      </c>
      <c r="M40" s="32"/>
      <c r="N40" s="32">
        <v>80</v>
      </c>
      <c r="O40" s="32"/>
      <c r="P40" s="32">
        <v>85</v>
      </c>
      <c r="Q40" s="32"/>
      <c r="R40" s="32">
        <v>82</v>
      </c>
      <c r="S40" s="33"/>
      <c r="T40" s="31">
        <v>76</v>
      </c>
      <c r="U40" s="32"/>
      <c r="V40" s="32">
        <v>81</v>
      </c>
      <c r="W40" s="32"/>
      <c r="X40" s="32">
        <v>85</v>
      </c>
      <c r="Y40" s="32"/>
      <c r="Z40" s="32">
        <v>80</v>
      </c>
      <c r="AA40" s="33"/>
      <c r="AB40" s="31">
        <v>83</v>
      </c>
      <c r="AC40" s="32"/>
      <c r="AD40" s="32">
        <v>85</v>
      </c>
      <c r="AE40" s="32"/>
      <c r="AF40" s="32">
        <v>90</v>
      </c>
      <c r="AG40" s="32"/>
      <c r="AH40" s="32">
        <v>86</v>
      </c>
      <c r="AI40" s="33"/>
      <c r="AJ40" s="61">
        <f t="shared" si="0"/>
        <v>83</v>
      </c>
      <c r="AK40" s="62">
        <f t="shared" si="1"/>
        <v>81.75</v>
      </c>
      <c r="AL40" s="63">
        <f t="shared" si="2"/>
        <v>80.5</v>
      </c>
      <c r="AM40" s="64">
        <f t="shared" si="3"/>
        <v>86</v>
      </c>
      <c r="AN40" s="65">
        <f t="shared" si="4"/>
        <v>82.8125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82.8125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2" t="s">
        <v>206</v>
      </c>
      <c r="C41" s="142" t="s">
        <v>207</v>
      </c>
      <c r="D41" s="31">
        <v>85</v>
      </c>
      <c r="E41" s="32"/>
      <c r="F41" s="32">
        <v>88</v>
      </c>
      <c r="G41" s="32"/>
      <c r="H41" s="32">
        <v>90</v>
      </c>
      <c r="I41" s="32"/>
      <c r="J41" s="32">
        <v>93</v>
      </c>
      <c r="K41" s="33"/>
      <c r="L41" s="31">
        <v>90</v>
      </c>
      <c r="M41" s="32"/>
      <c r="N41" s="32">
        <v>89</v>
      </c>
      <c r="O41" s="32"/>
      <c r="P41" s="32">
        <v>90</v>
      </c>
      <c r="Q41" s="32"/>
      <c r="R41" s="32">
        <v>90</v>
      </c>
      <c r="S41" s="33"/>
      <c r="T41" s="31">
        <v>90</v>
      </c>
      <c r="U41" s="32"/>
      <c r="V41" s="32">
        <v>85</v>
      </c>
      <c r="W41" s="32"/>
      <c r="X41" s="32">
        <v>90</v>
      </c>
      <c r="Y41" s="32"/>
      <c r="Z41" s="32">
        <v>93</v>
      </c>
      <c r="AA41" s="33"/>
      <c r="AB41" s="31">
        <v>91</v>
      </c>
      <c r="AC41" s="32"/>
      <c r="AD41" s="32">
        <v>89</v>
      </c>
      <c r="AE41" s="32"/>
      <c r="AF41" s="32">
        <v>95</v>
      </c>
      <c r="AG41" s="32"/>
      <c r="AH41" s="32">
        <v>97</v>
      </c>
      <c r="AI41" s="33"/>
      <c r="AJ41" s="61">
        <f t="shared" si="0"/>
        <v>89</v>
      </c>
      <c r="AK41" s="62">
        <f t="shared" si="1"/>
        <v>89.75</v>
      </c>
      <c r="AL41" s="63">
        <f t="shared" si="2"/>
        <v>89.5</v>
      </c>
      <c r="AM41" s="64">
        <f t="shared" si="3"/>
        <v>93</v>
      </c>
      <c r="AN41" s="65">
        <f t="shared" si="4"/>
        <v>90.3125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90.3125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43" t="s">
        <v>208</v>
      </c>
      <c r="C42" s="143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31"/>
      <c r="AC42" s="32"/>
      <c r="AD42" s="32"/>
      <c r="AE42" s="32"/>
      <c r="AF42" s="32"/>
      <c r="AG42" s="32"/>
      <c r="AH42" s="32"/>
      <c r="AI42" s="3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4" t="s">
        <v>210</v>
      </c>
      <c r="C43" s="144" t="s">
        <v>211</v>
      </c>
      <c r="D43" s="31">
        <v>90</v>
      </c>
      <c r="E43" s="32"/>
      <c r="F43" s="32">
        <v>95</v>
      </c>
      <c r="G43" s="32"/>
      <c r="H43" s="32">
        <v>98</v>
      </c>
      <c r="I43" s="32"/>
      <c r="J43" s="32">
        <v>85</v>
      </c>
      <c r="K43" s="33"/>
      <c r="L43" s="31">
        <v>96</v>
      </c>
      <c r="M43" s="32"/>
      <c r="N43" s="32">
        <v>90</v>
      </c>
      <c r="O43" s="32"/>
      <c r="P43" s="32">
        <v>89</v>
      </c>
      <c r="Q43" s="32"/>
      <c r="R43" s="32">
        <v>90</v>
      </c>
      <c r="S43" s="33"/>
      <c r="T43" s="31">
        <v>95</v>
      </c>
      <c r="U43" s="32"/>
      <c r="V43" s="32">
        <v>99</v>
      </c>
      <c r="W43" s="32"/>
      <c r="X43" s="32">
        <v>92</v>
      </c>
      <c r="Y43" s="32"/>
      <c r="Z43" s="32">
        <v>90</v>
      </c>
      <c r="AA43" s="33"/>
      <c r="AB43" s="31">
        <v>98</v>
      </c>
      <c r="AC43" s="32"/>
      <c r="AD43" s="32">
        <v>99</v>
      </c>
      <c r="AE43" s="32"/>
      <c r="AF43" s="32">
        <v>90</v>
      </c>
      <c r="AG43" s="32"/>
      <c r="AH43" s="32">
        <v>91</v>
      </c>
      <c r="AI43" s="33"/>
      <c r="AJ43" s="61">
        <f t="shared" si="0"/>
        <v>92</v>
      </c>
      <c r="AK43" s="62">
        <f t="shared" si="1"/>
        <v>91.25</v>
      </c>
      <c r="AL43" s="63">
        <f t="shared" si="2"/>
        <v>94</v>
      </c>
      <c r="AM43" s="64">
        <f t="shared" si="3"/>
        <v>94.5</v>
      </c>
      <c r="AN43" s="65">
        <f t="shared" si="4"/>
        <v>92.9375</v>
      </c>
      <c r="AO43" s="54"/>
      <c r="AQ43" s="71" t="str">
        <f t="shared" si="5"/>
        <v/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>
        <f t="shared" si="12"/>
        <v>92.9375</v>
      </c>
      <c r="BB43" s="81" t="str">
        <f t="shared" si="13"/>
        <v/>
      </c>
      <c r="BD43" s="24" t="str">
        <f t="shared" si="14"/>
        <v/>
      </c>
    </row>
    <row r="44" spans="1:56" x14ac:dyDescent="0.2">
      <c r="A44" s="45">
        <v>34</v>
      </c>
      <c r="B44" s="143" t="s">
        <v>212</v>
      </c>
      <c r="C44" s="143" t="s">
        <v>213</v>
      </c>
      <c r="D44" s="31">
        <v>80</v>
      </c>
      <c r="E44" s="32"/>
      <c r="F44" s="32">
        <v>85</v>
      </c>
      <c r="G44" s="32"/>
      <c r="H44" s="32">
        <v>90</v>
      </c>
      <c r="I44" s="32"/>
      <c r="J44" s="32">
        <v>99</v>
      </c>
      <c r="K44" s="33"/>
      <c r="L44" s="31">
        <v>89</v>
      </c>
      <c r="M44" s="32"/>
      <c r="N44" s="32">
        <v>93</v>
      </c>
      <c r="O44" s="32"/>
      <c r="P44" s="32">
        <v>99</v>
      </c>
      <c r="Q44" s="32"/>
      <c r="R44" s="32">
        <v>95</v>
      </c>
      <c r="S44" s="33"/>
      <c r="T44" s="31">
        <v>85</v>
      </c>
      <c r="U44" s="32"/>
      <c r="V44" s="32">
        <v>90</v>
      </c>
      <c r="W44" s="32"/>
      <c r="X44" s="32">
        <v>87</v>
      </c>
      <c r="Y44" s="32"/>
      <c r="Z44" s="32">
        <v>97</v>
      </c>
      <c r="AA44" s="33"/>
      <c r="AB44" s="31">
        <v>88</v>
      </c>
      <c r="AC44" s="32"/>
      <c r="AD44" s="32">
        <v>92</v>
      </c>
      <c r="AE44" s="32"/>
      <c r="AF44" s="32">
        <v>98</v>
      </c>
      <c r="AG44" s="32"/>
      <c r="AH44" s="32">
        <v>99</v>
      </c>
      <c r="AI44" s="33"/>
      <c r="AJ44" s="61">
        <f t="shared" si="0"/>
        <v>88.5</v>
      </c>
      <c r="AK44" s="62">
        <f t="shared" si="1"/>
        <v>94</v>
      </c>
      <c r="AL44" s="63">
        <f t="shared" si="2"/>
        <v>89.75</v>
      </c>
      <c r="AM44" s="64">
        <f t="shared" si="3"/>
        <v>94.25</v>
      </c>
      <c r="AN44" s="65">
        <f t="shared" si="4"/>
        <v>91.625</v>
      </c>
      <c r="AO44" s="54"/>
      <c r="AQ44" s="71" t="str">
        <f t="shared" si="5"/>
        <v/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>
        <f t="shared" si="12"/>
        <v>91.625</v>
      </c>
      <c r="BB44" s="81" t="str">
        <f t="shared" si="13"/>
        <v/>
      </c>
      <c r="BD44" s="24" t="str">
        <f t="shared" si="14"/>
        <v/>
      </c>
    </row>
    <row r="45" spans="1:56" x14ac:dyDescent="0.2">
      <c r="A45" s="45">
        <v>35</v>
      </c>
      <c r="B45" s="142" t="s">
        <v>214</v>
      </c>
      <c r="C45" s="142" t="s">
        <v>215</v>
      </c>
      <c r="D45" s="31">
        <v>85</v>
      </c>
      <c r="E45" s="32"/>
      <c r="F45" s="32">
        <v>80</v>
      </c>
      <c r="G45" s="32"/>
      <c r="H45" s="32">
        <v>83</v>
      </c>
      <c r="I45" s="32"/>
      <c r="J45" s="32">
        <v>80</v>
      </c>
      <c r="K45" s="33"/>
      <c r="L45" s="31">
        <v>85</v>
      </c>
      <c r="M45" s="32"/>
      <c r="N45" s="32">
        <v>80</v>
      </c>
      <c r="O45" s="32"/>
      <c r="P45" s="32">
        <v>87</v>
      </c>
      <c r="Q45" s="32"/>
      <c r="R45" s="32">
        <v>86</v>
      </c>
      <c r="S45" s="33"/>
      <c r="T45" s="31">
        <v>80</v>
      </c>
      <c r="U45" s="32"/>
      <c r="V45" s="32">
        <v>87</v>
      </c>
      <c r="W45" s="32"/>
      <c r="X45" s="32">
        <v>80</v>
      </c>
      <c r="Y45" s="32"/>
      <c r="Z45" s="32">
        <v>83</v>
      </c>
      <c r="AA45" s="33"/>
      <c r="AB45" s="31">
        <v>85</v>
      </c>
      <c r="AC45" s="32"/>
      <c r="AD45" s="32">
        <v>86</v>
      </c>
      <c r="AE45" s="32"/>
      <c r="AF45" s="32">
        <v>85</v>
      </c>
      <c r="AG45" s="32"/>
      <c r="AH45" s="32">
        <v>80</v>
      </c>
      <c r="AI45" s="13"/>
      <c r="AJ45" s="61">
        <f t="shared" si="0"/>
        <v>82</v>
      </c>
      <c r="AK45" s="62">
        <f t="shared" si="1"/>
        <v>84.5</v>
      </c>
      <c r="AL45" s="63">
        <f t="shared" si="2"/>
        <v>82.5</v>
      </c>
      <c r="AM45" s="64">
        <f t="shared" si="3"/>
        <v>84</v>
      </c>
      <c r="AN45" s="65">
        <f t="shared" si="4"/>
        <v>83.25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83.25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43" t="s">
        <v>216</v>
      </c>
      <c r="C46" s="143" t="s">
        <v>217</v>
      </c>
      <c r="D46" s="31">
        <v>76</v>
      </c>
      <c r="E46" s="32"/>
      <c r="F46" s="32">
        <v>65</v>
      </c>
      <c r="G46" s="32">
        <v>76</v>
      </c>
      <c r="H46" s="32">
        <v>60</v>
      </c>
      <c r="I46" s="32">
        <v>75</v>
      </c>
      <c r="J46" s="32">
        <v>70</v>
      </c>
      <c r="K46" s="33"/>
      <c r="L46" s="31">
        <v>77</v>
      </c>
      <c r="M46" s="32"/>
      <c r="N46" s="32">
        <v>60</v>
      </c>
      <c r="O46" s="32">
        <v>70</v>
      </c>
      <c r="P46" s="32">
        <v>65</v>
      </c>
      <c r="Q46" s="32">
        <v>70</v>
      </c>
      <c r="R46" s="32">
        <v>70</v>
      </c>
      <c r="S46" s="33"/>
      <c r="T46" s="31">
        <v>75</v>
      </c>
      <c r="U46" s="32"/>
      <c r="V46" s="32">
        <v>65</v>
      </c>
      <c r="W46" s="32">
        <v>73</v>
      </c>
      <c r="X46" s="32">
        <v>60</v>
      </c>
      <c r="Y46" s="32">
        <v>76</v>
      </c>
      <c r="Z46" s="32">
        <v>70</v>
      </c>
      <c r="AA46" s="33"/>
      <c r="AB46" s="31">
        <v>75</v>
      </c>
      <c r="AC46" s="32"/>
      <c r="AD46" s="32">
        <v>60</v>
      </c>
      <c r="AE46" s="32">
        <v>70</v>
      </c>
      <c r="AF46" s="32">
        <v>60</v>
      </c>
      <c r="AG46" s="32">
        <v>75</v>
      </c>
      <c r="AH46" s="32">
        <v>70</v>
      </c>
      <c r="AI46" s="13"/>
      <c r="AJ46" s="61">
        <f t="shared" si="0"/>
        <v>74.25</v>
      </c>
      <c r="AK46" s="62">
        <f t="shared" si="1"/>
        <v>71.75</v>
      </c>
      <c r="AL46" s="63">
        <f t="shared" si="2"/>
        <v>73.5</v>
      </c>
      <c r="AM46" s="64">
        <f t="shared" si="3"/>
        <v>72.5</v>
      </c>
      <c r="AN46" s="65">
        <f t="shared" si="4"/>
        <v>73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73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42" t="s">
        <v>218</v>
      </c>
      <c r="C47" s="142" t="s">
        <v>219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 t="s">
        <v>220</v>
      </c>
      <c r="C48" s="143" t="s">
        <v>221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3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 t="s">
        <v>222</v>
      </c>
      <c r="C49" s="142" t="s">
        <v>223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 t="s">
        <v>224</v>
      </c>
      <c r="C50" s="143" t="s">
        <v>225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2:E41 L12:M41 AB12:AC41 D42:AI47">
    <cfRule type="cellIs" dxfId="45" priority="4" operator="lessThan">
      <formula>70</formula>
    </cfRule>
  </conditionalFormatting>
  <conditionalFormatting sqref="D11:AI11">
    <cfRule type="cellIs" dxfId="44" priority="11" operator="lessThan">
      <formula>70</formula>
    </cfRule>
  </conditionalFormatting>
  <conditionalFormatting sqref="F12:K41">
    <cfRule type="cellIs" dxfId="43" priority="3" operator="lessThan">
      <formula>70</formula>
    </cfRule>
  </conditionalFormatting>
  <conditionalFormatting sqref="N12:AA41">
    <cfRule type="cellIs" dxfId="42" priority="2" operator="lessThan">
      <formula>70</formula>
    </cfRule>
  </conditionalFormatting>
  <conditionalFormatting sqref="X48:AA48">
    <cfRule type="cellIs" dxfId="41" priority="8" operator="lessThan">
      <formula>70</formula>
    </cfRule>
  </conditionalFormatting>
  <conditionalFormatting sqref="AD48:AF49">
    <cfRule type="cellIs" dxfId="40" priority="7" operator="lessThan">
      <formula>70</formula>
    </cfRule>
  </conditionalFormatting>
  <conditionalFormatting sqref="AD12:AI41">
    <cfRule type="cellIs" dxfId="39" priority="1" operator="lessThan">
      <formula>70</formula>
    </cfRule>
  </conditionalFormatting>
  <conditionalFormatting sqref="AJ11:AO55 D48:W48 AB48:AC48 AG48:AI49 D49:AC49 D50:AI55">
    <cfRule type="cellIs" dxfId="38" priority="17" operator="lessThan">
      <formula>70</formula>
    </cfRule>
  </conditionalFormatting>
  <conditionalFormatting sqref="AQ11:AQ55">
    <cfRule type="cellIs" dxfId="37" priority="15" operator="lessThan">
      <formula>70</formula>
    </cfRule>
  </conditionalFormatting>
  <conditionalFormatting sqref="AQ11:AX55">
    <cfRule type="cellIs" dxfId="36" priority="16" operator="lessThan">
      <formula>70</formula>
    </cfRule>
  </conditionalFormatting>
  <conditionalFormatting sqref="AY11:AY55">
    <cfRule type="cellIs" dxfId="35" priority="10" operator="lessThan">
      <formula>70</formula>
    </cfRule>
  </conditionalFormatting>
  <dataValidations count="1">
    <dataValidation type="custom" allowBlank="1" showInputMessage="1" showErrorMessage="1" sqref="D12:AH46" xr:uid="{C98D7BA4-311B-4F9B-B20C-009356CA4F3A}">
      <formula1>ISNUMBER(D12:D61)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D55"/>
  <sheetViews>
    <sheetView zoomScaleNormal="100" workbookViewId="0">
      <selection activeCell="AY14" sqref="AY14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4" t="s">
        <v>146</v>
      </c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6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03" t="s">
        <v>99</v>
      </c>
      <c r="AO7" s="206" t="s">
        <v>104</v>
      </c>
      <c r="AQ7" s="209" t="s">
        <v>20</v>
      </c>
      <c r="AR7" s="210"/>
      <c r="AS7" s="210"/>
      <c r="AT7" s="211"/>
      <c r="AU7" s="215" t="s">
        <v>21</v>
      </c>
      <c r="AV7" s="216"/>
      <c r="AW7" s="216"/>
      <c r="AX7" s="217"/>
      <c r="AY7" s="199" t="s">
        <v>103</v>
      </c>
      <c r="AZ7" s="200"/>
      <c r="BA7" s="199" t="s">
        <v>105</v>
      </c>
      <c r="BB7" s="200"/>
      <c r="BD7" s="24" t="s">
        <v>145</v>
      </c>
    </row>
    <row r="8" spans="1:56" ht="16" thickBot="1" x14ac:dyDescent="0.25">
      <c r="AN8" s="204"/>
      <c r="AO8" s="207"/>
      <c r="AQ8" s="212"/>
      <c r="AR8" s="213"/>
      <c r="AS8" s="213"/>
      <c r="AT8" s="214"/>
      <c r="AU8" s="218"/>
      <c r="AV8" s="219"/>
      <c r="AW8" s="219"/>
      <c r="AX8" s="220"/>
      <c r="AY8" s="221"/>
      <c r="AZ8" s="222"/>
      <c r="BA8" s="201"/>
      <c r="BB8" s="202"/>
    </row>
    <row r="9" spans="1:56" x14ac:dyDescent="0.2">
      <c r="A9" s="187" t="s">
        <v>5</v>
      </c>
      <c r="B9" s="189" t="s">
        <v>4</v>
      </c>
      <c r="C9" s="191" t="s">
        <v>19</v>
      </c>
      <c r="D9" s="193" t="s">
        <v>91</v>
      </c>
      <c r="E9" s="194"/>
      <c r="F9" s="194"/>
      <c r="G9" s="194"/>
      <c r="H9" s="194"/>
      <c r="I9" s="194"/>
      <c r="J9" s="194"/>
      <c r="K9" s="195"/>
      <c r="L9" s="196" t="s">
        <v>92</v>
      </c>
      <c r="M9" s="197"/>
      <c r="N9" s="197"/>
      <c r="O9" s="197"/>
      <c r="P9" s="197"/>
      <c r="Q9" s="197"/>
      <c r="R9" s="197"/>
      <c r="S9" s="198"/>
      <c r="T9" s="172" t="s">
        <v>93</v>
      </c>
      <c r="U9" s="173"/>
      <c r="V9" s="173"/>
      <c r="W9" s="173"/>
      <c r="X9" s="173"/>
      <c r="Y9" s="173"/>
      <c r="Z9" s="173"/>
      <c r="AA9" s="174"/>
      <c r="AB9" s="175" t="s">
        <v>94</v>
      </c>
      <c r="AC9" s="176"/>
      <c r="AD9" s="176"/>
      <c r="AE9" s="176"/>
      <c r="AF9" s="176"/>
      <c r="AG9" s="176"/>
      <c r="AH9" s="176"/>
      <c r="AI9" s="177"/>
      <c r="AJ9" s="178" t="s">
        <v>95</v>
      </c>
      <c r="AK9" s="180" t="s">
        <v>96</v>
      </c>
      <c r="AL9" s="182" t="s">
        <v>97</v>
      </c>
      <c r="AM9" s="166" t="s">
        <v>98</v>
      </c>
      <c r="AN9" s="204"/>
      <c r="AO9" s="207"/>
      <c r="AQ9" s="168" t="s">
        <v>42</v>
      </c>
      <c r="AR9" s="170" t="s">
        <v>43</v>
      </c>
      <c r="AS9" s="228" t="s">
        <v>44</v>
      </c>
      <c r="AT9" s="230" t="s">
        <v>100</v>
      </c>
      <c r="AU9" s="168" t="s">
        <v>46</v>
      </c>
      <c r="AV9" s="170" t="s">
        <v>106</v>
      </c>
      <c r="AW9" s="228" t="s">
        <v>107</v>
      </c>
      <c r="AX9" s="232" t="s">
        <v>108</v>
      </c>
      <c r="AY9" s="223" t="s">
        <v>101</v>
      </c>
      <c r="AZ9" s="225" t="s">
        <v>102</v>
      </c>
      <c r="BA9" s="224" t="s">
        <v>57</v>
      </c>
      <c r="BB9" s="227" t="s">
        <v>58</v>
      </c>
    </row>
    <row r="10" spans="1:56" ht="16" thickBot="1" x14ac:dyDescent="0.25">
      <c r="A10" s="188"/>
      <c r="B10" s="190"/>
      <c r="C10" s="192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79"/>
      <c r="AK10" s="181"/>
      <c r="AL10" s="183"/>
      <c r="AM10" s="167"/>
      <c r="AN10" s="205"/>
      <c r="AO10" s="208"/>
      <c r="AQ10" s="169"/>
      <c r="AR10" s="171"/>
      <c r="AS10" s="229"/>
      <c r="AT10" s="231"/>
      <c r="AU10" s="169"/>
      <c r="AV10" s="171"/>
      <c r="AW10" s="229"/>
      <c r="AX10" s="233"/>
      <c r="AY10" s="224"/>
      <c r="AZ10" s="226"/>
      <c r="BA10" s="224"/>
      <c r="BB10" s="227"/>
    </row>
    <row r="11" spans="1:56" x14ac:dyDescent="0.2">
      <c r="A11" s="41">
        <v>1</v>
      </c>
      <c r="B11" s="142" t="s">
        <v>148</v>
      </c>
      <c r="C11" s="142" t="s">
        <v>149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3" t="s">
        <v>150</v>
      </c>
      <c r="C12" s="143" t="s">
        <v>149</v>
      </c>
      <c r="D12" s="31">
        <v>95</v>
      </c>
      <c r="E12" s="32"/>
      <c r="F12" s="32">
        <v>95</v>
      </c>
      <c r="G12" s="32"/>
      <c r="H12" s="32">
        <v>100</v>
      </c>
      <c r="I12" s="32"/>
      <c r="J12" s="32">
        <v>100</v>
      </c>
      <c r="K12" s="33"/>
      <c r="L12" s="31">
        <v>98</v>
      </c>
      <c r="M12" s="32"/>
      <c r="N12" s="32">
        <v>100</v>
      </c>
      <c r="O12" s="32"/>
      <c r="P12" s="32">
        <v>98</v>
      </c>
      <c r="Q12" s="32"/>
      <c r="R12" s="32">
        <v>100</v>
      </c>
      <c r="S12" s="33"/>
      <c r="T12" s="31">
        <v>98</v>
      </c>
      <c r="U12" s="32"/>
      <c r="V12" s="32">
        <v>95</v>
      </c>
      <c r="W12" s="32"/>
      <c r="X12" s="32">
        <v>100</v>
      </c>
      <c r="Y12" s="32"/>
      <c r="Z12" s="32">
        <v>100</v>
      </c>
      <c r="AA12" s="33"/>
      <c r="AB12" s="11">
        <v>95</v>
      </c>
      <c r="AC12" s="32"/>
      <c r="AD12" s="32">
        <v>95</v>
      </c>
      <c r="AE12" s="32"/>
      <c r="AF12" s="32">
        <v>100</v>
      </c>
      <c r="AG12" s="32"/>
      <c r="AH12" s="32">
        <v>100</v>
      </c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97.5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99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98.25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97.5</v>
      </c>
      <c r="AN12" s="65">
        <f t="shared" ref="AN12:AN55" si="4">AVERAGE(AJ12:AM12)</f>
        <v>98.0625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98.0625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2" t="s">
        <v>151</v>
      </c>
      <c r="C13" s="142" t="s">
        <v>152</v>
      </c>
      <c r="D13" s="31">
        <v>100</v>
      </c>
      <c r="E13" s="32"/>
      <c r="F13" s="32">
        <v>95</v>
      </c>
      <c r="G13" s="32"/>
      <c r="H13" s="32">
        <v>95</v>
      </c>
      <c r="I13" s="32"/>
      <c r="J13" s="32">
        <v>98</v>
      </c>
      <c r="K13" s="33"/>
      <c r="L13" s="31">
        <v>93</v>
      </c>
      <c r="M13" s="32"/>
      <c r="N13" s="32">
        <v>90</v>
      </c>
      <c r="O13" s="32"/>
      <c r="P13" s="32">
        <v>94</v>
      </c>
      <c r="Q13" s="32"/>
      <c r="R13" s="32">
        <v>95</v>
      </c>
      <c r="S13" s="33"/>
      <c r="T13" s="31">
        <v>95</v>
      </c>
      <c r="U13" s="32"/>
      <c r="V13" s="32">
        <v>92</v>
      </c>
      <c r="W13" s="32"/>
      <c r="X13" s="32">
        <v>94</v>
      </c>
      <c r="Y13" s="32"/>
      <c r="Z13" s="32">
        <v>95</v>
      </c>
      <c r="AA13" s="33"/>
      <c r="AB13" s="11">
        <v>95</v>
      </c>
      <c r="AC13" s="32"/>
      <c r="AD13" s="32">
        <v>97</v>
      </c>
      <c r="AE13" s="32"/>
      <c r="AF13" s="32">
        <v>90</v>
      </c>
      <c r="AG13" s="32"/>
      <c r="AH13" s="32">
        <v>90</v>
      </c>
      <c r="AI13" s="13"/>
      <c r="AJ13" s="61">
        <f t="shared" si="0"/>
        <v>97</v>
      </c>
      <c r="AK13" s="62">
        <f t="shared" si="1"/>
        <v>93</v>
      </c>
      <c r="AL13" s="63">
        <f t="shared" si="2"/>
        <v>94</v>
      </c>
      <c r="AM13" s="64">
        <f t="shared" si="3"/>
        <v>93</v>
      </c>
      <c r="AN13" s="65">
        <f t="shared" si="4"/>
        <v>94.25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94.25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43" t="s">
        <v>153</v>
      </c>
      <c r="C14" s="143" t="s">
        <v>154</v>
      </c>
      <c r="D14" s="31">
        <v>93</v>
      </c>
      <c r="E14" s="32"/>
      <c r="F14" s="32">
        <v>80</v>
      </c>
      <c r="G14" s="32"/>
      <c r="H14" s="32">
        <v>85</v>
      </c>
      <c r="I14" s="32"/>
      <c r="J14" s="32">
        <v>70</v>
      </c>
      <c r="K14" s="33"/>
      <c r="L14" s="31">
        <v>85</v>
      </c>
      <c r="M14" s="32"/>
      <c r="N14" s="32">
        <v>98</v>
      </c>
      <c r="O14" s="32"/>
      <c r="P14" s="32">
        <v>80</v>
      </c>
      <c r="Q14" s="32"/>
      <c r="R14" s="32">
        <v>70</v>
      </c>
      <c r="S14" s="33"/>
      <c r="T14" s="31">
        <v>85</v>
      </c>
      <c r="U14" s="32"/>
      <c r="V14" s="32">
        <v>82</v>
      </c>
      <c r="W14" s="32"/>
      <c r="X14" s="32">
        <v>80</v>
      </c>
      <c r="Y14" s="32"/>
      <c r="Z14" s="32">
        <v>70</v>
      </c>
      <c r="AA14" s="33"/>
      <c r="AB14" s="11">
        <v>95</v>
      </c>
      <c r="AC14" s="32"/>
      <c r="AD14" s="32">
        <v>72</v>
      </c>
      <c r="AE14" s="32"/>
      <c r="AF14" s="32">
        <v>75</v>
      </c>
      <c r="AG14" s="32"/>
      <c r="AH14" s="32">
        <v>90</v>
      </c>
      <c r="AI14" s="13"/>
      <c r="AJ14" s="61">
        <f t="shared" si="0"/>
        <v>82</v>
      </c>
      <c r="AK14" s="62">
        <f t="shared" si="1"/>
        <v>83.25</v>
      </c>
      <c r="AL14" s="63">
        <f t="shared" si="2"/>
        <v>79.25</v>
      </c>
      <c r="AM14" s="64">
        <f t="shared" si="3"/>
        <v>83</v>
      </c>
      <c r="AN14" s="65">
        <f t="shared" si="4"/>
        <v>81.875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81.875</v>
      </c>
      <c r="BB14" s="81" t="str">
        <f t="shared" si="13"/>
        <v/>
      </c>
      <c r="BD14" s="24" t="str">
        <f t="shared" si="14"/>
        <v/>
      </c>
    </row>
    <row r="15" spans="1:56" x14ac:dyDescent="0.2">
      <c r="A15" s="45">
        <v>5</v>
      </c>
      <c r="B15" s="144" t="s">
        <v>147</v>
      </c>
      <c r="C15" s="145" t="s">
        <v>155</v>
      </c>
      <c r="D15" s="31">
        <v>98</v>
      </c>
      <c r="E15" s="32"/>
      <c r="F15" s="32">
        <v>100</v>
      </c>
      <c r="G15" s="32"/>
      <c r="H15" s="32">
        <v>90</v>
      </c>
      <c r="I15" s="32"/>
      <c r="J15" s="32">
        <v>85</v>
      </c>
      <c r="K15" s="33"/>
      <c r="L15" s="31">
        <v>95</v>
      </c>
      <c r="M15" s="32"/>
      <c r="N15" s="32">
        <v>95</v>
      </c>
      <c r="O15" s="32"/>
      <c r="P15" s="32">
        <v>92</v>
      </c>
      <c r="Q15" s="32"/>
      <c r="R15" s="32">
        <v>80</v>
      </c>
      <c r="S15" s="33"/>
      <c r="T15" s="31">
        <v>100</v>
      </c>
      <c r="U15" s="32"/>
      <c r="V15" s="32">
        <v>98</v>
      </c>
      <c r="W15" s="32"/>
      <c r="X15" s="32">
        <v>93</v>
      </c>
      <c r="Y15" s="32"/>
      <c r="Z15" s="32">
        <v>85</v>
      </c>
      <c r="AA15" s="33"/>
      <c r="AB15" s="11">
        <v>100</v>
      </c>
      <c r="AC15" s="32"/>
      <c r="AD15" s="32">
        <v>98</v>
      </c>
      <c r="AE15" s="32"/>
      <c r="AF15" s="32">
        <v>95</v>
      </c>
      <c r="AG15" s="32"/>
      <c r="AH15" s="32">
        <v>78</v>
      </c>
      <c r="AI15" s="13"/>
      <c r="AJ15" s="61">
        <f t="shared" si="0"/>
        <v>93.25</v>
      </c>
      <c r="AK15" s="62">
        <f t="shared" si="1"/>
        <v>90.5</v>
      </c>
      <c r="AL15" s="63">
        <f t="shared" si="2"/>
        <v>94</v>
      </c>
      <c r="AM15" s="64">
        <f t="shared" si="3"/>
        <v>92.75</v>
      </c>
      <c r="AN15" s="65">
        <f t="shared" si="4"/>
        <v>92.625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92.625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43" t="s">
        <v>156</v>
      </c>
      <c r="C16" s="143" t="s">
        <v>157</v>
      </c>
      <c r="D16" s="31">
        <v>80</v>
      </c>
      <c r="E16" s="32"/>
      <c r="F16" s="32">
        <v>85</v>
      </c>
      <c r="G16" s="32"/>
      <c r="H16" s="32">
        <v>78</v>
      </c>
      <c r="I16" s="32"/>
      <c r="J16" s="32">
        <v>80</v>
      </c>
      <c r="K16" s="33"/>
      <c r="L16" s="31">
        <v>80</v>
      </c>
      <c r="M16" s="32"/>
      <c r="N16" s="32">
        <v>84</v>
      </c>
      <c r="O16" s="32"/>
      <c r="P16" s="32">
        <v>75</v>
      </c>
      <c r="Q16" s="32"/>
      <c r="R16" s="32">
        <v>78</v>
      </c>
      <c r="S16" s="33"/>
      <c r="T16" s="31">
        <v>75</v>
      </c>
      <c r="U16" s="32"/>
      <c r="V16" s="32">
        <v>80</v>
      </c>
      <c r="W16" s="32"/>
      <c r="X16" s="32">
        <v>78</v>
      </c>
      <c r="Y16" s="32"/>
      <c r="Z16" s="32">
        <v>87</v>
      </c>
      <c r="AA16" s="33"/>
      <c r="AB16" s="11">
        <v>85</v>
      </c>
      <c r="AC16" s="32"/>
      <c r="AD16" s="32">
        <v>83</v>
      </c>
      <c r="AE16" s="32"/>
      <c r="AF16" s="32">
        <v>80</v>
      </c>
      <c r="AG16" s="32"/>
      <c r="AH16" s="32">
        <v>90</v>
      </c>
      <c r="AI16" s="13"/>
      <c r="AJ16" s="61">
        <f t="shared" si="0"/>
        <v>80.75</v>
      </c>
      <c r="AK16" s="62">
        <f t="shared" si="1"/>
        <v>79.25</v>
      </c>
      <c r="AL16" s="63">
        <f t="shared" si="2"/>
        <v>80</v>
      </c>
      <c r="AM16" s="64">
        <f t="shared" si="3"/>
        <v>84.5</v>
      </c>
      <c r="AN16" s="65">
        <f t="shared" si="4"/>
        <v>81.125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81.125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42" t="s">
        <v>158</v>
      </c>
      <c r="C17" s="142" t="s">
        <v>159</v>
      </c>
      <c r="D17" s="31">
        <v>93</v>
      </c>
      <c r="E17" s="32"/>
      <c r="F17" s="32">
        <v>100</v>
      </c>
      <c r="G17" s="32"/>
      <c r="H17" s="32">
        <v>98</v>
      </c>
      <c r="I17" s="32"/>
      <c r="J17" s="32">
        <v>95</v>
      </c>
      <c r="K17" s="33"/>
      <c r="L17" s="31">
        <v>95</v>
      </c>
      <c r="M17" s="32"/>
      <c r="N17" s="32">
        <v>98</v>
      </c>
      <c r="O17" s="32"/>
      <c r="P17" s="32">
        <v>100</v>
      </c>
      <c r="Q17" s="32"/>
      <c r="R17" s="32">
        <v>98</v>
      </c>
      <c r="S17" s="33"/>
      <c r="T17" s="31">
        <v>98</v>
      </c>
      <c r="U17" s="32"/>
      <c r="V17" s="32">
        <v>98</v>
      </c>
      <c r="W17" s="32"/>
      <c r="X17" s="32">
        <v>95</v>
      </c>
      <c r="Y17" s="32"/>
      <c r="Z17" s="32">
        <v>100</v>
      </c>
      <c r="AA17" s="33"/>
      <c r="AB17" s="11">
        <v>100</v>
      </c>
      <c r="AC17" s="32"/>
      <c r="AD17" s="32">
        <v>100</v>
      </c>
      <c r="AE17" s="32"/>
      <c r="AF17" s="32">
        <v>98</v>
      </c>
      <c r="AG17" s="32"/>
      <c r="AH17" s="32">
        <v>91</v>
      </c>
      <c r="AI17" s="13"/>
      <c r="AJ17" s="61">
        <f t="shared" si="0"/>
        <v>96.5</v>
      </c>
      <c r="AK17" s="62">
        <f t="shared" si="1"/>
        <v>97.75</v>
      </c>
      <c r="AL17" s="63">
        <f t="shared" si="2"/>
        <v>97.75</v>
      </c>
      <c r="AM17" s="64">
        <f t="shared" si="3"/>
        <v>97.25</v>
      </c>
      <c r="AN17" s="65">
        <f t="shared" si="4"/>
        <v>97.3125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97.3125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43" t="s">
        <v>160</v>
      </c>
      <c r="C18" s="143" t="s">
        <v>161</v>
      </c>
      <c r="D18" s="31">
        <v>80</v>
      </c>
      <c r="E18" s="32"/>
      <c r="F18" s="32">
        <v>85</v>
      </c>
      <c r="G18" s="32"/>
      <c r="H18" s="32">
        <v>75</v>
      </c>
      <c r="I18" s="32"/>
      <c r="J18" s="32">
        <v>70</v>
      </c>
      <c r="K18" s="33"/>
      <c r="L18" s="31">
        <v>82</v>
      </c>
      <c r="M18" s="32"/>
      <c r="N18" s="32">
        <v>80</v>
      </c>
      <c r="O18" s="32"/>
      <c r="P18" s="32">
        <v>72</v>
      </c>
      <c r="Q18" s="32"/>
      <c r="R18" s="32">
        <v>75</v>
      </c>
      <c r="S18" s="33"/>
      <c r="T18" s="31">
        <v>80</v>
      </c>
      <c r="U18" s="32"/>
      <c r="V18" s="32">
        <v>87</v>
      </c>
      <c r="W18" s="32"/>
      <c r="X18" s="32">
        <v>73</v>
      </c>
      <c r="Y18" s="32"/>
      <c r="Z18" s="32">
        <v>72</v>
      </c>
      <c r="AA18" s="33"/>
      <c r="AB18" s="11">
        <v>80</v>
      </c>
      <c r="AC18" s="32"/>
      <c r="AD18" s="32">
        <v>82</v>
      </c>
      <c r="AE18" s="32"/>
      <c r="AF18" s="32">
        <v>70</v>
      </c>
      <c r="AG18" s="32"/>
      <c r="AH18" s="32">
        <v>73</v>
      </c>
      <c r="AI18" s="13"/>
      <c r="AJ18" s="61">
        <f t="shared" si="0"/>
        <v>77.5</v>
      </c>
      <c r="AK18" s="62">
        <f t="shared" si="1"/>
        <v>77.25</v>
      </c>
      <c r="AL18" s="63">
        <f t="shared" si="2"/>
        <v>78</v>
      </c>
      <c r="AM18" s="64">
        <f t="shared" si="3"/>
        <v>76.25</v>
      </c>
      <c r="AN18" s="65">
        <f t="shared" si="4"/>
        <v>77.25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77.25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42" t="s">
        <v>162</v>
      </c>
      <c r="C19" s="142" t="s">
        <v>163</v>
      </c>
      <c r="D19" s="31">
        <v>80</v>
      </c>
      <c r="E19" s="32"/>
      <c r="F19" s="32">
        <v>70</v>
      </c>
      <c r="G19" s="32"/>
      <c r="H19" s="32">
        <v>85</v>
      </c>
      <c r="I19" s="32"/>
      <c r="J19" s="32">
        <v>90</v>
      </c>
      <c r="K19" s="33"/>
      <c r="L19" s="31">
        <v>85</v>
      </c>
      <c r="M19" s="32"/>
      <c r="N19" s="32">
        <v>90</v>
      </c>
      <c r="O19" s="32"/>
      <c r="P19" s="32">
        <v>80</v>
      </c>
      <c r="Q19" s="32"/>
      <c r="R19" s="32">
        <v>90</v>
      </c>
      <c r="S19" s="33"/>
      <c r="T19" s="31">
        <v>80</v>
      </c>
      <c r="U19" s="32"/>
      <c r="V19" s="32">
        <v>82</v>
      </c>
      <c r="W19" s="32"/>
      <c r="X19" s="32">
        <v>80</v>
      </c>
      <c r="Y19" s="32"/>
      <c r="Z19" s="32">
        <v>90</v>
      </c>
      <c r="AA19" s="33"/>
      <c r="AB19" s="11">
        <v>90</v>
      </c>
      <c r="AC19" s="32"/>
      <c r="AD19" s="32">
        <v>79</v>
      </c>
      <c r="AE19" s="32"/>
      <c r="AF19" s="32">
        <v>75</v>
      </c>
      <c r="AG19" s="32"/>
      <c r="AH19" s="32">
        <v>90</v>
      </c>
      <c r="AI19" s="13"/>
      <c r="AJ19" s="61">
        <f t="shared" si="0"/>
        <v>81.25</v>
      </c>
      <c r="AK19" s="62">
        <f t="shared" si="1"/>
        <v>86.25</v>
      </c>
      <c r="AL19" s="63">
        <f t="shared" si="2"/>
        <v>83</v>
      </c>
      <c r="AM19" s="64">
        <f t="shared" si="3"/>
        <v>83.5</v>
      </c>
      <c r="AN19" s="65">
        <f t="shared" si="4"/>
        <v>83.5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83.5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43" t="s">
        <v>164</v>
      </c>
      <c r="C20" s="143" t="s">
        <v>165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2" t="s">
        <v>166</v>
      </c>
      <c r="C21" s="142" t="s">
        <v>167</v>
      </c>
      <c r="D21" s="31">
        <v>70</v>
      </c>
      <c r="E21" s="32"/>
      <c r="F21" s="32">
        <v>71</v>
      </c>
      <c r="G21" s="32"/>
      <c r="H21" s="32">
        <v>70</v>
      </c>
      <c r="I21" s="32"/>
      <c r="J21" s="32">
        <v>70</v>
      </c>
      <c r="K21" s="33"/>
      <c r="L21" s="31">
        <v>70</v>
      </c>
      <c r="M21" s="32"/>
      <c r="N21" s="32">
        <v>70</v>
      </c>
      <c r="O21" s="32"/>
      <c r="P21" s="32">
        <v>70</v>
      </c>
      <c r="Q21" s="32"/>
      <c r="R21" s="32">
        <v>70</v>
      </c>
      <c r="S21" s="33"/>
      <c r="T21" s="31">
        <v>70</v>
      </c>
      <c r="U21" s="32"/>
      <c r="V21" s="32">
        <v>70</v>
      </c>
      <c r="W21" s="32"/>
      <c r="X21" s="32">
        <v>70</v>
      </c>
      <c r="Y21" s="32"/>
      <c r="Z21" s="32">
        <v>70</v>
      </c>
      <c r="AA21" s="33"/>
      <c r="AB21" s="11">
        <v>72</v>
      </c>
      <c r="AC21" s="32"/>
      <c r="AD21" s="32">
        <v>71</v>
      </c>
      <c r="AE21" s="32"/>
      <c r="AF21" s="32">
        <v>70</v>
      </c>
      <c r="AG21" s="32"/>
      <c r="AH21" s="32">
        <v>70</v>
      </c>
      <c r="AI21" s="13"/>
      <c r="AJ21" s="61">
        <f t="shared" si="0"/>
        <v>70.25</v>
      </c>
      <c r="AK21" s="62">
        <f t="shared" si="1"/>
        <v>70</v>
      </c>
      <c r="AL21" s="63">
        <f t="shared" si="2"/>
        <v>70</v>
      </c>
      <c r="AM21" s="64">
        <f t="shared" si="3"/>
        <v>70.75</v>
      </c>
      <c r="AN21" s="65">
        <f t="shared" si="4"/>
        <v>70.25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70.25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43" t="s">
        <v>168</v>
      </c>
      <c r="C22" s="143" t="s">
        <v>169</v>
      </c>
      <c r="D22" s="31">
        <v>93</v>
      </c>
      <c r="E22" s="32"/>
      <c r="F22" s="32">
        <v>95</v>
      </c>
      <c r="G22" s="32"/>
      <c r="H22" s="32">
        <v>90</v>
      </c>
      <c r="I22" s="32"/>
      <c r="J22" s="32">
        <v>95</v>
      </c>
      <c r="K22" s="33"/>
      <c r="L22" s="31">
        <v>95</v>
      </c>
      <c r="M22" s="32"/>
      <c r="N22" s="32">
        <v>90</v>
      </c>
      <c r="O22" s="32"/>
      <c r="P22" s="32">
        <v>92</v>
      </c>
      <c r="Q22" s="32"/>
      <c r="R22" s="32">
        <v>90</v>
      </c>
      <c r="S22" s="33"/>
      <c r="T22" s="31">
        <v>93</v>
      </c>
      <c r="U22" s="32"/>
      <c r="V22" s="32">
        <v>90</v>
      </c>
      <c r="W22" s="32"/>
      <c r="X22" s="32">
        <v>95</v>
      </c>
      <c r="Y22" s="32"/>
      <c r="Z22" s="32">
        <v>92</v>
      </c>
      <c r="AA22" s="33"/>
      <c r="AB22" s="11">
        <v>95</v>
      </c>
      <c r="AC22" s="32"/>
      <c r="AD22" s="32">
        <v>95</v>
      </c>
      <c r="AE22" s="32"/>
      <c r="AF22" s="32">
        <v>90</v>
      </c>
      <c r="AG22" s="32"/>
      <c r="AH22" s="32">
        <v>93</v>
      </c>
      <c r="AI22" s="13"/>
      <c r="AJ22" s="61">
        <f t="shared" si="0"/>
        <v>93.25</v>
      </c>
      <c r="AK22" s="62">
        <f t="shared" si="1"/>
        <v>91.75</v>
      </c>
      <c r="AL22" s="63">
        <f t="shared" si="2"/>
        <v>92.5</v>
      </c>
      <c r="AM22" s="64">
        <f t="shared" si="3"/>
        <v>93.25</v>
      </c>
      <c r="AN22" s="65">
        <f t="shared" si="4"/>
        <v>92.6875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92.6875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42" t="s">
        <v>170</v>
      </c>
      <c r="C23" s="142" t="s">
        <v>171</v>
      </c>
      <c r="D23" s="31">
        <v>75</v>
      </c>
      <c r="E23" s="32"/>
      <c r="F23" s="32">
        <v>80</v>
      </c>
      <c r="G23" s="32"/>
      <c r="H23" s="32">
        <v>85</v>
      </c>
      <c r="I23" s="32"/>
      <c r="J23" s="32">
        <v>80</v>
      </c>
      <c r="K23" s="33"/>
      <c r="L23" s="31">
        <v>78</v>
      </c>
      <c r="M23" s="32"/>
      <c r="N23" s="32">
        <v>82</v>
      </c>
      <c r="O23" s="32"/>
      <c r="P23" s="32">
        <v>81</v>
      </c>
      <c r="Q23" s="32"/>
      <c r="R23" s="32">
        <v>79</v>
      </c>
      <c r="S23" s="33"/>
      <c r="T23" s="31">
        <v>80</v>
      </c>
      <c r="U23" s="32"/>
      <c r="V23" s="32">
        <v>82</v>
      </c>
      <c r="W23" s="32"/>
      <c r="X23" s="32">
        <v>80</v>
      </c>
      <c r="Y23" s="32"/>
      <c r="Z23" s="32">
        <v>82</v>
      </c>
      <c r="AA23" s="33"/>
      <c r="AB23" s="11">
        <v>84</v>
      </c>
      <c r="AC23" s="32"/>
      <c r="AD23" s="32">
        <v>80</v>
      </c>
      <c r="AE23" s="32"/>
      <c r="AF23" s="32">
        <v>80</v>
      </c>
      <c r="AG23" s="32"/>
      <c r="AH23" s="32">
        <v>80</v>
      </c>
      <c r="AI23" s="13"/>
      <c r="AJ23" s="61">
        <f t="shared" si="0"/>
        <v>80</v>
      </c>
      <c r="AK23" s="62">
        <f t="shared" si="1"/>
        <v>80</v>
      </c>
      <c r="AL23" s="63">
        <f t="shared" si="2"/>
        <v>81</v>
      </c>
      <c r="AM23" s="64">
        <f t="shared" si="3"/>
        <v>81</v>
      </c>
      <c r="AN23" s="65">
        <f t="shared" si="4"/>
        <v>80.5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80.5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43" t="s">
        <v>172</v>
      </c>
      <c r="C24" s="143" t="s">
        <v>173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2" t="s">
        <v>174</v>
      </c>
      <c r="C25" s="142" t="s">
        <v>175</v>
      </c>
      <c r="D25" s="31">
        <v>78</v>
      </c>
      <c r="E25" s="32"/>
      <c r="F25" s="32">
        <v>75</v>
      </c>
      <c r="G25" s="32"/>
      <c r="H25" s="32">
        <v>82</v>
      </c>
      <c r="I25" s="32"/>
      <c r="J25" s="32">
        <v>80</v>
      </c>
      <c r="K25" s="33"/>
      <c r="L25" s="31">
        <v>77</v>
      </c>
      <c r="M25" s="32"/>
      <c r="N25" s="32">
        <v>75</v>
      </c>
      <c r="O25" s="32"/>
      <c r="P25" s="32">
        <v>84</v>
      </c>
      <c r="Q25" s="32"/>
      <c r="R25" s="32">
        <v>80</v>
      </c>
      <c r="S25" s="33"/>
      <c r="T25" s="31">
        <v>80</v>
      </c>
      <c r="U25" s="32"/>
      <c r="V25" s="32">
        <v>79</v>
      </c>
      <c r="W25" s="32"/>
      <c r="X25" s="32">
        <v>81</v>
      </c>
      <c r="Y25" s="32"/>
      <c r="Z25" s="32">
        <v>75</v>
      </c>
      <c r="AA25" s="33"/>
      <c r="AB25" s="11">
        <v>84</v>
      </c>
      <c r="AC25" s="32"/>
      <c r="AD25" s="32">
        <v>80</v>
      </c>
      <c r="AE25" s="32"/>
      <c r="AF25" s="32">
        <v>78</v>
      </c>
      <c r="AG25" s="32"/>
      <c r="AH25" s="32">
        <v>80</v>
      </c>
      <c r="AI25" s="13"/>
      <c r="AJ25" s="61">
        <f t="shared" si="0"/>
        <v>78.75</v>
      </c>
      <c r="AK25" s="62">
        <f t="shared" si="1"/>
        <v>79</v>
      </c>
      <c r="AL25" s="63">
        <f t="shared" si="2"/>
        <v>78.75</v>
      </c>
      <c r="AM25" s="64">
        <f t="shared" si="3"/>
        <v>80.5</v>
      </c>
      <c r="AN25" s="65">
        <f t="shared" si="4"/>
        <v>79.25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79.25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3" t="s">
        <v>176</v>
      </c>
      <c r="C26" s="143" t="s">
        <v>177</v>
      </c>
      <c r="D26" s="31">
        <v>100</v>
      </c>
      <c r="E26" s="32"/>
      <c r="F26" s="32">
        <v>95</v>
      </c>
      <c r="G26" s="32"/>
      <c r="H26" s="32">
        <v>100</v>
      </c>
      <c r="I26" s="32"/>
      <c r="J26" s="32">
        <v>100</v>
      </c>
      <c r="K26" s="33"/>
      <c r="L26" s="31">
        <v>98</v>
      </c>
      <c r="M26" s="32"/>
      <c r="N26" s="32">
        <v>100</v>
      </c>
      <c r="O26" s="32"/>
      <c r="P26" s="32">
        <v>100</v>
      </c>
      <c r="Q26" s="32"/>
      <c r="R26" s="32">
        <v>100</v>
      </c>
      <c r="S26" s="33"/>
      <c r="T26" s="31">
        <v>100</v>
      </c>
      <c r="U26" s="32"/>
      <c r="V26" s="32">
        <v>100</v>
      </c>
      <c r="W26" s="32"/>
      <c r="X26" s="32">
        <v>98</v>
      </c>
      <c r="Y26" s="32"/>
      <c r="Z26" s="32">
        <v>100</v>
      </c>
      <c r="AA26" s="33"/>
      <c r="AB26" s="11">
        <v>98</v>
      </c>
      <c r="AC26" s="32"/>
      <c r="AD26" s="32">
        <v>95</v>
      </c>
      <c r="AE26" s="32"/>
      <c r="AF26" s="32">
        <v>100</v>
      </c>
      <c r="AG26" s="32"/>
      <c r="AH26" s="32">
        <v>100</v>
      </c>
      <c r="AI26" s="13"/>
      <c r="AJ26" s="61">
        <f t="shared" si="0"/>
        <v>98.75</v>
      </c>
      <c r="AK26" s="62">
        <f t="shared" si="1"/>
        <v>99.5</v>
      </c>
      <c r="AL26" s="63">
        <f t="shared" si="2"/>
        <v>99.5</v>
      </c>
      <c r="AM26" s="64">
        <f t="shared" si="3"/>
        <v>98.25</v>
      </c>
      <c r="AN26" s="65">
        <f t="shared" si="4"/>
        <v>99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99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2" t="s">
        <v>178</v>
      </c>
      <c r="C27" s="142" t="s">
        <v>179</v>
      </c>
      <c r="D27" s="31">
        <v>95</v>
      </c>
      <c r="E27" s="32"/>
      <c r="F27" s="32">
        <v>90</v>
      </c>
      <c r="G27" s="32"/>
      <c r="H27" s="32">
        <v>98</v>
      </c>
      <c r="I27" s="32"/>
      <c r="J27" s="32">
        <v>98</v>
      </c>
      <c r="K27" s="33"/>
      <c r="L27" s="31">
        <v>93</v>
      </c>
      <c r="M27" s="32"/>
      <c r="N27" s="32">
        <v>100</v>
      </c>
      <c r="O27" s="32"/>
      <c r="P27" s="32">
        <v>100</v>
      </c>
      <c r="Q27" s="32"/>
      <c r="R27" s="32">
        <v>95</v>
      </c>
      <c r="S27" s="33"/>
      <c r="T27" s="31">
        <v>100</v>
      </c>
      <c r="U27" s="32"/>
      <c r="V27" s="32">
        <v>100</v>
      </c>
      <c r="W27" s="32"/>
      <c r="X27" s="32">
        <v>95</v>
      </c>
      <c r="Y27" s="32"/>
      <c r="Z27" s="32">
        <v>92</v>
      </c>
      <c r="AA27" s="33"/>
      <c r="AB27" s="11">
        <v>98</v>
      </c>
      <c r="AC27" s="32"/>
      <c r="AD27" s="32">
        <v>98</v>
      </c>
      <c r="AE27" s="32"/>
      <c r="AF27" s="32">
        <v>100</v>
      </c>
      <c r="AG27" s="32"/>
      <c r="AH27" s="32">
        <v>100</v>
      </c>
      <c r="AI27" s="13"/>
      <c r="AJ27" s="61">
        <f t="shared" si="0"/>
        <v>95.25</v>
      </c>
      <c r="AK27" s="62">
        <f t="shared" si="1"/>
        <v>97</v>
      </c>
      <c r="AL27" s="63">
        <f t="shared" si="2"/>
        <v>96.75</v>
      </c>
      <c r="AM27" s="64">
        <f t="shared" si="3"/>
        <v>99</v>
      </c>
      <c r="AN27" s="65">
        <f t="shared" si="4"/>
        <v>97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97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43" t="s">
        <v>180</v>
      </c>
      <c r="C28" s="143" t="s">
        <v>181</v>
      </c>
      <c r="D28" s="31">
        <v>88</v>
      </c>
      <c r="E28" s="32"/>
      <c r="F28" s="32">
        <v>95</v>
      </c>
      <c r="G28" s="32"/>
      <c r="H28" s="32">
        <v>90</v>
      </c>
      <c r="I28" s="32"/>
      <c r="J28" s="32">
        <v>95</v>
      </c>
      <c r="K28" s="33"/>
      <c r="L28" s="31">
        <v>90</v>
      </c>
      <c r="M28" s="32"/>
      <c r="N28" s="32">
        <v>85</v>
      </c>
      <c r="O28" s="32"/>
      <c r="P28" s="32">
        <v>88</v>
      </c>
      <c r="Q28" s="32"/>
      <c r="R28" s="32">
        <v>92</v>
      </c>
      <c r="S28" s="33"/>
      <c r="T28" s="31">
        <v>85</v>
      </c>
      <c r="U28" s="32"/>
      <c r="V28" s="32">
        <v>90</v>
      </c>
      <c r="W28" s="32"/>
      <c r="X28" s="32">
        <v>97</v>
      </c>
      <c r="Y28" s="32"/>
      <c r="Z28" s="32">
        <v>90</v>
      </c>
      <c r="AA28" s="33"/>
      <c r="AB28" s="11">
        <v>90</v>
      </c>
      <c r="AC28" s="32"/>
      <c r="AD28" s="32">
        <v>80</v>
      </c>
      <c r="AE28" s="32"/>
      <c r="AF28" s="32">
        <v>90</v>
      </c>
      <c r="AG28" s="32"/>
      <c r="AH28" s="32">
        <v>95</v>
      </c>
      <c r="AI28" s="13"/>
      <c r="AJ28" s="61">
        <f t="shared" si="0"/>
        <v>92</v>
      </c>
      <c r="AK28" s="62">
        <f t="shared" si="1"/>
        <v>88.75</v>
      </c>
      <c r="AL28" s="63">
        <f t="shared" si="2"/>
        <v>90.5</v>
      </c>
      <c r="AM28" s="64">
        <f t="shared" si="3"/>
        <v>88.75</v>
      </c>
      <c r="AN28" s="65">
        <f t="shared" si="4"/>
        <v>90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90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42" t="s">
        <v>182</v>
      </c>
      <c r="C29" s="142" t="s">
        <v>183</v>
      </c>
      <c r="D29" s="31">
        <v>90</v>
      </c>
      <c r="E29" s="32"/>
      <c r="F29" s="32">
        <v>85</v>
      </c>
      <c r="G29" s="32"/>
      <c r="H29" s="32">
        <v>95</v>
      </c>
      <c r="I29" s="32"/>
      <c r="J29" s="32">
        <v>92</v>
      </c>
      <c r="K29" s="33"/>
      <c r="L29" s="31">
        <v>90</v>
      </c>
      <c r="M29" s="32"/>
      <c r="N29" s="32">
        <v>90</v>
      </c>
      <c r="O29" s="32"/>
      <c r="P29" s="32">
        <v>93</v>
      </c>
      <c r="Q29" s="32"/>
      <c r="R29" s="32">
        <v>95</v>
      </c>
      <c r="S29" s="33"/>
      <c r="T29" s="31">
        <v>100</v>
      </c>
      <c r="U29" s="32"/>
      <c r="V29" s="32">
        <v>90</v>
      </c>
      <c r="W29" s="32"/>
      <c r="X29" s="32">
        <v>95</v>
      </c>
      <c r="Y29" s="32"/>
      <c r="Z29" s="32">
        <v>91</v>
      </c>
      <c r="AA29" s="33"/>
      <c r="AB29" s="11">
        <v>95</v>
      </c>
      <c r="AC29" s="32"/>
      <c r="AD29" s="32">
        <v>98</v>
      </c>
      <c r="AE29" s="32"/>
      <c r="AF29" s="32">
        <v>90</v>
      </c>
      <c r="AG29" s="32"/>
      <c r="AH29" s="32">
        <v>90</v>
      </c>
      <c r="AI29" s="13"/>
      <c r="AJ29" s="61">
        <f t="shared" si="0"/>
        <v>90.5</v>
      </c>
      <c r="AK29" s="62">
        <f t="shared" si="1"/>
        <v>92</v>
      </c>
      <c r="AL29" s="63">
        <f t="shared" si="2"/>
        <v>94</v>
      </c>
      <c r="AM29" s="64">
        <f t="shared" si="3"/>
        <v>93.25</v>
      </c>
      <c r="AN29" s="65">
        <f t="shared" si="4"/>
        <v>92.4375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92.4375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43" t="s">
        <v>184</v>
      </c>
      <c r="C30" s="143" t="s">
        <v>185</v>
      </c>
      <c r="D30" s="31">
        <v>85</v>
      </c>
      <c r="E30" s="32"/>
      <c r="F30" s="32">
        <v>90</v>
      </c>
      <c r="G30" s="32"/>
      <c r="H30" s="32">
        <v>92</v>
      </c>
      <c r="I30" s="32"/>
      <c r="J30" s="32">
        <v>90</v>
      </c>
      <c r="K30" s="33"/>
      <c r="L30" s="31">
        <v>80</v>
      </c>
      <c r="M30" s="32"/>
      <c r="N30" s="32">
        <v>85</v>
      </c>
      <c r="O30" s="32"/>
      <c r="P30" s="32">
        <v>90</v>
      </c>
      <c r="Q30" s="32"/>
      <c r="R30" s="32">
        <v>85</v>
      </c>
      <c r="S30" s="33"/>
      <c r="T30" s="31">
        <v>95</v>
      </c>
      <c r="U30" s="32"/>
      <c r="V30" s="32">
        <v>80</v>
      </c>
      <c r="W30" s="32"/>
      <c r="X30" s="32">
        <v>91</v>
      </c>
      <c r="Y30" s="32"/>
      <c r="Z30" s="32">
        <v>91</v>
      </c>
      <c r="AA30" s="33"/>
      <c r="AB30" s="11">
        <v>100</v>
      </c>
      <c r="AC30" s="32"/>
      <c r="AD30" s="32">
        <v>90</v>
      </c>
      <c r="AE30" s="32"/>
      <c r="AF30" s="32">
        <v>92</v>
      </c>
      <c r="AG30" s="32"/>
      <c r="AH30" s="32">
        <v>88</v>
      </c>
      <c r="AI30" s="13"/>
      <c r="AJ30" s="61">
        <f t="shared" si="0"/>
        <v>89.25</v>
      </c>
      <c r="AK30" s="62">
        <f t="shared" si="1"/>
        <v>85</v>
      </c>
      <c r="AL30" s="63">
        <f t="shared" si="2"/>
        <v>89.25</v>
      </c>
      <c r="AM30" s="64">
        <f t="shared" si="3"/>
        <v>92.5</v>
      </c>
      <c r="AN30" s="65">
        <f t="shared" si="4"/>
        <v>89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89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42" t="s">
        <v>186</v>
      </c>
      <c r="C31" s="142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3" t="s">
        <v>188</v>
      </c>
      <c r="C32" s="143" t="s">
        <v>189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2" t="s">
        <v>190</v>
      </c>
      <c r="C33" s="142" t="s">
        <v>191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3" t="s">
        <v>192</v>
      </c>
      <c r="C34" s="143" t="s">
        <v>193</v>
      </c>
      <c r="D34" s="31">
        <v>75</v>
      </c>
      <c r="E34" s="32"/>
      <c r="F34" s="32">
        <v>80</v>
      </c>
      <c r="G34" s="32"/>
      <c r="H34" s="32">
        <v>70</v>
      </c>
      <c r="I34" s="32"/>
      <c r="J34" s="32">
        <v>75</v>
      </c>
      <c r="K34" s="33"/>
      <c r="L34" s="31">
        <v>78</v>
      </c>
      <c r="M34" s="32"/>
      <c r="N34" s="32">
        <v>82</v>
      </c>
      <c r="O34" s="32"/>
      <c r="P34" s="32">
        <v>72</v>
      </c>
      <c r="Q34" s="32"/>
      <c r="R34" s="32">
        <v>76</v>
      </c>
      <c r="S34" s="33"/>
      <c r="T34" s="31">
        <v>78</v>
      </c>
      <c r="U34" s="32"/>
      <c r="V34" s="32">
        <v>75</v>
      </c>
      <c r="W34" s="32"/>
      <c r="X34" s="32">
        <v>75</v>
      </c>
      <c r="Y34" s="32"/>
      <c r="Z34" s="32">
        <v>78</v>
      </c>
      <c r="AA34" s="33"/>
      <c r="AB34" s="11">
        <v>75</v>
      </c>
      <c r="AC34" s="32"/>
      <c r="AD34" s="32">
        <v>80</v>
      </c>
      <c r="AE34" s="32"/>
      <c r="AF34" s="32">
        <v>78</v>
      </c>
      <c r="AG34" s="32"/>
      <c r="AH34" s="32">
        <v>75</v>
      </c>
      <c r="AI34" s="13"/>
      <c r="AJ34" s="61">
        <f t="shared" si="0"/>
        <v>75</v>
      </c>
      <c r="AK34" s="62">
        <f t="shared" si="1"/>
        <v>77</v>
      </c>
      <c r="AL34" s="63">
        <f t="shared" si="2"/>
        <v>76.5</v>
      </c>
      <c r="AM34" s="64">
        <f t="shared" si="3"/>
        <v>77</v>
      </c>
      <c r="AN34" s="65">
        <f t="shared" si="4"/>
        <v>76.375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76.375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42" t="s">
        <v>194</v>
      </c>
      <c r="C35" s="142" t="s">
        <v>195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3" t="s">
        <v>196</v>
      </c>
      <c r="C36" s="143" t="s">
        <v>197</v>
      </c>
      <c r="D36" s="31">
        <v>98</v>
      </c>
      <c r="E36" s="32"/>
      <c r="F36" s="32">
        <v>100</v>
      </c>
      <c r="G36" s="32"/>
      <c r="H36" s="32">
        <v>100</v>
      </c>
      <c r="I36" s="32"/>
      <c r="J36" s="32">
        <v>95</v>
      </c>
      <c r="K36" s="33"/>
      <c r="L36" s="31">
        <v>95</v>
      </c>
      <c r="M36" s="32"/>
      <c r="N36" s="32">
        <v>95</v>
      </c>
      <c r="O36" s="32"/>
      <c r="P36" s="32">
        <v>98</v>
      </c>
      <c r="Q36" s="32"/>
      <c r="R36" s="32">
        <v>95</v>
      </c>
      <c r="S36" s="33"/>
      <c r="T36" s="31">
        <v>100</v>
      </c>
      <c r="U36" s="32"/>
      <c r="V36" s="32">
        <v>90</v>
      </c>
      <c r="W36" s="32"/>
      <c r="X36" s="32">
        <v>98</v>
      </c>
      <c r="Y36" s="32"/>
      <c r="Z36" s="32">
        <v>98</v>
      </c>
      <c r="AA36" s="33"/>
      <c r="AB36" s="11">
        <v>95</v>
      </c>
      <c r="AC36" s="32"/>
      <c r="AD36" s="32">
        <v>98</v>
      </c>
      <c r="AE36" s="32"/>
      <c r="AF36" s="32">
        <v>98</v>
      </c>
      <c r="AG36" s="32"/>
      <c r="AH36" s="32">
        <v>100</v>
      </c>
      <c r="AI36" s="13"/>
      <c r="AJ36" s="61">
        <f t="shared" si="0"/>
        <v>98.25</v>
      </c>
      <c r="AK36" s="62">
        <f t="shared" si="1"/>
        <v>95.75</v>
      </c>
      <c r="AL36" s="63">
        <f t="shared" si="2"/>
        <v>96.5</v>
      </c>
      <c r="AM36" s="64">
        <f t="shared" si="3"/>
        <v>97.75</v>
      </c>
      <c r="AN36" s="65">
        <f t="shared" si="4"/>
        <v>97.0625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97.0625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42" t="s">
        <v>198</v>
      </c>
      <c r="C37" s="142" t="s">
        <v>199</v>
      </c>
      <c r="D37" s="31">
        <v>80</v>
      </c>
      <c r="E37" s="32"/>
      <c r="F37" s="32">
        <v>100</v>
      </c>
      <c r="G37" s="32"/>
      <c r="H37" s="32">
        <v>93</v>
      </c>
      <c r="I37" s="32"/>
      <c r="J37" s="32">
        <v>80</v>
      </c>
      <c r="K37" s="33"/>
      <c r="L37" s="31">
        <v>98</v>
      </c>
      <c r="M37" s="32"/>
      <c r="N37" s="32">
        <v>95</v>
      </c>
      <c r="O37" s="32"/>
      <c r="P37" s="32">
        <v>90</v>
      </c>
      <c r="Q37" s="32"/>
      <c r="R37" s="32">
        <v>85</v>
      </c>
      <c r="S37" s="33"/>
      <c r="T37" s="31">
        <v>90</v>
      </c>
      <c r="U37" s="32"/>
      <c r="V37" s="32">
        <v>98</v>
      </c>
      <c r="W37" s="32"/>
      <c r="X37" s="32">
        <v>95</v>
      </c>
      <c r="Y37" s="32"/>
      <c r="Z37" s="32">
        <v>80</v>
      </c>
      <c r="AA37" s="33"/>
      <c r="AB37" s="11">
        <v>85</v>
      </c>
      <c r="AC37" s="32"/>
      <c r="AD37" s="32">
        <v>90</v>
      </c>
      <c r="AE37" s="32"/>
      <c r="AF37" s="32">
        <v>90</v>
      </c>
      <c r="AG37" s="32"/>
      <c r="AH37" s="32">
        <v>82</v>
      </c>
      <c r="AI37" s="13"/>
      <c r="AJ37" s="61">
        <f t="shared" si="0"/>
        <v>88.25</v>
      </c>
      <c r="AK37" s="62">
        <f t="shared" si="1"/>
        <v>92</v>
      </c>
      <c r="AL37" s="63">
        <f t="shared" si="2"/>
        <v>90.75</v>
      </c>
      <c r="AM37" s="64">
        <f t="shared" si="3"/>
        <v>86.75</v>
      </c>
      <c r="AN37" s="65">
        <f t="shared" si="4"/>
        <v>89.4375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89.4375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43" t="s">
        <v>200</v>
      </c>
      <c r="C38" s="143" t="s">
        <v>201</v>
      </c>
      <c r="D38" s="31">
        <v>98</v>
      </c>
      <c r="E38" s="32"/>
      <c r="F38" s="32">
        <v>100</v>
      </c>
      <c r="G38" s="32"/>
      <c r="H38" s="32">
        <v>90</v>
      </c>
      <c r="I38" s="32"/>
      <c r="J38" s="32">
        <v>95</v>
      </c>
      <c r="K38" s="33"/>
      <c r="L38" s="31">
        <v>95</v>
      </c>
      <c r="M38" s="32"/>
      <c r="N38" s="32">
        <v>92</v>
      </c>
      <c r="O38" s="32"/>
      <c r="P38" s="32">
        <v>90</v>
      </c>
      <c r="Q38" s="32"/>
      <c r="R38" s="32">
        <v>95</v>
      </c>
      <c r="S38" s="33"/>
      <c r="T38" s="31">
        <v>95</v>
      </c>
      <c r="U38" s="32"/>
      <c r="V38" s="32">
        <v>100</v>
      </c>
      <c r="W38" s="32"/>
      <c r="X38" s="32">
        <v>90</v>
      </c>
      <c r="Y38" s="32"/>
      <c r="Z38" s="32">
        <v>95</v>
      </c>
      <c r="AA38" s="33"/>
      <c r="AB38" s="11">
        <v>90</v>
      </c>
      <c r="AC38" s="32"/>
      <c r="AD38" s="32">
        <v>95</v>
      </c>
      <c r="AE38" s="32"/>
      <c r="AF38" s="32">
        <v>98</v>
      </c>
      <c r="AG38" s="32"/>
      <c r="AH38" s="32">
        <v>95</v>
      </c>
      <c r="AI38" s="13"/>
      <c r="AJ38" s="61">
        <f t="shared" si="0"/>
        <v>95.75</v>
      </c>
      <c r="AK38" s="62">
        <f t="shared" si="1"/>
        <v>93</v>
      </c>
      <c r="AL38" s="63">
        <f t="shared" si="2"/>
        <v>95</v>
      </c>
      <c r="AM38" s="64">
        <f t="shared" si="3"/>
        <v>94.5</v>
      </c>
      <c r="AN38" s="65">
        <f t="shared" si="4"/>
        <v>94.5625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94.5625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2" t="s">
        <v>202</v>
      </c>
      <c r="C39" s="142" t="s">
        <v>203</v>
      </c>
      <c r="D39" s="31">
        <v>85</v>
      </c>
      <c r="E39" s="32"/>
      <c r="F39" s="32"/>
      <c r="G39" s="32"/>
      <c r="H39" s="32"/>
      <c r="I39" s="32"/>
      <c r="J39" s="32"/>
      <c r="K39" s="33"/>
      <c r="L39" s="31">
        <v>95</v>
      </c>
      <c r="M39" s="32"/>
      <c r="N39" s="32"/>
      <c r="O39" s="32"/>
      <c r="P39" s="32"/>
      <c r="Q39" s="32"/>
      <c r="R39" s="32"/>
      <c r="S39" s="33"/>
      <c r="T39" s="31">
        <v>87</v>
      </c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21.25</v>
      </c>
      <c r="AK39" s="62">
        <f t="shared" si="1"/>
        <v>23.75</v>
      </c>
      <c r="AL39" s="63">
        <f t="shared" si="2"/>
        <v>21.75</v>
      </c>
      <c r="AM39" s="64">
        <f t="shared" si="3"/>
        <v>0</v>
      </c>
      <c r="AN39" s="65">
        <f t="shared" si="4"/>
        <v>16.6875</v>
      </c>
      <c r="AO39" s="54"/>
      <c r="AQ39" s="71">
        <f t="shared" si="5"/>
        <v>8.34375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16.6875</v>
      </c>
      <c r="BD39" s="24" t="str">
        <f t="shared" si="14"/>
        <v/>
      </c>
    </row>
    <row r="40" spans="1:56" x14ac:dyDescent="0.2">
      <c r="A40" s="45">
        <v>30</v>
      </c>
      <c r="B40" s="143" t="s">
        <v>204</v>
      </c>
      <c r="C40" s="143" t="s">
        <v>205</v>
      </c>
      <c r="D40" s="31">
        <v>80</v>
      </c>
      <c r="E40" s="32"/>
      <c r="F40" s="32">
        <v>75</v>
      </c>
      <c r="G40" s="32"/>
      <c r="H40" s="32">
        <v>82</v>
      </c>
      <c r="I40" s="32"/>
      <c r="J40" s="32">
        <v>78</v>
      </c>
      <c r="K40" s="33"/>
      <c r="L40" s="31">
        <v>85</v>
      </c>
      <c r="M40" s="32"/>
      <c r="N40" s="32">
        <v>78</v>
      </c>
      <c r="O40" s="32"/>
      <c r="P40" s="32">
        <v>80</v>
      </c>
      <c r="Q40" s="32"/>
      <c r="R40" s="32">
        <v>87</v>
      </c>
      <c r="S40" s="33"/>
      <c r="T40" s="31">
        <v>80</v>
      </c>
      <c r="U40" s="32"/>
      <c r="V40" s="32">
        <v>80</v>
      </c>
      <c r="W40" s="32"/>
      <c r="X40" s="32">
        <v>75</v>
      </c>
      <c r="Y40" s="32"/>
      <c r="Z40" s="32">
        <v>78</v>
      </c>
      <c r="AA40" s="33"/>
      <c r="AB40" s="11">
        <v>80</v>
      </c>
      <c r="AC40" s="32"/>
      <c r="AD40" s="32">
        <v>78</v>
      </c>
      <c r="AE40" s="32"/>
      <c r="AF40" s="32">
        <v>85</v>
      </c>
      <c r="AG40" s="32"/>
      <c r="AH40" s="32">
        <v>80</v>
      </c>
      <c r="AI40" s="13"/>
      <c r="AJ40" s="61">
        <f t="shared" si="0"/>
        <v>78.75</v>
      </c>
      <c r="AK40" s="62">
        <f t="shared" si="1"/>
        <v>82.5</v>
      </c>
      <c r="AL40" s="63">
        <f t="shared" si="2"/>
        <v>78.25</v>
      </c>
      <c r="AM40" s="64">
        <f t="shared" si="3"/>
        <v>80.75</v>
      </c>
      <c r="AN40" s="65">
        <f t="shared" si="4"/>
        <v>80.0625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80.0625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2" t="s">
        <v>206</v>
      </c>
      <c r="C41" s="142" t="s">
        <v>207</v>
      </c>
      <c r="D41" s="31">
        <v>85</v>
      </c>
      <c r="E41" s="32"/>
      <c r="F41" s="32">
        <v>78</v>
      </c>
      <c r="G41" s="32"/>
      <c r="H41" s="32">
        <v>90</v>
      </c>
      <c r="I41" s="32"/>
      <c r="J41" s="32">
        <v>90</v>
      </c>
      <c r="K41" s="33"/>
      <c r="L41" s="31">
        <v>85</v>
      </c>
      <c r="M41" s="32"/>
      <c r="N41" s="32">
        <v>75</v>
      </c>
      <c r="O41" s="32"/>
      <c r="P41" s="32">
        <v>92</v>
      </c>
      <c r="Q41" s="32"/>
      <c r="R41" s="32">
        <v>90</v>
      </c>
      <c r="S41" s="33"/>
      <c r="T41" s="31">
        <v>80</v>
      </c>
      <c r="U41" s="32"/>
      <c r="V41" s="32">
        <v>83</v>
      </c>
      <c r="W41" s="32"/>
      <c r="X41" s="32">
        <v>90</v>
      </c>
      <c r="Y41" s="32"/>
      <c r="Z41" s="32">
        <v>90</v>
      </c>
      <c r="AA41" s="33"/>
      <c r="AB41" s="11">
        <v>91</v>
      </c>
      <c r="AC41" s="32"/>
      <c r="AD41" s="32">
        <v>85</v>
      </c>
      <c r="AE41" s="32"/>
      <c r="AF41" s="32">
        <v>90</v>
      </c>
      <c r="AG41" s="32"/>
      <c r="AH41" s="32">
        <v>92</v>
      </c>
      <c r="AI41" s="13"/>
      <c r="AJ41" s="61">
        <f t="shared" si="0"/>
        <v>85.75</v>
      </c>
      <c r="AK41" s="62">
        <f t="shared" si="1"/>
        <v>85.5</v>
      </c>
      <c r="AL41" s="63">
        <f t="shared" si="2"/>
        <v>85.75</v>
      </c>
      <c r="AM41" s="64">
        <f t="shared" si="3"/>
        <v>89.5</v>
      </c>
      <c r="AN41" s="65">
        <f t="shared" si="4"/>
        <v>86.625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86.625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43" t="s">
        <v>208</v>
      </c>
      <c r="C42" s="143" t="s">
        <v>209</v>
      </c>
      <c r="D42" s="31">
        <v>85</v>
      </c>
      <c r="E42" s="32"/>
      <c r="F42" s="32">
        <v>75</v>
      </c>
      <c r="G42" s="32"/>
      <c r="H42" s="32">
        <v>78</v>
      </c>
      <c r="I42" s="32"/>
      <c r="J42" s="32">
        <v>80</v>
      </c>
      <c r="K42" s="33"/>
      <c r="L42" s="31">
        <v>88</v>
      </c>
      <c r="M42" s="32"/>
      <c r="N42" s="32">
        <v>80</v>
      </c>
      <c r="O42" s="32"/>
      <c r="P42" s="32">
        <v>85</v>
      </c>
      <c r="Q42" s="32"/>
      <c r="R42" s="32">
        <v>75</v>
      </c>
      <c r="S42" s="33"/>
      <c r="T42" s="31">
        <v>90</v>
      </c>
      <c r="U42" s="32"/>
      <c r="V42" s="32">
        <v>79</v>
      </c>
      <c r="W42" s="32"/>
      <c r="X42" s="32">
        <v>82</v>
      </c>
      <c r="Y42" s="32"/>
      <c r="Z42" s="32">
        <v>75</v>
      </c>
      <c r="AA42" s="33"/>
      <c r="AB42" s="11">
        <v>85</v>
      </c>
      <c r="AC42" s="32"/>
      <c r="AD42" s="32">
        <v>83</v>
      </c>
      <c r="AE42" s="32"/>
      <c r="AF42" s="32">
        <v>80</v>
      </c>
      <c r="AG42" s="32"/>
      <c r="AH42" s="32">
        <v>70</v>
      </c>
      <c r="AI42" s="13"/>
      <c r="AJ42" s="61">
        <f t="shared" si="0"/>
        <v>79.5</v>
      </c>
      <c r="AK42" s="62">
        <f t="shared" si="1"/>
        <v>82</v>
      </c>
      <c r="AL42" s="63">
        <f t="shared" si="2"/>
        <v>81.5</v>
      </c>
      <c r="AM42" s="64">
        <f t="shared" si="3"/>
        <v>79.5</v>
      </c>
      <c r="AN42" s="65">
        <f t="shared" si="4"/>
        <v>80.625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80.625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44" t="s">
        <v>210</v>
      </c>
      <c r="C43" s="144" t="s">
        <v>211</v>
      </c>
      <c r="D43" s="31">
        <v>80</v>
      </c>
      <c r="E43" s="32"/>
      <c r="F43" s="32">
        <v>82</v>
      </c>
      <c r="G43" s="32"/>
      <c r="H43" s="32">
        <v>85</v>
      </c>
      <c r="I43" s="32"/>
      <c r="J43" s="32">
        <v>84</v>
      </c>
      <c r="K43" s="33"/>
      <c r="L43" s="31">
        <v>85</v>
      </c>
      <c r="M43" s="32"/>
      <c r="N43" s="32">
        <v>80</v>
      </c>
      <c r="O43" s="32"/>
      <c r="P43" s="32">
        <v>82</v>
      </c>
      <c r="Q43" s="32"/>
      <c r="R43" s="32">
        <v>85</v>
      </c>
      <c r="S43" s="33"/>
      <c r="T43" s="31">
        <v>87</v>
      </c>
      <c r="U43" s="32"/>
      <c r="V43" s="32">
        <v>81</v>
      </c>
      <c r="W43" s="32"/>
      <c r="X43" s="32">
        <v>85</v>
      </c>
      <c r="Y43" s="32"/>
      <c r="Z43" s="32">
        <v>80</v>
      </c>
      <c r="AA43" s="33"/>
      <c r="AB43" s="11">
        <v>80</v>
      </c>
      <c r="AC43" s="32"/>
      <c r="AD43" s="32">
        <v>85</v>
      </c>
      <c r="AE43" s="32"/>
      <c r="AF43" s="32">
        <v>87</v>
      </c>
      <c r="AG43" s="32"/>
      <c r="AH43" s="32">
        <v>89</v>
      </c>
      <c r="AI43" s="13"/>
      <c r="AJ43" s="61">
        <f t="shared" si="0"/>
        <v>82.75</v>
      </c>
      <c r="AK43" s="62">
        <f t="shared" si="1"/>
        <v>83</v>
      </c>
      <c r="AL43" s="63">
        <f t="shared" si="2"/>
        <v>83.25</v>
      </c>
      <c r="AM43" s="64">
        <f t="shared" si="3"/>
        <v>85.25</v>
      </c>
      <c r="AN43" s="65">
        <f t="shared" si="4"/>
        <v>83.5625</v>
      </c>
      <c r="AO43" s="54"/>
      <c r="AQ43" s="71" t="str">
        <f t="shared" si="5"/>
        <v/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>
        <f t="shared" si="12"/>
        <v>83.5625</v>
      </c>
      <c r="BB43" s="81" t="str">
        <f t="shared" si="13"/>
        <v/>
      </c>
      <c r="BD43" s="24" t="str">
        <f t="shared" si="14"/>
        <v/>
      </c>
    </row>
    <row r="44" spans="1:56" x14ac:dyDescent="0.2">
      <c r="A44" s="45">
        <v>34</v>
      </c>
      <c r="B44" s="143" t="s">
        <v>212</v>
      </c>
      <c r="C44" s="143" t="s">
        <v>213</v>
      </c>
      <c r="D44" s="31">
        <v>95</v>
      </c>
      <c r="E44" s="32"/>
      <c r="F44" s="32">
        <v>100</v>
      </c>
      <c r="G44" s="32"/>
      <c r="H44" s="32">
        <v>95</v>
      </c>
      <c r="I44" s="32"/>
      <c r="J44" s="32">
        <v>98</v>
      </c>
      <c r="K44" s="33"/>
      <c r="L44" s="31">
        <v>100</v>
      </c>
      <c r="M44" s="32"/>
      <c r="N44" s="32">
        <v>100</v>
      </c>
      <c r="O44" s="32"/>
      <c r="P44" s="32">
        <v>98</v>
      </c>
      <c r="Q44" s="32"/>
      <c r="R44" s="32">
        <v>100</v>
      </c>
      <c r="S44" s="33"/>
      <c r="T44" s="31">
        <v>100</v>
      </c>
      <c r="U44" s="32"/>
      <c r="V44" s="32">
        <v>98</v>
      </c>
      <c r="W44" s="32"/>
      <c r="X44" s="32">
        <v>98</v>
      </c>
      <c r="Y44" s="32"/>
      <c r="Z44" s="32">
        <v>95</v>
      </c>
      <c r="AA44" s="33"/>
      <c r="AB44" s="11">
        <v>100</v>
      </c>
      <c r="AC44" s="32"/>
      <c r="AD44" s="32">
        <v>98</v>
      </c>
      <c r="AE44" s="32"/>
      <c r="AF44" s="32">
        <v>95</v>
      </c>
      <c r="AG44" s="32"/>
      <c r="AH44" s="32">
        <v>100</v>
      </c>
      <c r="AI44" s="13"/>
      <c r="AJ44" s="61">
        <f t="shared" si="0"/>
        <v>97</v>
      </c>
      <c r="AK44" s="62">
        <f t="shared" si="1"/>
        <v>99.5</v>
      </c>
      <c r="AL44" s="63">
        <f t="shared" si="2"/>
        <v>97.75</v>
      </c>
      <c r="AM44" s="64">
        <f t="shared" si="3"/>
        <v>98.25</v>
      </c>
      <c r="AN44" s="65">
        <f t="shared" si="4"/>
        <v>98.125</v>
      </c>
      <c r="AO44" s="54"/>
      <c r="AQ44" s="71" t="str">
        <f t="shared" si="5"/>
        <v/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>
        <f t="shared" si="12"/>
        <v>98.125</v>
      </c>
      <c r="BB44" s="81" t="str">
        <f t="shared" si="13"/>
        <v/>
      </c>
      <c r="BD44" s="24" t="str">
        <f t="shared" si="14"/>
        <v/>
      </c>
    </row>
    <row r="45" spans="1:56" x14ac:dyDescent="0.2">
      <c r="A45" s="45">
        <v>35</v>
      </c>
      <c r="B45" s="142" t="s">
        <v>214</v>
      </c>
      <c r="C45" s="142" t="s">
        <v>215</v>
      </c>
      <c r="D45" s="31">
        <v>90</v>
      </c>
      <c r="E45" s="32"/>
      <c r="F45" s="32">
        <v>98</v>
      </c>
      <c r="G45" s="32"/>
      <c r="H45" s="32">
        <v>90</v>
      </c>
      <c r="I45" s="32"/>
      <c r="J45" s="32">
        <v>93</v>
      </c>
      <c r="K45" s="33"/>
      <c r="L45" s="31">
        <v>85</v>
      </c>
      <c r="M45" s="32"/>
      <c r="N45" s="32">
        <v>94</v>
      </c>
      <c r="O45" s="32"/>
      <c r="P45" s="32">
        <v>92</v>
      </c>
      <c r="Q45" s="32"/>
      <c r="R45" s="32">
        <v>90</v>
      </c>
      <c r="S45" s="13"/>
      <c r="T45" s="31">
        <v>90</v>
      </c>
      <c r="U45" s="32"/>
      <c r="V45" s="32">
        <v>85</v>
      </c>
      <c r="W45" s="32"/>
      <c r="X45" s="32">
        <v>87</v>
      </c>
      <c r="Y45" s="32"/>
      <c r="Z45" s="32">
        <v>90</v>
      </c>
      <c r="AA45" s="33"/>
      <c r="AB45" s="11">
        <v>90</v>
      </c>
      <c r="AC45" s="32"/>
      <c r="AD45" s="32">
        <v>88</v>
      </c>
      <c r="AE45" s="32"/>
      <c r="AF45" s="32">
        <v>92</v>
      </c>
      <c r="AG45" s="32"/>
      <c r="AH45" s="32">
        <v>90</v>
      </c>
      <c r="AI45" s="13"/>
      <c r="AJ45" s="61">
        <f t="shared" si="0"/>
        <v>92.75</v>
      </c>
      <c r="AK45" s="62">
        <f t="shared" si="1"/>
        <v>90.25</v>
      </c>
      <c r="AL45" s="63">
        <f t="shared" si="2"/>
        <v>88</v>
      </c>
      <c r="AM45" s="64">
        <f t="shared" si="3"/>
        <v>90</v>
      </c>
      <c r="AN45" s="65">
        <f t="shared" si="4"/>
        <v>90.25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90.25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43" t="s">
        <v>216</v>
      </c>
      <c r="C46" s="143" t="s">
        <v>217</v>
      </c>
      <c r="D46" s="152">
        <v>80</v>
      </c>
      <c r="E46" s="153"/>
      <c r="F46" s="153">
        <v>82</v>
      </c>
      <c r="G46" s="153"/>
      <c r="H46" s="153">
        <v>80</v>
      </c>
      <c r="I46" s="153"/>
      <c r="J46" s="153">
        <v>85</v>
      </c>
      <c r="K46" s="154"/>
      <c r="L46" s="152">
        <v>80</v>
      </c>
      <c r="M46" s="153"/>
      <c r="N46" s="153">
        <v>80</v>
      </c>
      <c r="O46" s="153"/>
      <c r="P46" s="153">
        <v>84</v>
      </c>
      <c r="Q46" s="153"/>
      <c r="R46" s="153">
        <v>84</v>
      </c>
      <c r="S46" s="154"/>
      <c r="T46" s="152">
        <v>83</v>
      </c>
      <c r="U46" s="153"/>
      <c r="V46" s="153">
        <v>85</v>
      </c>
      <c r="W46" s="153"/>
      <c r="X46" s="153">
        <v>88</v>
      </c>
      <c r="Y46" s="153"/>
      <c r="Z46" s="153">
        <v>85</v>
      </c>
      <c r="AA46" s="154"/>
      <c r="AB46" s="152">
        <v>87</v>
      </c>
      <c r="AC46" s="153"/>
      <c r="AD46" s="153">
        <v>85</v>
      </c>
      <c r="AE46" s="153"/>
      <c r="AF46" s="153">
        <v>89</v>
      </c>
      <c r="AG46" s="153"/>
      <c r="AH46" s="153">
        <v>85</v>
      </c>
      <c r="AI46" s="154"/>
      <c r="AJ46" s="155">
        <f t="shared" ref="AJ46:AJ50" si="15">SUMIF(D46, "&gt;=70") / 4 +SUMIF(F46, "&gt;=70") / 4 +SUMIF(H46, "&gt;=70") / 4 +SUMIF(J46, "&gt;=70") / 4 + SUMIF(E46, "&gt;1") / 4 + SUMIF(G46, "&gt;1") / 4 + SUMIF(I46, "&gt;1") / 4 + SUMIF(K46, "&gt;1") / 4</f>
        <v>81.75</v>
      </c>
      <c r="AK46" s="156">
        <f t="shared" ref="AK46:AK50" si="16">SUMIF(L46, "&gt;=70") / 4 +SUMIF(N46, "&gt;=70") / 4 +SUMIF(P46, "&gt;=70") / 4 +SUMIF(R46, "&gt;=70") / 4 + SUMIF(M46, "&gt;1") / 4 + SUMIF(O46, "&gt;1") / 4 + SUMIF(Q46, "&gt;1") / 4 + SUMIF(S46, "&gt;1") / 4</f>
        <v>82</v>
      </c>
      <c r="AL46" s="157">
        <f t="shared" ref="AL46:AL50" si="17">SUMIF(T46, "&gt;=70") / 4 +SUMIF(V46, "&gt;=70") / 4 +SUMIF(X46, "&gt;=70") / 4 +SUMIF(Z46, "&gt;=70") / 4 + SUMIF(U46, "&gt;1") / 4 + SUMIF(W46, "&gt;1") / 4 + SUMIF(Y46, "&gt;1") / 4 + SUMIF(AA46, "&gt;1") / 4</f>
        <v>85.25</v>
      </c>
      <c r="AM46" s="158">
        <f t="shared" ref="AM46:AM50" si="18">SUMIF(AB46, "&gt;=65") / 4 +SUMIF(AD46, "&gt;=65") / 4 +SUMIF(AF46, "&gt;=65") / 4 +SUMIF(AH46, "&gt;=65") / 4 + SUMIF(AC46, "&gt;1") / 4 + SUMIF(AE46, "&gt;1") / 4 + SUMIF(AG46, "&gt;1") / 4 + SUMIF(AI46, "&gt;1") / 4</f>
        <v>86.5</v>
      </c>
      <c r="AN46" s="159">
        <f t="shared" si="4"/>
        <v>83.875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83.875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42" t="s">
        <v>218</v>
      </c>
      <c r="C47" s="142" t="s">
        <v>219</v>
      </c>
      <c r="D47" s="152">
        <v>0</v>
      </c>
      <c r="E47" s="153"/>
      <c r="F47" s="153">
        <v>0</v>
      </c>
      <c r="G47" s="153"/>
      <c r="H47" s="153">
        <v>0</v>
      </c>
      <c r="I47" s="153"/>
      <c r="J47" s="153">
        <v>0</v>
      </c>
      <c r="K47" s="154"/>
      <c r="L47" s="152">
        <v>0</v>
      </c>
      <c r="M47" s="153"/>
      <c r="N47" s="153">
        <v>0</v>
      </c>
      <c r="O47" s="153"/>
      <c r="P47" s="153">
        <v>0</v>
      </c>
      <c r="Q47" s="153"/>
      <c r="R47" s="153">
        <v>0</v>
      </c>
      <c r="S47" s="154"/>
      <c r="T47" s="152">
        <v>0</v>
      </c>
      <c r="U47" s="153"/>
      <c r="V47" s="153">
        <v>0</v>
      </c>
      <c r="W47" s="153"/>
      <c r="X47" s="153">
        <v>0</v>
      </c>
      <c r="Y47" s="153"/>
      <c r="Z47" s="153">
        <v>0</v>
      </c>
      <c r="AA47" s="154"/>
      <c r="AB47" s="152">
        <v>0</v>
      </c>
      <c r="AC47" s="153"/>
      <c r="AD47" s="153">
        <v>0</v>
      </c>
      <c r="AE47" s="153"/>
      <c r="AF47" s="153">
        <v>0</v>
      </c>
      <c r="AG47" s="153"/>
      <c r="AH47" s="153">
        <v>0</v>
      </c>
      <c r="AI47" s="154"/>
      <c r="AJ47" s="155">
        <f t="shared" si="15"/>
        <v>0</v>
      </c>
      <c r="AK47" s="156">
        <f t="shared" si="16"/>
        <v>0</v>
      </c>
      <c r="AL47" s="157">
        <f t="shared" si="17"/>
        <v>0</v>
      </c>
      <c r="AM47" s="158">
        <f t="shared" si="18"/>
        <v>0</v>
      </c>
      <c r="AN47" s="159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 t="s">
        <v>220</v>
      </c>
      <c r="C48" s="143" t="s">
        <v>221</v>
      </c>
      <c r="D48" s="152">
        <v>80</v>
      </c>
      <c r="E48" s="153"/>
      <c r="F48" s="153">
        <v>84</v>
      </c>
      <c r="G48" s="153"/>
      <c r="H48" s="153">
        <v>82</v>
      </c>
      <c r="I48" s="153"/>
      <c r="J48" s="153">
        <v>80</v>
      </c>
      <c r="K48" s="154"/>
      <c r="L48" s="152">
        <v>78</v>
      </c>
      <c r="M48" s="153"/>
      <c r="N48" s="153">
        <v>77</v>
      </c>
      <c r="O48" s="153"/>
      <c r="P48" s="153">
        <v>76</v>
      </c>
      <c r="Q48" s="153"/>
      <c r="R48" s="153">
        <v>79</v>
      </c>
      <c r="S48" s="154"/>
      <c r="T48" s="152">
        <v>80</v>
      </c>
      <c r="U48" s="153"/>
      <c r="V48" s="153">
        <v>80</v>
      </c>
      <c r="W48" s="153"/>
      <c r="X48" s="153">
        <v>80</v>
      </c>
      <c r="Y48" s="153"/>
      <c r="Z48" s="153">
        <v>84</v>
      </c>
      <c r="AA48" s="154"/>
      <c r="AB48" s="152">
        <v>82</v>
      </c>
      <c r="AC48" s="153"/>
      <c r="AD48" s="153">
        <v>80</v>
      </c>
      <c r="AE48" s="153"/>
      <c r="AF48" s="153">
        <v>80</v>
      </c>
      <c r="AG48" s="153"/>
      <c r="AH48" s="153">
        <v>82</v>
      </c>
      <c r="AI48" s="154"/>
      <c r="AJ48" s="155">
        <f t="shared" si="15"/>
        <v>81.5</v>
      </c>
      <c r="AK48" s="156">
        <f t="shared" si="16"/>
        <v>77.5</v>
      </c>
      <c r="AL48" s="157">
        <f t="shared" si="17"/>
        <v>81</v>
      </c>
      <c r="AM48" s="158">
        <f t="shared" si="18"/>
        <v>81</v>
      </c>
      <c r="AN48" s="159">
        <f t="shared" si="4"/>
        <v>80.25</v>
      </c>
      <c r="AO48" s="54"/>
      <c r="AQ48" s="71" t="str">
        <f t="shared" si="5"/>
        <v/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>
        <f t="shared" si="12"/>
        <v>80.25</v>
      </c>
      <c r="BB48" s="81" t="str">
        <f t="shared" si="13"/>
        <v/>
      </c>
      <c r="BD48" s="24" t="str">
        <f t="shared" si="14"/>
        <v/>
      </c>
    </row>
    <row r="49" spans="1:56" x14ac:dyDescent="0.2">
      <c r="A49" s="45">
        <v>39</v>
      </c>
      <c r="B49" s="142" t="s">
        <v>222</v>
      </c>
      <c r="C49" s="142" t="s">
        <v>223</v>
      </c>
      <c r="D49" s="152">
        <v>81</v>
      </c>
      <c r="E49" s="153"/>
      <c r="F49" s="153">
        <v>75</v>
      </c>
      <c r="G49" s="153"/>
      <c r="H49" s="153">
        <v>77</v>
      </c>
      <c r="I49" s="153"/>
      <c r="J49" s="153">
        <v>80</v>
      </c>
      <c r="K49" s="154"/>
      <c r="L49" s="152">
        <v>85</v>
      </c>
      <c r="M49" s="153"/>
      <c r="N49" s="153">
        <v>70</v>
      </c>
      <c r="O49" s="153"/>
      <c r="P49" s="153">
        <v>78</v>
      </c>
      <c r="Q49" s="153"/>
      <c r="R49" s="153">
        <v>70</v>
      </c>
      <c r="S49" s="154"/>
      <c r="T49" s="152">
        <v>87</v>
      </c>
      <c r="U49" s="153"/>
      <c r="V49" s="153">
        <v>75</v>
      </c>
      <c r="W49" s="153"/>
      <c r="X49" s="153">
        <v>80</v>
      </c>
      <c r="Y49" s="153"/>
      <c r="Z49" s="153">
        <v>82</v>
      </c>
      <c r="AA49" s="154"/>
      <c r="AB49" s="152">
        <v>80</v>
      </c>
      <c r="AC49" s="153"/>
      <c r="AD49" s="153">
        <v>75</v>
      </c>
      <c r="AE49" s="153"/>
      <c r="AF49" s="153">
        <v>85</v>
      </c>
      <c r="AG49" s="153"/>
      <c r="AH49" s="153">
        <v>84</v>
      </c>
      <c r="AI49" s="154"/>
      <c r="AJ49" s="155">
        <f t="shared" si="15"/>
        <v>78.25</v>
      </c>
      <c r="AK49" s="156">
        <f t="shared" si="16"/>
        <v>75.75</v>
      </c>
      <c r="AL49" s="157">
        <f t="shared" si="17"/>
        <v>81</v>
      </c>
      <c r="AM49" s="158">
        <f t="shared" si="18"/>
        <v>81</v>
      </c>
      <c r="AN49" s="159">
        <f t="shared" si="4"/>
        <v>79</v>
      </c>
      <c r="AO49" s="54"/>
      <c r="AQ49" s="71" t="str">
        <f t="shared" si="5"/>
        <v/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>
        <f t="shared" si="12"/>
        <v>79</v>
      </c>
      <c r="BB49" s="81" t="str">
        <f t="shared" si="13"/>
        <v/>
      </c>
      <c r="BD49" s="24" t="str">
        <f t="shared" si="14"/>
        <v/>
      </c>
    </row>
    <row r="50" spans="1:56" x14ac:dyDescent="0.2">
      <c r="A50" s="45">
        <v>40</v>
      </c>
      <c r="B50" s="143" t="s">
        <v>224</v>
      </c>
      <c r="C50" s="143" t="s">
        <v>225</v>
      </c>
      <c r="D50" s="152">
        <v>0</v>
      </c>
      <c r="E50" s="153"/>
      <c r="F50" s="153">
        <v>0</v>
      </c>
      <c r="G50" s="153"/>
      <c r="H50" s="153">
        <v>0</v>
      </c>
      <c r="I50" s="153"/>
      <c r="J50" s="153">
        <v>80</v>
      </c>
      <c r="K50" s="154"/>
      <c r="L50" s="152">
        <v>0</v>
      </c>
      <c r="M50" s="153"/>
      <c r="N50" s="153">
        <v>0</v>
      </c>
      <c r="O50" s="153"/>
      <c r="P50" s="153">
        <v>0</v>
      </c>
      <c r="Q50" s="153"/>
      <c r="R50" s="153">
        <v>78</v>
      </c>
      <c r="S50" s="154"/>
      <c r="T50" s="152">
        <v>0</v>
      </c>
      <c r="U50" s="153"/>
      <c r="V50" s="153">
        <v>0</v>
      </c>
      <c r="W50" s="153"/>
      <c r="X50" s="153">
        <v>0</v>
      </c>
      <c r="Y50" s="153"/>
      <c r="Z50" s="153">
        <v>77</v>
      </c>
      <c r="AA50" s="154"/>
      <c r="AB50" s="152">
        <v>0</v>
      </c>
      <c r="AC50" s="153"/>
      <c r="AD50" s="153">
        <v>0</v>
      </c>
      <c r="AE50" s="153"/>
      <c r="AF50" s="153">
        <v>0</v>
      </c>
      <c r="AG50" s="153"/>
      <c r="AH50" s="153">
        <v>80</v>
      </c>
      <c r="AI50" s="154"/>
      <c r="AJ50" s="155">
        <f t="shared" si="15"/>
        <v>20</v>
      </c>
      <c r="AK50" s="156">
        <f t="shared" si="16"/>
        <v>19.5</v>
      </c>
      <c r="AL50" s="157">
        <f t="shared" si="17"/>
        <v>19.25</v>
      </c>
      <c r="AM50" s="158">
        <f t="shared" si="18"/>
        <v>20</v>
      </c>
      <c r="AN50" s="159">
        <f t="shared" si="4"/>
        <v>19.6875</v>
      </c>
      <c r="AO50" s="54"/>
      <c r="AQ50" s="71">
        <f t="shared" si="5"/>
        <v>9.84375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19.6875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34" priority="3" operator="lessThan">
      <formula>70</formula>
    </cfRule>
  </conditionalFormatting>
  <conditionalFormatting sqref="D46:AN50">
    <cfRule type="cellIs" dxfId="33" priority="1" operator="lessThan">
      <formula>70</formula>
    </cfRule>
  </conditionalFormatting>
  <conditionalFormatting sqref="F12:K41">
    <cfRule type="cellIs" dxfId="32" priority="6" operator="lessThan">
      <formula>70</formula>
    </cfRule>
  </conditionalFormatting>
  <conditionalFormatting sqref="N12:AA41">
    <cfRule type="cellIs" dxfId="31" priority="5" operator="lessThan">
      <formula>70</formula>
    </cfRule>
  </conditionalFormatting>
  <conditionalFormatting sqref="AD12:AI41">
    <cfRule type="cellIs" dxfId="30" priority="4" operator="lessThan">
      <formula>70</formula>
    </cfRule>
  </conditionalFormatting>
  <conditionalFormatting sqref="AJ11:AO45 D12:E41 L12:M41 AB12:AC41 D42:AI45 AO46:AO50 D51:AO55">
    <cfRule type="cellIs" dxfId="29" priority="9" operator="lessThan">
      <formula>70</formula>
    </cfRule>
  </conditionalFormatting>
  <conditionalFormatting sqref="AQ11:AQ55">
    <cfRule type="cellIs" dxfId="28" priority="7" operator="lessThan">
      <formula>70</formula>
    </cfRule>
  </conditionalFormatting>
  <conditionalFormatting sqref="AQ11:AX55">
    <cfRule type="cellIs" dxfId="27" priority="8" operator="lessThan">
      <formula>70</formula>
    </cfRule>
  </conditionalFormatting>
  <conditionalFormatting sqref="AY11:AY55">
    <cfRule type="cellIs" dxfId="26" priority="2" operator="lessThan">
      <formula>70</formula>
    </cfRule>
  </conditionalFormatting>
  <dataValidations count="1">
    <dataValidation type="custom" allowBlank="1" showErrorMessage="1" sqref="D46:AI50" xr:uid="{D56FA9B5-3DA7-46A5-ACAE-49B2E7647E2C}">
      <formula1>ISNUMBER(D46:D95)</formula1>
    </dataValidation>
  </dataValidation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D55"/>
  <sheetViews>
    <sheetView topLeftCell="A7" zoomScale="70" zoomScaleNormal="70" workbookViewId="0">
      <selection activeCell="AL19" sqref="AL19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4" t="s">
        <v>146</v>
      </c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6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03" t="s">
        <v>99</v>
      </c>
      <c r="AO7" s="206" t="s">
        <v>104</v>
      </c>
      <c r="AQ7" s="209" t="s">
        <v>20</v>
      </c>
      <c r="AR7" s="210"/>
      <c r="AS7" s="210"/>
      <c r="AT7" s="211"/>
      <c r="AU7" s="215" t="s">
        <v>21</v>
      </c>
      <c r="AV7" s="216"/>
      <c r="AW7" s="216"/>
      <c r="AX7" s="217"/>
      <c r="AY7" s="199" t="s">
        <v>103</v>
      </c>
      <c r="AZ7" s="200"/>
      <c r="BA7" s="199" t="s">
        <v>105</v>
      </c>
      <c r="BB7" s="200"/>
      <c r="BD7" s="24" t="s">
        <v>145</v>
      </c>
    </row>
    <row r="8" spans="1:56" ht="16" thickBot="1" x14ac:dyDescent="0.25">
      <c r="AN8" s="204"/>
      <c r="AO8" s="207"/>
      <c r="AQ8" s="212"/>
      <c r="AR8" s="213"/>
      <c r="AS8" s="213"/>
      <c r="AT8" s="214"/>
      <c r="AU8" s="218"/>
      <c r="AV8" s="219"/>
      <c r="AW8" s="219"/>
      <c r="AX8" s="220"/>
      <c r="AY8" s="221"/>
      <c r="AZ8" s="222"/>
      <c r="BA8" s="201"/>
      <c r="BB8" s="202"/>
    </row>
    <row r="9" spans="1:56" x14ac:dyDescent="0.2">
      <c r="A9" s="187" t="s">
        <v>5</v>
      </c>
      <c r="B9" s="189" t="s">
        <v>4</v>
      </c>
      <c r="C9" s="191" t="s">
        <v>19</v>
      </c>
      <c r="D9" s="193" t="s">
        <v>91</v>
      </c>
      <c r="E9" s="194"/>
      <c r="F9" s="194"/>
      <c r="G9" s="194"/>
      <c r="H9" s="194"/>
      <c r="I9" s="194"/>
      <c r="J9" s="194"/>
      <c r="K9" s="195"/>
      <c r="L9" s="196" t="s">
        <v>92</v>
      </c>
      <c r="M9" s="197"/>
      <c r="N9" s="197"/>
      <c r="O9" s="197"/>
      <c r="P9" s="197"/>
      <c r="Q9" s="197"/>
      <c r="R9" s="197"/>
      <c r="S9" s="198"/>
      <c r="T9" s="172" t="s">
        <v>93</v>
      </c>
      <c r="U9" s="173"/>
      <c r="V9" s="173"/>
      <c r="W9" s="173"/>
      <c r="X9" s="173"/>
      <c r="Y9" s="173"/>
      <c r="Z9" s="173"/>
      <c r="AA9" s="174"/>
      <c r="AB9" s="175" t="s">
        <v>94</v>
      </c>
      <c r="AC9" s="176"/>
      <c r="AD9" s="176"/>
      <c r="AE9" s="176"/>
      <c r="AF9" s="176"/>
      <c r="AG9" s="176"/>
      <c r="AH9" s="176"/>
      <c r="AI9" s="177"/>
      <c r="AJ9" s="178" t="s">
        <v>95</v>
      </c>
      <c r="AK9" s="180" t="s">
        <v>96</v>
      </c>
      <c r="AL9" s="182" t="s">
        <v>97</v>
      </c>
      <c r="AM9" s="166" t="s">
        <v>98</v>
      </c>
      <c r="AN9" s="204"/>
      <c r="AO9" s="207"/>
      <c r="AQ9" s="168" t="s">
        <v>42</v>
      </c>
      <c r="AR9" s="170" t="s">
        <v>43</v>
      </c>
      <c r="AS9" s="228" t="s">
        <v>44</v>
      </c>
      <c r="AT9" s="230" t="s">
        <v>100</v>
      </c>
      <c r="AU9" s="168" t="s">
        <v>46</v>
      </c>
      <c r="AV9" s="170" t="s">
        <v>106</v>
      </c>
      <c r="AW9" s="228" t="s">
        <v>107</v>
      </c>
      <c r="AX9" s="232" t="s">
        <v>108</v>
      </c>
      <c r="AY9" s="223" t="s">
        <v>101</v>
      </c>
      <c r="AZ9" s="225" t="s">
        <v>102</v>
      </c>
      <c r="BA9" s="224" t="s">
        <v>57</v>
      </c>
      <c r="BB9" s="227" t="s">
        <v>58</v>
      </c>
    </row>
    <row r="10" spans="1:56" ht="16" thickBot="1" x14ac:dyDescent="0.25">
      <c r="A10" s="188"/>
      <c r="B10" s="190"/>
      <c r="C10" s="192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79"/>
      <c r="AK10" s="181"/>
      <c r="AL10" s="183"/>
      <c r="AM10" s="167"/>
      <c r="AN10" s="205"/>
      <c r="AO10" s="208"/>
      <c r="AQ10" s="169"/>
      <c r="AR10" s="171"/>
      <c r="AS10" s="229"/>
      <c r="AT10" s="231"/>
      <c r="AU10" s="169"/>
      <c r="AV10" s="171"/>
      <c r="AW10" s="229"/>
      <c r="AX10" s="233"/>
      <c r="AY10" s="224"/>
      <c r="AZ10" s="226"/>
      <c r="BA10" s="224"/>
      <c r="BB10" s="227"/>
    </row>
    <row r="11" spans="1:56" x14ac:dyDescent="0.2">
      <c r="A11" s="41">
        <v>1</v>
      </c>
      <c r="B11" s="142" t="s">
        <v>148</v>
      </c>
      <c r="C11" s="142" t="s">
        <v>149</v>
      </c>
      <c r="D11" s="31">
        <v>70</v>
      </c>
      <c r="E11" s="32"/>
      <c r="F11" s="32"/>
      <c r="G11" s="32"/>
      <c r="H11" s="32"/>
      <c r="I11" s="32"/>
      <c r="J11" s="32"/>
      <c r="K11" s="33"/>
      <c r="L11" s="42">
        <v>70</v>
      </c>
      <c r="M11" s="43"/>
      <c r="N11" s="43"/>
      <c r="O11" s="43"/>
      <c r="P11" s="43"/>
      <c r="Q11" s="43"/>
      <c r="R11" s="43"/>
      <c r="S11" s="44"/>
      <c r="T11" s="42">
        <v>70</v>
      </c>
      <c r="U11" s="43"/>
      <c r="V11" s="43"/>
      <c r="W11" s="43"/>
      <c r="X11" s="43"/>
      <c r="Y11" s="43"/>
      <c r="Z11" s="43"/>
      <c r="AA11" s="44"/>
      <c r="AB11" s="42">
        <v>70</v>
      </c>
      <c r="AC11" s="43"/>
      <c r="AD11" s="43"/>
      <c r="AE11" s="43"/>
      <c r="AF11" s="43"/>
      <c r="AG11" s="43"/>
      <c r="AH11" s="43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17.5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17.5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17.5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17.5</v>
      </c>
      <c r="AN11" s="60">
        <f>AVERAGE(AJ11:AM11)</f>
        <v>17.5</v>
      </c>
      <c r="AO11" s="51"/>
      <c r="AQ11" s="71">
        <f>IF(AN11&lt;70, AN11*0.5, "")</f>
        <v>8.75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17.5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3" t="s">
        <v>150</v>
      </c>
      <c r="C12" s="143" t="s">
        <v>149</v>
      </c>
      <c r="D12" s="31">
        <v>85</v>
      </c>
      <c r="E12" s="32"/>
      <c r="F12" s="32">
        <v>87</v>
      </c>
      <c r="G12" s="32"/>
      <c r="H12" s="32">
        <v>88</v>
      </c>
      <c r="I12" s="32"/>
      <c r="J12" s="32">
        <v>89</v>
      </c>
      <c r="K12" s="33"/>
      <c r="L12" s="31">
        <v>85</v>
      </c>
      <c r="M12" s="32"/>
      <c r="N12" s="32">
        <v>88</v>
      </c>
      <c r="O12" s="32"/>
      <c r="P12" s="32">
        <v>87</v>
      </c>
      <c r="Q12" s="32"/>
      <c r="R12" s="32">
        <v>89</v>
      </c>
      <c r="S12" s="33"/>
      <c r="T12" s="31">
        <v>85</v>
      </c>
      <c r="U12" s="32"/>
      <c r="V12" s="32">
        <v>89</v>
      </c>
      <c r="W12" s="32"/>
      <c r="X12" s="32">
        <v>87</v>
      </c>
      <c r="Y12" s="32"/>
      <c r="Z12" s="32">
        <v>88</v>
      </c>
      <c r="AA12" s="33"/>
      <c r="AB12" s="31">
        <v>85</v>
      </c>
      <c r="AC12" s="32"/>
      <c r="AD12" s="32">
        <v>89</v>
      </c>
      <c r="AE12" s="32"/>
      <c r="AF12" s="32">
        <v>87</v>
      </c>
      <c r="AG12" s="32"/>
      <c r="AH12" s="32">
        <v>88</v>
      </c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87.25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87.25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87.25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87.25</v>
      </c>
      <c r="AN12" s="65">
        <f t="shared" ref="AN12:AN55" si="4">AVERAGE(AJ12:AM12)</f>
        <v>87.25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87.25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2" t="s">
        <v>151</v>
      </c>
      <c r="C13" s="142" t="s">
        <v>152</v>
      </c>
      <c r="D13" s="31">
        <v>83</v>
      </c>
      <c r="E13" s="32"/>
      <c r="F13" s="32">
        <v>84</v>
      </c>
      <c r="G13" s="32"/>
      <c r="H13" s="32">
        <v>79</v>
      </c>
      <c r="I13" s="32"/>
      <c r="J13" s="32">
        <v>80</v>
      </c>
      <c r="K13" s="33"/>
      <c r="L13" s="31">
        <v>84</v>
      </c>
      <c r="M13" s="32"/>
      <c r="N13" s="32">
        <v>80</v>
      </c>
      <c r="O13" s="32"/>
      <c r="P13" s="32">
        <v>81</v>
      </c>
      <c r="Q13" s="32"/>
      <c r="R13" s="32">
        <v>83</v>
      </c>
      <c r="S13" s="33"/>
      <c r="T13" s="31">
        <v>84</v>
      </c>
      <c r="U13" s="32"/>
      <c r="V13" s="32">
        <v>79</v>
      </c>
      <c r="W13" s="32"/>
      <c r="X13" s="32">
        <v>78</v>
      </c>
      <c r="Y13" s="32"/>
      <c r="Z13" s="32">
        <v>80</v>
      </c>
      <c r="AA13" s="33"/>
      <c r="AB13" s="31">
        <v>85</v>
      </c>
      <c r="AC13" s="32"/>
      <c r="AD13" s="32">
        <v>83</v>
      </c>
      <c r="AE13" s="32"/>
      <c r="AF13" s="32">
        <v>84</v>
      </c>
      <c r="AG13" s="32"/>
      <c r="AH13" s="32">
        <v>84</v>
      </c>
      <c r="AI13" s="13"/>
      <c r="AJ13" s="61">
        <f t="shared" si="0"/>
        <v>81.5</v>
      </c>
      <c r="AK13" s="62">
        <f t="shared" si="1"/>
        <v>82</v>
      </c>
      <c r="AL13" s="63">
        <f t="shared" si="2"/>
        <v>80.25</v>
      </c>
      <c r="AM13" s="64">
        <f t="shared" si="3"/>
        <v>84</v>
      </c>
      <c r="AN13" s="65">
        <f t="shared" si="4"/>
        <v>81.9375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81.9375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43" t="s">
        <v>153</v>
      </c>
      <c r="C14" s="143" t="s">
        <v>154</v>
      </c>
      <c r="D14" s="31">
        <v>90</v>
      </c>
      <c r="E14" s="32"/>
      <c r="F14" s="32">
        <v>89</v>
      </c>
      <c r="G14" s="32"/>
      <c r="H14" s="32">
        <v>88</v>
      </c>
      <c r="I14" s="32"/>
      <c r="J14" s="32">
        <v>87</v>
      </c>
      <c r="K14" s="33"/>
      <c r="L14" s="31">
        <v>89</v>
      </c>
      <c r="M14" s="32"/>
      <c r="N14" s="32">
        <v>88</v>
      </c>
      <c r="O14" s="32"/>
      <c r="P14" s="32">
        <v>87</v>
      </c>
      <c r="Q14" s="32"/>
      <c r="R14" s="32">
        <v>84</v>
      </c>
      <c r="S14" s="33"/>
      <c r="T14" s="31">
        <v>88</v>
      </c>
      <c r="U14" s="32"/>
      <c r="V14" s="32">
        <v>87</v>
      </c>
      <c r="W14" s="32"/>
      <c r="X14" s="32">
        <v>86</v>
      </c>
      <c r="Y14" s="32"/>
      <c r="Z14" s="32">
        <v>87</v>
      </c>
      <c r="AA14" s="33"/>
      <c r="AB14" s="31">
        <v>87</v>
      </c>
      <c r="AC14" s="32"/>
      <c r="AD14" s="32">
        <v>87</v>
      </c>
      <c r="AE14" s="32"/>
      <c r="AF14" s="32">
        <v>87</v>
      </c>
      <c r="AG14" s="32"/>
      <c r="AH14" s="32">
        <v>89</v>
      </c>
      <c r="AI14" s="13"/>
      <c r="AJ14" s="61">
        <f t="shared" si="0"/>
        <v>88.5</v>
      </c>
      <c r="AK14" s="62">
        <f t="shared" si="1"/>
        <v>87</v>
      </c>
      <c r="AL14" s="63">
        <f t="shared" si="2"/>
        <v>87</v>
      </c>
      <c r="AM14" s="64">
        <f t="shared" si="3"/>
        <v>87.5</v>
      </c>
      <c r="AN14" s="65">
        <f t="shared" si="4"/>
        <v>87.5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87.5</v>
      </c>
      <c r="BB14" s="81" t="str">
        <f t="shared" si="13"/>
        <v/>
      </c>
      <c r="BD14" s="24" t="str">
        <f t="shared" si="14"/>
        <v/>
      </c>
    </row>
    <row r="15" spans="1:56" x14ac:dyDescent="0.2">
      <c r="A15" s="45">
        <v>5</v>
      </c>
      <c r="B15" s="144" t="s">
        <v>147</v>
      </c>
      <c r="C15" s="145" t="s">
        <v>155</v>
      </c>
      <c r="D15" s="31">
        <v>90</v>
      </c>
      <c r="E15" s="32"/>
      <c r="F15" s="32">
        <v>95</v>
      </c>
      <c r="G15" s="32"/>
      <c r="H15" s="32">
        <v>96</v>
      </c>
      <c r="I15" s="32"/>
      <c r="J15" s="32">
        <v>93</v>
      </c>
      <c r="K15" s="33"/>
      <c r="L15" s="31">
        <v>91</v>
      </c>
      <c r="M15" s="32"/>
      <c r="N15" s="32">
        <v>95</v>
      </c>
      <c r="O15" s="32"/>
      <c r="P15" s="32">
        <v>96</v>
      </c>
      <c r="Q15" s="32"/>
      <c r="R15" s="32">
        <v>95</v>
      </c>
      <c r="S15" s="33"/>
      <c r="T15" s="31">
        <v>90</v>
      </c>
      <c r="U15" s="32"/>
      <c r="V15" s="32">
        <v>94</v>
      </c>
      <c r="W15" s="32"/>
      <c r="X15" s="32">
        <v>95</v>
      </c>
      <c r="Y15" s="32"/>
      <c r="Z15" s="32">
        <v>96</v>
      </c>
      <c r="AA15" s="33"/>
      <c r="AB15" s="31">
        <v>90</v>
      </c>
      <c r="AC15" s="32"/>
      <c r="AD15" s="32">
        <v>94</v>
      </c>
      <c r="AE15" s="32"/>
      <c r="AF15" s="32">
        <v>95</v>
      </c>
      <c r="AG15" s="32"/>
      <c r="AH15" s="32">
        <v>90</v>
      </c>
      <c r="AI15" s="13"/>
      <c r="AJ15" s="61">
        <f t="shared" si="0"/>
        <v>93.5</v>
      </c>
      <c r="AK15" s="62">
        <f t="shared" si="1"/>
        <v>94.25</v>
      </c>
      <c r="AL15" s="63">
        <f t="shared" si="2"/>
        <v>93.75</v>
      </c>
      <c r="AM15" s="64">
        <f t="shared" si="3"/>
        <v>92.25</v>
      </c>
      <c r="AN15" s="65">
        <f t="shared" si="4"/>
        <v>93.4375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93.4375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43" t="s">
        <v>156</v>
      </c>
      <c r="C16" s="143" t="s">
        <v>157</v>
      </c>
      <c r="D16" s="31">
        <v>80</v>
      </c>
      <c r="E16" s="32"/>
      <c r="F16" s="32">
        <v>81</v>
      </c>
      <c r="G16" s="32"/>
      <c r="H16" s="32">
        <v>82</v>
      </c>
      <c r="I16" s="32"/>
      <c r="J16" s="32">
        <v>83</v>
      </c>
      <c r="K16" s="32"/>
      <c r="L16" s="31">
        <v>84</v>
      </c>
      <c r="M16" s="32"/>
      <c r="N16" s="32">
        <v>84</v>
      </c>
      <c r="O16" s="32"/>
      <c r="P16" s="32">
        <v>85</v>
      </c>
      <c r="Q16" s="32"/>
      <c r="R16" s="32">
        <v>83</v>
      </c>
      <c r="S16" s="33"/>
      <c r="T16" s="31">
        <v>83</v>
      </c>
      <c r="U16" s="32"/>
      <c r="V16" s="32">
        <v>85</v>
      </c>
      <c r="W16" s="32"/>
      <c r="X16" s="32">
        <v>83</v>
      </c>
      <c r="Y16" s="32"/>
      <c r="Z16" s="32">
        <v>82</v>
      </c>
      <c r="AA16" s="32"/>
      <c r="AB16" s="31">
        <v>84</v>
      </c>
      <c r="AC16" s="32"/>
      <c r="AD16" s="32">
        <v>84</v>
      </c>
      <c r="AE16" s="32"/>
      <c r="AF16" s="32">
        <v>85</v>
      </c>
      <c r="AG16" s="32"/>
      <c r="AH16" s="32">
        <v>86</v>
      </c>
      <c r="AI16" s="13"/>
      <c r="AJ16" s="61">
        <f t="shared" si="0"/>
        <v>81.5</v>
      </c>
      <c r="AK16" s="62">
        <f t="shared" si="1"/>
        <v>84</v>
      </c>
      <c r="AL16" s="63">
        <f t="shared" si="2"/>
        <v>83.25</v>
      </c>
      <c r="AM16" s="64">
        <f t="shared" si="3"/>
        <v>84.75</v>
      </c>
      <c r="AN16" s="65">
        <f t="shared" si="4"/>
        <v>83.375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83.375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42" t="s">
        <v>158</v>
      </c>
      <c r="C17" s="142" t="s">
        <v>159</v>
      </c>
      <c r="D17" s="31">
        <v>80</v>
      </c>
      <c r="E17" s="32"/>
      <c r="F17" s="32">
        <v>84</v>
      </c>
      <c r="G17" s="32"/>
      <c r="H17" s="32">
        <v>85</v>
      </c>
      <c r="I17" s="32"/>
      <c r="J17" s="32">
        <v>83</v>
      </c>
      <c r="K17" s="33"/>
      <c r="L17" s="31">
        <v>80</v>
      </c>
      <c r="M17" s="32"/>
      <c r="N17" s="32">
        <v>82</v>
      </c>
      <c r="O17" s="32"/>
      <c r="P17" s="32">
        <v>81</v>
      </c>
      <c r="Q17" s="32"/>
      <c r="R17" s="32">
        <v>83</v>
      </c>
      <c r="S17" s="33"/>
      <c r="T17" s="31">
        <v>84</v>
      </c>
      <c r="U17" s="32"/>
      <c r="V17" s="32">
        <v>85</v>
      </c>
      <c r="W17" s="32"/>
      <c r="X17" s="32">
        <v>84</v>
      </c>
      <c r="Y17" s="32"/>
      <c r="Z17" s="32">
        <v>83</v>
      </c>
      <c r="AA17" s="33"/>
      <c r="AB17" s="31">
        <v>83</v>
      </c>
      <c r="AC17" s="32"/>
      <c r="AD17" s="32">
        <v>84</v>
      </c>
      <c r="AE17" s="32"/>
      <c r="AF17" s="32">
        <v>82</v>
      </c>
      <c r="AG17" s="32"/>
      <c r="AH17" s="32">
        <v>83</v>
      </c>
      <c r="AI17" s="13"/>
      <c r="AJ17" s="61">
        <f t="shared" si="0"/>
        <v>83</v>
      </c>
      <c r="AK17" s="62">
        <f t="shared" si="1"/>
        <v>81.5</v>
      </c>
      <c r="AL17" s="63">
        <f t="shared" si="2"/>
        <v>84</v>
      </c>
      <c r="AM17" s="64">
        <f t="shared" si="3"/>
        <v>83</v>
      </c>
      <c r="AN17" s="65">
        <f t="shared" si="4"/>
        <v>82.875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82.875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43" t="s">
        <v>160</v>
      </c>
      <c r="C18" s="143" t="s">
        <v>161</v>
      </c>
      <c r="D18" s="31">
        <v>75</v>
      </c>
      <c r="E18" s="32"/>
      <c r="F18" s="32">
        <v>76</v>
      </c>
      <c r="G18" s="32"/>
      <c r="H18" s="32">
        <v>77</v>
      </c>
      <c r="I18" s="32"/>
      <c r="J18" s="32">
        <v>76</v>
      </c>
      <c r="K18" s="33"/>
      <c r="L18" s="31">
        <v>78</v>
      </c>
      <c r="M18" s="32"/>
      <c r="N18" s="32">
        <v>75</v>
      </c>
      <c r="O18" s="32"/>
      <c r="P18" s="32">
        <v>76</v>
      </c>
      <c r="Q18" s="32"/>
      <c r="R18" s="32">
        <v>77</v>
      </c>
      <c r="S18" s="33"/>
      <c r="T18" s="31">
        <v>75</v>
      </c>
      <c r="U18" s="32"/>
      <c r="V18" s="32">
        <v>76</v>
      </c>
      <c r="W18" s="32"/>
      <c r="X18" s="32">
        <v>74</v>
      </c>
      <c r="Y18" s="32"/>
      <c r="Z18" s="32">
        <v>75</v>
      </c>
      <c r="AA18" s="33"/>
      <c r="AB18" s="31">
        <v>74</v>
      </c>
      <c r="AC18" s="32"/>
      <c r="AD18" s="32">
        <v>76</v>
      </c>
      <c r="AE18" s="32"/>
      <c r="AF18" s="32">
        <v>77</v>
      </c>
      <c r="AG18" s="32"/>
      <c r="AH18" s="32">
        <v>76</v>
      </c>
      <c r="AI18" s="13"/>
      <c r="AJ18" s="61">
        <f t="shared" si="0"/>
        <v>76</v>
      </c>
      <c r="AK18" s="62">
        <f t="shared" si="1"/>
        <v>76.5</v>
      </c>
      <c r="AL18" s="63">
        <f t="shared" si="2"/>
        <v>75</v>
      </c>
      <c r="AM18" s="64">
        <f t="shared" si="3"/>
        <v>75.75</v>
      </c>
      <c r="AN18" s="65">
        <f t="shared" si="4"/>
        <v>75.8125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75.8125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42" t="s">
        <v>162</v>
      </c>
      <c r="C19" s="142" t="s">
        <v>163</v>
      </c>
      <c r="D19" s="31">
        <v>74</v>
      </c>
      <c r="E19" s="32"/>
      <c r="F19" s="32">
        <v>77</v>
      </c>
      <c r="G19" s="32"/>
      <c r="H19" s="32">
        <v>78</v>
      </c>
      <c r="I19" s="32"/>
      <c r="J19" s="32">
        <v>76</v>
      </c>
      <c r="K19" s="33"/>
      <c r="L19" s="31">
        <v>73</v>
      </c>
      <c r="M19" s="32"/>
      <c r="N19" s="32">
        <v>75</v>
      </c>
      <c r="O19" s="32"/>
      <c r="P19" s="32">
        <v>74</v>
      </c>
      <c r="Q19" s="32"/>
      <c r="R19" s="32">
        <v>75</v>
      </c>
      <c r="S19" s="33"/>
      <c r="T19" s="31">
        <v>72</v>
      </c>
      <c r="U19" s="32"/>
      <c r="V19" s="32">
        <v>73</v>
      </c>
      <c r="W19" s="32"/>
      <c r="X19" s="32">
        <v>74</v>
      </c>
      <c r="Y19" s="32"/>
      <c r="Z19" s="32">
        <v>75</v>
      </c>
      <c r="AA19" s="33"/>
      <c r="AB19" s="31">
        <v>74</v>
      </c>
      <c r="AC19" s="32"/>
      <c r="AD19" s="32">
        <v>74</v>
      </c>
      <c r="AE19" s="32"/>
      <c r="AF19" s="32">
        <v>75</v>
      </c>
      <c r="AG19" s="32"/>
      <c r="AH19" s="32">
        <v>77</v>
      </c>
      <c r="AI19" s="13"/>
      <c r="AJ19" s="61">
        <f t="shared" si="0"/>
        <v>76.25</v>
      </c>
      <c r="AK19" s="62">
        <f t="shared" si="1"/>
        <v>74.25</v>
      </c>
      <c r="AL19" s="63">
        <f t="shared" si="2"/>
        <v>73.5</v>
      </c>
      <c r="AM19" s="64">
        <f t="shared" si="3"/>
        <v>75</v>
      </c>
      <c r="AN19" s="65">
        <f t="shared" si="4"/>
        <v>74.75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74.75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43" t="s">
        <v>164</v>
      </c>
      <c r="C20" s="143" t="s">
        <v>165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3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2" t="s">
        <v>166</v>
      </c>
      <c r="C21" s="142" t="s">
        <v>167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3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3" t="s">
        <v>168</v>
      </c>
      <c r="C22" s="143" t="s">
        <v>169</v>
      </c>
      <c r="D22" s="31">
        <v>86</v>
      </c>
      <c r="E22" s="32"/>
      <c r="F22" s="32">
        <v>89</v>
      </c>
      <c r="G22" s="32"/>
      <c r="H22" s="32">
        <v>87</v>
      </c>
      <c r="I22" s="32"/>
      <c r="J22" s="32">
        <v>86</v>
      </c>
      <c r="K22" s="33"/>
      <c r="L22" s="31">
        <v>84</v>
      </c>
      <c r="M22" s="32"/>
      <c r="N22" s="32">
        <v>85</v>
      </c>
      <c r="O22" s="32"/>
      <c r="P22" s="32">
        <v>83</v>
      </c>
      <c r="Q22" s="32"/>
      <c r="R22" s="32">
        <v>84</v>
      </c>
      <c r="S22" s="33"/>
      <c r="T22" s="31">
        <v>84</v>
      </c>
      <c r="U22" s="32"/>
      <c r="V22" s="32">
        <v>85</v>
      </c>
      <c r="W22" s="32"/>
      <c r="X22" s="32">
        <v>84</v>
      </c>
      <c r="Y22" s="32"/>
      <c r="Z22" s="32">
        <v>85</v>
      </c>
      <c r="AA22" s="33"/>
      <c r="AB22" s="31">
        <v>84</v>
      </c>
      <c r="AC22" s="32"/>
      <c r="AD22" s="32">
        <v>86</v>
      </c>
      <c r="AE22" s="32"/>
      <c r="AF22" s="32">
        <v>86</v>
      </c>
      <c r="AG22" s="32"/>
      <c r="AH22" s="32">
        <v>87</v>
      </c>
      <c r="AI22" s="13"/>
      <c r="AJ22" s="61">
        <f t="shared" si="0"/>
        <v>87</v>
      </c>
      <c r="AK22" s="62">
        <f t="shared" si="1"/>
        <v>84</v>
      </c>
      <c r="AL22" s="63">
        <f t="shared" si="2"/>
        <v>84.5</v>
      </c>
      <c r="AM22" s="64">
        <f t="shared" si="3"/>
        <v>85.75</v>
      </c>
      <c r="AN22" s="65">
        <f t="shared" si="4"/>
        <v>85.3125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85.3125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42" t="s">
        <v>170</v>
      </c>
      <c r="C23" s="142" t="s">
        <v>171</v>
      </c>
      <c r="D23" s="31">
        <v>70</v>
      </c>
      <c r="E23" s="32"/>
      <c r="F23" s="32">
        <v>75</v>
      </c>
      <c r="G23" s="32"/>
      <c r="H23" s="32">
        <v>76</v>
      </c>
      <c r="I23" s="32"/>
      <c r="J23" s="32">
        <v>75</v>
      </c>
      <c r="K23" s="33"/>
      <c r="L23" s="31">
        <v>73</v>
      </c>
      <c r="M23" s="32"/>
      <c r="N23" s="32">
        <v>76</v>
      </c>
      <c r="O23" s="32"/>
      <c r="P23" s="32">
        <v>77</v>
      </c>
      <c r="Q23" s="32"/>
      <c r="R23" s="32">
        <v>76</v>
      </c>
      <c r="S23" s="33"/>
      <c r="T23" s="31">
        <v>74</v>
      </c>
      <c r="U23" s="32"/>
      <c r="V23" s="32">
        <v>76</v>
      </c>
      <c r="W23" s="32"/>
      <c r="X23" s="32">
        <v>75</v>
      </c>
      <c r="Y23" s="32"/>
      <c r="Z23" s="32">
        <v>78</v>
      </c>
      <c r="AA23" s="33"/>
      <c r="AB23" s="31">
        <v>75</v>
      </c>
      <c r="AC23" s="32"/>
      <c r="AD23" s="32">
        <v>74</v>
      </c>
      <c r="AE23" s="32"/>
      <c r="AF23" s="32">
        <v>76</v>
      </c>
      <c r="AG23" s="32"/>
      <c r="AH23" s="32">
        <v>77</v>
      </c>
      <c r="AI23" s="13"/>
      <c r="AJ23" s="61">
        <f t="shared" si="0"/>
        <v>74</v>
      </c>
      <c r="AK23" s="62">
        <f t="shared" si="1"/>
        <v>75.5</v>
      </c>
      <c r="AL23" s="63">
        <f t="shared" si="2"/>
        <v>75.75</v>
      </c>
      <c r="AM23" s="64">
        <f t="shared" si="3"/>
        <v>75.5</v>
      </c>
      <c r="AN23" s="65">
        <f t="shared" si="4"/>
        <v>75.1875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75.1875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43" t="s">
        <v>172</v>
      </c>
      <c r="C24" s="143" t="s">
        <v>173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3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2" t="s">
        <v>174</v>
      </c>
      <c r="C25" s="142" t="s">
        <v>175</v>
      </c>
      <c r="D25" s="31">
        <v>76</v>
      </c>
      <c r="E25" s="32"/>
      <c r="F25" s="32">
        <v>75</v>
      </c>
      <c r="G25" s="32"/>
      <c r="H25" s="32">
        <v>74</v>
      </c>
      <c r="I25" s="32"/>
      <c r="J25" s="32">
        <v>76</v>
      </c>
      <c r="K25" s="33"/>
      <c r="L25" s="31">
        <v>86</v>
      </c>
      <c r="M25" s="32"/>
      <c r="N25" s="32">
        <v>77</v>
      </c>
      <c r="O25" s="32"/>
      <c r="P25" s="32">
        <v>78</v>
      </c>
      <c r="Q25" s="32"/>
      <c r="R25" s="32">
        <v>79</v>
      </c>
      <c r="S25" s="33"/>
      <c r="T25" s="31">
        <v>78</v>
      </c>
      <c r="U25" s="32"/>
      <c r="V25" s="32">
        <v>79</v>
      </c>
      <c r="W25" s="32"/>
      <c r="X25" s="32">
        <v>76</v>
      </c>
      <c r="Y25" s="32"/>
      <c r="Z25" s="32">
        <v>77</v>
      </c>
      <c r="AA25" s="33"/>
      <c r="AB25" s="31">
        <v>78</v>
      </c>
      <c r="AC25" s="32"/>
      <c r="AD25" s="32">
        <v>79</v>
      </c>
      <c r="AE25" s="32"/>
      <c r="AF25" s="32">
        <v>78</v>
      </c>
      <c r="AG25" s="32"/>
      <c r="AH25" s="32">
        <v>79</v>
      </c>
      <c r="AI25" s="13"/>
      <c r="AJ25" s="61">
        <f t="shared" si="0"/>
        <v>75.25</v>
      </c>
      <c r="AK25" s="62">
        <f t="shared" si="1"/>
        <v>80</v>
      </c>
      <c r="AL25" s="63">
        <f t="shared" si="2"/>
        <v>77.5</v>
      </c>
      <c r="AM25" s="64">
        <f t="shared" si="3"/>
        <v>78.5</v>
      </c>
      <c r="AN25" s="65">
        <f t="shared" si="4"/>
        <v>77.8125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77.8125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3" t="s">
        <v>176</v>
      </c>
      <c r="C26" s="143" t="s">
        <v>177</v>
      </c>
      <c r="D26" s="31">
        <v>90</v>
      </c>
      <c r="E26" s="32"/>
      <c r="F26" s="32">
        <v>89</v>
      </c>
      <c r="G26" s="32"/>
      <c r="H26" s="32">
        <v>94</v>
      </c>
      <c r="I26" s="32"/>
      <c r="J26" s="32">
        <v>95</v>
      </c>
      <c r="K26" s="33"/>
      <c r="L26" s="31">
        <v>85</v>
      </c>
      <c r="M26" s="32"/>
      <c r="N26" s="32">
        <v>96</v>
      </c>
      <c r="O26" s="32"/>
      <c r="P26" s="32">
        <v>91</v>
      </c>
      <c r="Q26" s="32"/>
      <c r="R26" s="32">
        <v>93</v>
      </c>
      <c r="S26" s="33"/>
      <c r="T26" s="31">
        <v>89</v>
      </c>
      <c r="U26" s="32"/>
      <c r="V26" s="32">
        <v>95</v>
      </c>
      <c r="W26" s="32"/>
      <c r="X26" s="32">
        <v>90</v>
      </c>
      <c r="Y26" s="32"/>
      <c r="Z26" s="32">
        <v>91</v>
      </c>
      <c r="AA26" s="33"/>
      <c r="AB26" s="31">
        <v>90</v>
      </c>
      <c r="AC26" s="32"/>
      <c r="AD26" s="32">
        <v>94</v>
      </c>
      <c r="AE26" s="32"/>
      <c r="AF26" s="32">
        <v>95</v>
      </c>
      <c r="AG26" s="32"/>
      <c r="AH26" s="32">
        <v>93</v>
      </c>
      <c r="AI26" s="13"/>
      <c r="AJ26" s="61">
        <f t="shared" si="0"/>
        <v>92</v>
      </c>
      <c r="AK26" s="62">
        <f t="shared" si="1"/>
        <v>91.25</v>
      </c>
      <c r="AL26" s="63">
        <f t="shared" si="2"/>
        <v>91.25</v>
      </c>
      <c r="AM26" s="64">
        <f t="shared" si="3"/>
        <v>93</v>
      </c>
      <c r="AN26" s="65">
        <f t="shared" si="4"/>
        <v>91.875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91.875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2" t="s">
        <v>178</v>
      </c>
      <c r="C27" s="142" t="s">
        <v>179</v>
      </c>
      <c r="D27" s="31">
        <v>84</v>
      </c>
      <c r="E27" s="32"/>
      <c r="F27" s="32">
        <v>85</v>
      </c>
      <c r="G27" s="32"/>
      <c r="H27" s="32">
        <v>87</v>
      </c>
      <c r="I27" s="32"/>
      <c r="J27" s="32">
        <v>88</v>
      </c>
      <c r="K27" s="33"/>
      <c r="L27" s="31">
        <v>78</v>
      </c>
      <c r="M27" s="32"/>
      <c r="N27" s="32">
        <v>89</v>
      </c>
      <c r="O27" s="32"/>
      <c r="P27" s="32">
        <v>90</v>
      </c>
      <c r="Q27" s="32"/>
      <c r="R27" s="32">
        <v>85</v>
      </c>
      <c r="S27" s="33"/>
      <c r="T27" s="31">
        <v>85</v>
      </c>
      <c r="U27" s="32"/>
      <c r="V27" s="32">
        <v>86</v>
      </c>
      <c r="W27" s="32"/>
      <c r="X27" s="32">
        <v>87</v>
      </c>
      <c r="Y27" s="32"/>
      <c r="Z27" s="32">
        <v>88</v>
      </c>
      <c r="AA27" s="33"/>
      <c r="AB27" s="31">
        <v>86</v>
      </c>
      <c r="AC27" s="32"/>
      <c r="AD27" s="32">
        <v>89</v>
      </c>
      <c r="AE27" s="32"/>
      <c r="AF27" s="32">
        <v>87</v>
      </c>
      <c r="AG27" s="32"/>
      <c r="AH27" s="32">
        <v>88</v>
      </c>
      <c r="AI27" s="13"/>
      <c r="AJ27" s="61">
        <f t="shared" si="0"/>
        <v>86</v>
      </c>
      <c r="AK27" s="62">
        <f t="shared" si="1"/>
        <v>85.5</v>
      </c>
      <c r="AL27" s="63">
        <f t="shared" si="2"/>
        <v>86.5</v>
      </c>
      <c r="AM27" s="64">
        <f t="shared" si="3"/>
        <v>87.5</v>
      </c>
      <c r="AN27" s="65">
        <f t="shared" si="4"/>
        <v>86.375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86.375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43" t="s">
        <v>180</v>
      </c>
      <c r="C28" s="143" t="s">
        <v>181</v>
      </c>
      <c r="D28" s="31">
        <v>76</v>
      </c>
      <c r="E28" s="32"/>
      <c r="F28" s="32">
        <v>77</v>
      </c>
      <c r="G28" s="32"/>
      <c r="H28" s="32">
        <v>76</v>
      </c>
      <c r="I28" s="32"/>
      <c r="J28" s="32">
        <v>78</v>
      </c>
      <c r="K28" s="33"/>
      <c r="L28" s="31">
        <v>78</v>
      </c>
      <c r="M28" s="32"/>
      <c r="N28" s="32">
        <v>76</v>
      </c>
      <c r="O28" s="32"/>
      <c r="P28" s="32">
        <v>75</v>
      </c>
      <c r="Q28" s="32"/>
      <c r="R28" s="32">
        <v>76</v>
      </c>
      <c r="S28" s="33"/>
      <c r="T28" s="31">
        <v>77</v>
      </c>
      <c r="U28" s="32"/>
      <c r="V28" s="32">
        <v>76</v>
      </c>
      <c r="W28" s="32"/>
      <c r="X28" s="32">
        <v>78</v>
      </c>
      <c r="Y28" s="32"/>
      <c r="Z28" s="32">
        <v>79</v>
      </c>
      <c r="AA28" s="33"/>
      <c r="AB28" s="31">
        <v>76</v>
      </c>
      <c r="AC28" s="32"/>
      <c r="AD28" s="32">
        <v>78</v>
      </c>
      <c r="AE28" s="32"/>
      <c r="AF28" s="32">
        <v>79</v>
      </c>
      <c r="AG28" s="32"/>
      <c r="AH28" s="32">
        <v>78</v>
      </c>
      <c r="AI28" s="13"/>
      <c r="AJ28" s="61">
        <f t="shared" si="0"/>
        <v>76.75</v>
      </c>
      <c r="AK28" s="62">
        <f t="shared" si="1"/>
        <v>76.25</v>
      </c>
      <c r="AL28" s="63">
        <f t="shared" si="2"/>
        <v>77.5</v>
      </c>
      <c r="AM28" s="64">
        <f t="shared" si="3"/>
        <v>77.75</v>
      </c>
      <c r="AN28" s="65">
        <f t="shared" si="4"/>
        <v>77.0625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77.0625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42" t="s">
        <v>182</v>
      </c>
      <c r="C29" s="142" t="s">
        <v>183</v>
      </c>
      <c r="D29" s="31">
        <v>75</v>
      </c>
      <c r="E29" s="32"/>
      <c r="F29" s="32">
        <v>80</v>
      </c>
      <c r="G29" s="32"/>
      <c r="H29" s="32">
        <v>81</v>
      </c>
      <c r="I29" s="32"/>
      <c r="J29" s="32">
        <v>84</v>
      </c>
      <c r="K29" s="33"/>
      <c r="L29" s="31">
        <v>76</v>
      </c>
      <c r="M29" s="32"/>
      <c r="N29" s="32">
        <v>80</v>
      </c>
      <c r="O29" s="32"/>
      <c r="P29" s="32">
        <v>81</v>
      </c>
      <c r="Q29" s="32"/>
      <c r="R29" s="32">
        <v>82</v>
      </c>
      <c r="S29" s="33"/>
      <c r="T29" s="31">
        <v>76</v>
      </c>
      <c r="U29" s="32"/>
      <c r="V29" s="32">
        <v>80</v>
      </c>
      <c r="W29" s="32"/>
      <c r="X29" s="32">
        <v>83</v>
      </c>
      <c r="Y29" s="32"/>
      <c r="Z29" s="32">
        <v>84</v>
      </c>
      <c r="AA29" s="33"/>
      <c r="AB29" s="31">
        <v>76</v>
      </c>
      <c r="AC29" s="32"/>
      <c r="AD29" s="32">
        <v>81</v>
      </c>
      <c r="AE29" s="32"/>
      <c r="AF29" s="32">
        <v>84</v>
      </c>
      <c r="AG29" s="32"/>
      <c r="AH29" s="32">
        <v>85</v>
      </c>
      <c r="AI29" s="13"/>
      <c r="AJ29" s="61">
        <f t="shared" si="0"/>
        <v>80</v>
      </c>
      <c r="AK29" s="62">
        <f t="shared" si="1"/>
        <v>79.75</v>
      </c>
      <c r="AL29" s="63">
        <f t="shared" si="2"/>
        <v>80.75</v>
      </c>
      <c r="AM29" s="64">
        <f t="shared" si="3"/>
        <v>81.5</v>
      </c>
      <c r="AN29" s="65">
        <f t="shared" si="4"/>
        <v>80.5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80.5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43" t="s">
        <v>184</v>
      </c>
      <c r="C30" s="143" t="s">
        <v>185</v>
      </c>
      <c r="D30" s="31">
        <v>77</v>
      </c>
      <c r="E30" s="32"/>
      <c r="F30" s="32">
        <v>79</v>
      </c>
      <c r="G30" s="32"/>
      <c r="H30" s="32">
        <v>75</v>
      </c>
      <c r="I30" s="32"/>
      <c r="J30" s="32">
        <v>78</v>
      </c>
      <c r="K30" s="33"/>
      <c r="L30" s="31">
        <v>76</v>
      </c>
      <c r="M30" s="32"/>
      <c r="N30" s="32">
        <v>77</v>
      </c>
      <c r="O30" s="32"/>
      <c r="P30" s="32">
        <v>78</v>
      </c>
      <c r="Q30" s="32"/>
      <c r="R30" s="32">
        <v>76</v>
      </c>
      <c r="S30" s="33"/>
      <c r="T30" s="31">
        <v>75</v>
      </c>
      <c r="U30" s="32"/>
      <c r="V30" s="32">
        <v>75</v>
      </c>
      <c r="W30" s="32"/>
      <c r="X30" s="32">
        <v>77</v>
      </c>
      <c r="Y30" s="32"/>
      <c r="Z30" s="32">
        <v>78</v>
      </c>
      <c r="AA30" s="33"/>
      <c r="AB30" s="31">
        <v>76</v>
      </c>
      <c r="AC30" s="32"/>
      <c r="AD30" s="32">
        <v>79</v>
      </c>
      <c r="AE30" s="32"/>
      <c r="AF30" s="32">
        <v>79</v>
      </c>
      <c r="AG30" s="32"/>
      <c r="AH30" s="32">
        <v>78</v>
      </c>
      <c r="AI30" s="13"/>
      <c r="AJ30" s="61">
        <f t="shared" si="0"/>
        <v>77.25</v>
      </c>
      <c r="AK30" s="62">
        <f t="shared" si="1"/>
        <v>76.75</v>
      </c>
      <c r="AL30" s="63">
        <f t="shared" si="2"/>
        <v>76.25</v>
      </c>
      <c r="AM30" s="64">
        <f t="shared" si="3"/>
        <v>78</v>
      </c>
      <c r="AN30" s="65">
        <f t="shared" si="4"/>
        <v>77.0625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77.0625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42" t="s">
        <v>186</v>
      </c>
      <c r="C31" s="142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3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3" t="s">
        <v>188</v>
      </c>
      <c r="C32" s="143" t="s">
        <v>189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3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2" t="s">
        <v>190</v>
      </c>
      <c r="C33" s="142" t="s">
        <v>191</v>
      </c>
      <c r="D33" s="31">
        <v>78</v>
      </c>
      <c r="E33" s="32"/>
      <c r="F33" s="32">
        <v>79</v>
      </c>
      <c r="G33" s="32"/>
      <c r="H33" s="32">
        <v>76</v>
      </c>
      <c r="I33" s="32"/>
      <c r="J33" s="32">
        <v>77</v>
      </c>
      <c r="K33" s="33"/>
      <c r="L33" s="31">
        <v>78</v>
      </c>
      <c r="M33" s="32"/>
      <c r="N33" s="32">
        <v>76</v>
      </c>
      <c r="O33" s="32"/>
      <c r="P33" s="32">
        <v>75</v>
      </c>
      <c r="Q33" s="32"/>
      <c r="R33" s="32">
        <v>74</v>
      </c>
      <c r="S33" s="33"/>
      <c r="T33" s="31">
        <v>71</v>
      </c>
      <c r="U33" s="32"/>
      <c r="V33" s="32">
        <v>78</v>
      </c>
      <c r="W33" s="32"/>
      <c r="X33" s="32">
        <v>79</v>
      </c>
      <c r="Y33" s="32"/>
      <c r="Z33" s="32">
        <v>76</v>
      </c>
      <c r="AA33" s="33"/>
      <c r="AB33" s="31">
        <v>78</v>
      </c>
      <c r="AC33" s="32"/>
      <c r="AD33" s="32">
        <v>76</v>
      </c>
      <c r="AE33" s="32"/>
      <c r="AF33" s="32">
        <v>75</v>
      </c>
      <c r="AG33" s="32"/>
      <c r="AH33" s="32">
        <v>74</v>
      </c>
      <c r="AI33" s="13"/>
      <c r="AJ33" s="61">
        <f t="shared" si="0"/>
        <v>77.5</v>
      </c>
      <c r="AK33" s="62">
        <f t="shared" si="1"/>
        <v>75.75</v>
      </c>
      <c r="AL33" s="63">
        <f t="shared" si="2"/>
        <v>76</v>
      </c>
      <c r="AM33" s="64">
        <f t="shared" si="3"/>
        <v>75.75</v>
      </c>
      <c r="AN33" s="65">
        <f t="shared" si="4"/>
        <v>76.25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76.25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43" t="s">
        <v>192</v>
      </c>
      <c r="C34" s="143" t="s">
        <v>193</v>
      </c>
      <c r="D34" s="31">
        <v>75</v>
      </c>
      <c r="E34" s="32"/>
      <c r="F34" s="32">
        <v>76</v>
      </c>
      <c r="G34" s="32"/>
      <c r="H34" s="32">
        <v>77</v>
      </c>
      <c r="I34" s="32"/>
      <c r="J34" s="32">
        <v>78</v>
      </c>
      <c r="K34" s="33"/>
      <c r="L34" s="31">
        <v>75</v>
      </c>
      <c r="M34" s="32"/>
      <c r="N34" s="32">
        <v>76</v>
      </c>
      <c r="O34" s="32"/>
      <c r="P34" s="32">
        <v>77</v>
      </c>
      <c r="Q34" s="32"/>
      <c r="R34" s="32">
        <v>78</v>
      </c>
      <c r="S34" s="33"/>
      <c r="T34" s="31">
        <v>75</v>
      </c>
      <c r="U34" s="32"/>
      <c r="V34" s="32">
        <v>74</v>
      </c>
      <c r="W34" s="32"/>
      <c r="X34" s="32">
        <v>74</v>
      </c>
      <c r="Y34" s="32"/>
      <c r="Z34" s="32">
        <v>75</v>
      </c>
      <c r="AA34" s="33"/>
      <c r="AB34" s="31">
        <v>73</v>
      </c>
      <c r="AC34" s="32"/>
      <c r="AD34" s="32">
        <v>74</v>
      </c>
      <c r="AE34" s="32"/>
      <c r="AF34" s="32">
        <v>75</v>
      </c>
      <c r="AG34" s="32"/>
      <c r="AH34" s="32">
        <v>73</v>
      </c>
      <c r="AI34" s="13"/>
      <c r="AJ34" s="61">
        <f t="shared" si="0"/>
        <v>76.5</v>
      </c>
      <c r="AK34" s="62">
        <f t="shared" si="1"/>
        <v>76.5</v>
      </c>
      <c r="AL34" s="63">
        <f t="shared" si="2"/>
        <v>74.5</v>
      </c>
      <c r="AM34" s="64">
        <f t="shared" si="3"/>
        <v>73.75</v>
      </c>
      <c r="AN34" s="65">
        <f t="shared" si="4"/>
        <v>75.3125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75.3125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42" t="s">
        <v>194</v>
      </c>
      <c r="C35" s="142" t="s">
        <v>195</v>
      </c>
      <c r="D35" s="31">
        <v>90</v>
      </c>
      <c r="E35" s="32"/>
      <c r="F35" s="32"/>
      <c r="G35" s="32"/>
      <c r="H35" s="32"/>
      <c r="I35" s="32"/>
      <c r="J35" s="32"/>
      <c r="K35" s="33"/>
      <c r="L35" s="31">
        <v>95</v>
      </c>
      <c r="M35" s="32"/>
      <c r="N35" s="32"/>
      <c r="O35" s="32"/>
      <c r="P35" s="32"/>
      <c r="Q35" s="32"/>
      <c r="R35" s="32"/>
      <c r="S35" s="33"/>
      <c r="T35" s="31">
        <v>96</v>
      </c>
      <c r="U35" s="32"/>
      <c r="V35" s="32"/>
      <c r="W35" s="32"/>
      <c r="X35" s="32"/>
      <c r="Y35" s="32"/>
      <c r="Z35" s="32"/>
      <c r="AA35" s="33"/>
      <c r="AB35" s="31">
        <v>95</v>
      </c>
      <c r="AC35" s="32"/>
      <c r="AD35" s="32"/>
      <c r="AE35" s="32"/>
      <c r="AF35" s="32"/>
      <c r="AG35" s="32"/>
      <c r="AH35" s="32"/>
      <c r="AI35" s="13"/>
      <c r="AJ35" s="61">
        <f t="shared" si="0"/>
        <v>22.5</v>
      </c>
      <c r="AK35" s="62">
        <f t="shared" si="1"/>
        <v>23.75</v>
      </c>
      <c r="AL35" s="63">
        <f t="shared" si="2"/>
        <v>24</v>
      </c>
      <c r="AM35" s="64">
        <f t="shared" si="3"/>
        <v>23.75</v>
      </c>
      <c r="AN35" s="65">
        <f t="shared" si="4"/>
        <v>23.5</v>
      </c>
      <c r="AO35" s="54"/>
      <c r="AQ35" s="71">
        <f t="shared" si="5"/>
        <v>11.75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23.5</v>
      </c>
      <c r="BD35" s="24" t="str">
        <f t="shared" si="14"/>
        <v/>
      </c>
    </row>
    <row r="36" spans="1:56" x14ac:dyDescent="0.2">
      <c r="A36" s="45">
        <v>26</v>
      </c>
      <c r="B36" s="143" t="s">
        <v>196</v>
      </c>
      <c r="C36" s="143" t="s">
        <v>197</v>
      </c>
      <c r="D36" s="31">
        <v>90</v>
      </c>
      <c r="E36" s="32"/>
      <c r="F36" s="32">
        <v>95</v>
      </c>
      <c r="G36" s="32"/>
      <c r="H36" s="32">
        <v>94</v>
      </c>
      <c r="I36" s="32"/>
      <c r="J36" s="32">
        <v>93</v>
      </c>
      <c r="K36" s="33"/>
      <c r="L36" s="31">
        <v>95</v>
      </c>
      <c r="M36" s="32"/>
      <c r="N36" s="32">
        <v>94</v>
      </c>
      <c r="O36" s="32"/>
      <c r="P36" s="32">
        <v>95</v>
      </c>
      <c r="Q36" s="32"/>
      <c r="R36" s="32">
        <v>96</v>
      </c>
      <c r="S36" s="33"/>
      <c r="T36" s="31">
        <v>96</v>
      </c>
      <c r="U36" s="32"/>
      <c r="V36" s="32">
        <v>97</v>
      </c>
      <c r="W36" s="32"/>
      <c r="X36" s="32">
        <v>95</v>
      </c>
      <c r="Y36" s="32"/>
      <c r="Z36" s="32">
        <v>93</v>
      </c>
      <c r="AA36" s="33"/>
      <c r="AB36" s="31">
        <v>95</v>
      </c>
      <c r="AC36" s="32"/>
      <c r="AD36" s="32">
        <v>94</v>
      </c>
      <c r="AE36" s="32"/>
      <c r="AF36" s="32">
        <v>95</v>
      </c>
      <c r="AG36" s="32"/>
      <c r="AH36" s="32">
        <v>93</v>
      </c>
      <c r="AI36" s="13"/>
      <c r="AJ36" s="61">
        <f t="shared" si="0"/>
        <v>93</v>
      </c>
      <c r="AK36" s="62">
        <f t="shared" si="1"/>
        <v>95</v>
      </c>
      <c r="AL36" s="63">
        <f t="shared" si="2"/>
        <v>95.25</v>
      </c>
      <c r="AM36" s="64">
        <f t="shared" si="3"/>
        <v>94.25</v>
      </c>
      <c r="AN36" s="65">
        <f t="shared" si="4"/>
        <v>94.375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94.375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42" t="s">
        <v>198</v>
      </c>
      <c r="C37" s="142" t="s">
        <v>199</v>
      </c>
      <c r="D37" s="31">
        <v>84</v>
      </c>
      <c r="E37" s="32"/>
      <c r="F37" s="32">
        <v>86</v>
      </c>
      <c r="G37" s="32"/>
      <c r="H37" s="32">
        <v>84</v>
      </c>
      <c r="I37" s="32"/>
      <c r="J37" s="32">
        <v>85</v>
      </c>
      <c r="K37" s="33"/>
      <c r="L37" s="31">
        <v>85</v>
      </c>
      <c r="M37" s="32"/>
      <c r="N37" s="32">
        <v>86</v>
      </c>
      <c r="O37" s="32"/>
      <c r="P37" s="32">
        <v>87</v>
      </c>
      <c r="Q37" s="32"/>
      <c r="R37" s="32">
        <v>85</v>
      </c>
      <c r="S37" s="33"/>
      <c r="T37" s="31">
        <v>84</v>
      </c>
      <c r="U37" s="32"/>
      <c r="V37" s="32">
        <v>84</v>
      </c>
      <c r="W37" s="32"/>
      <c r="X37" s="32">
        <v>85</v>
      </c>
      <c r="Y37" s="32"/>
      <c r="Z37" s="32">
        <v>83</v>
      </c>
      <c r="AA37" s="33"/>
      <c r="AB37" s="31">
        <v>85</v>
      </c>
      <c r="AC37" s="32"/>
      <c r="AD37" s="32">
        <v>84</v>
      </c>
      <c r="AE37" s="32"/>
      <c r="AF37" s="32">
        <v>86</v>
      </c>
      <c r="AG37" s="32"/>
      <c r="AH37" s="32">
        <v>84</v>
      </c>
      <c r="AI37" s="13"/>
      <c r="AJ37" s="61">
        <f t="shared" si="0"/>
        <v>84.75</v>
      </c>
      <c r="AK37" s="62">
        <f t="shared" si="1"/>
        <v>85.75</v>
      </c>
      <c r="AL37" s="63">
        <f t="shared" si="2"/>
        <v>84</v>
      </c>
      <c r="AM37" s="64">
        <f t="shared" si="3"/>
        <v>84.75</v>
      </c>
      <c r="AN37" s="65">
        <f t="shared" si="4"/>
        <v>84.8125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84.8125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43" t="s">
        <v>200</v>
      </c>
      <c r="C38" s="143" t="s">
        <v>201</v>
      </c>
      <c r="D38" s="31">
        <v>85</v>
      </c>
      <c r="E38" s="32"/>
      <c r="F38" s="32">
        <v>83</v>
      </c>
      <c r="G38" s="32"/>
      <c r="H38" s="32">
        <v>82</v>
      </c>
      <c r="I38" s="32"/>
      <c r="J38" s="32">
        <v>84</v>
      </c>
      <c r="K38" s="33"/>
      <c r="L38" s="31">
        <v>81</v>
      </c>
      <c r="M38" s="32"/>
      <c r="N38" s="32">
        <v>83</v>
      </c>
      <c r="O38" s="32"/>
      <c r="P38" s="32">
        <v>82</v>
      </c>
      <c r="Q38" s="32"/>
      <c r="R38" s="32">
        <v>82</v>
      </c>
      <c r="S38" s="33"/>
      <c r="T38" s="31">
        <v>73</v>
      </c>
      <c r="U38" s="32"/>
      <c r="V38" s="32">
        <v>85</v>
      </c>
      <c r="W38" s="32"/>
      <c r="X38" s="32">
        <v>83</v>
      </c>
      <c r="Y38" s="32"/>
      <c r="Z38" s="32">
        <v>82</v>
      </c>
      <c r="AA38" s="33"/>
      <c r="AB38" s="31">
        <v>84</v>
      </c>
      <c r="AC38" s="32"/>
      <c r="AD38" s="32">
        <v>85</v>
      </c>
      <c r="AE38" s="32"/>
      <c r="AF38" s="32">
        <v>83</v>
      </c>
      <c r="AG38" s="32"/>
      <c r="AH38" s="32">
        <v>84</v>
      </c>
      <c r="AI38" s="13"/>
      <c r="AJ38" s="61">
        <f t="shared" si="0"/>
        <v>83.5</v>
      </c>
      <c r="AK38" s="62">
        <f t="shared" si="1"/>
        <v>82</v>
      </c>
      <c r="AL38" s="63">
        <f t="shared" si="2"/>
        <v>80.75</v>
      </c>
      <c r="AM38" s="64">
        <f t="shared" si="3"/>
        <v>84</v>
      </c>
      <c r="AN38" s="65">
        <f t="shared" si="4"/>
        <v>82.5625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82.5625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2" t="s">
        <v>202</v>
      </c>
      <c r="C39" s="142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3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3" t="s">
        <v>204</v>
      </c>
      <c r="C40" s="143" t="s">
        <v>205</v>
      </c>
      <c r="D40" s="31">
        <v>76</v>
      </c>
      <c r="E40" s="32"/>
      <c r="F40" s="32">
        <v>75</v>
      </c>
      <c r="G40" s="32"/>
      <c r="H40" s="32">
        <v>75</v>
      </c>
      <c r="I40" s="32"/>
      <c r="J40" s="32">
        <v>72</v>
      </c>
      <c r="K40" s="33"/>
      <c r="L40" s="31">
        <v>74</v>
      </c>
      <c r="M40" s="32"/>
      <c r="N40" s="32">
        <v>75</v>
      </c>
      <c r="O40" s="32"/>
      <c r="P40" s="32">
        <v>76</v>
      </c>
      <c r="Q40" s="32"/>
      <c r="R40" s="32">
        <v>78</v>
      </c>
      <c r="S40" s="33"/>
      <c r="T40" s="31">
        <v>73</v>
      </c>
      <c r="U40" s="32"/>
      <c r="V40" s="32">
        <v>75</v>
      </c>
      <c r="W40" s="32"/>
      <c r="X40" s="32">
        <v>76</v>
      </c>
      <c r="Y40" s="32"/>
      <c r="Z40" s="32">
        <v>75</v>
      </c>
      <c r="AA40" s="33"/>
      <c r="AB40" s="31">
        <v>77</v>
      </c>
      <c r="AC40" s="32"/>
      <c r="AD40" s="32">
        <v>79</v>
      </c>
      <c r="AE40" s="32"/>
      <c r="AF40" s="32">
        <v>78</v>
      </c>
      <c r="AG40" s="32"/>
      <c r="AH40" s="32">
        <v>76</v>
      </c>
      <c r="AI40" s="13"/>
      <c r="AJ40" s="61">
        <f t="shared" si="0"/>
        <v>74.5</v>
      </c>
      <c r="AK40" s="62">
        <f t="shared" si="1"/>
        <v>75.75</v>
      </c>
      <c r="AL40" s="63">
        <f t="shared" si="2"/>
        <v>74.75</v>
      </c>
      <c r="AM40" s="64">
        <f t="shared" si="3"/>
        <v>77.5</v>
      </c>
      <c r="AN40" s="65">
        <f t="shared" si="4"/>
        <v>75.625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75.625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2" t="s">
        <v>206</v>
      </c>
      <c r="C41" s="142" t="s">
        <v>207</v>
      </c>
      <c r="D41" s="31">
        <v>80</v>
      </c>
      <c r="E41" s="32"/>
      <c r="F41" s="32">
        <v>79</v>
      </c>
      <c r="G41" s="32"/>
      <c r="H41" s="32">
        <v>78</v>
      </c>
      <c r="I41" s="32"/>
      <c r="J41" s="32">
        <v>76</v>
      </c>
      <c r="K41" s="33"/>
      <c r="L41" s="31">
        <v>77</v>
      </c>
      <c r="M41" s="32"/>
      <c r="N41" s="32">
        <v>78</v>
      </c>
      <c r="O41" s="32"/>
      <c r="P41" s="32">
        <v>79</v>
      </c>
      <c r="Q41" s="32"/>
      <c r="R41" s="32">
        <v>76</v>
      </c>
      <c r="S41" s="33"/>
      <c r="T41" s="31">
        <v>77</v>
      </c>
      <c r="U41" s="32"/>
      <c r="V41" s="32">
        <v>75</v>
      </c>
      <c r="W41" s="32"/>
      <c r="X41" s="32">
        <v>77</v>
      </c>
      <c r="Y41" s="32"/>
      <c r="Z41" s="32">
        <v>78</v>
      </c>
      <c r="AA41" s="33"/>
      <c r="AB41" s="31">
        <v>77</v>
      </c>
      <c r="AC41" s="32"/>
      <c r="AD41" s="32">
        <v>79</v>
      </c>
      <c r="AE41" s="32"/>
      <c r="AF41" s="32">
        <v>76</v>
      </c>
      <c r="AG41" s="32"/>
      <c r="AH41" s="32">
        <v>78</v>
      </c>
      <c r="AI41" s="13"/>
      <c r="AJ41" s="61">
        <f t="shared" si="0"/>
        <v>78.25</v>
      </c>
      <c r="AK41" s="62">
        <f t="shared" si="1"/>
        <v>77.5</v>
      </c>
      <c r="AL41" s="63">
        <f t="shared" si="2"/>
        <v>76.75</v>
      </c>
      <c r="AM41" s="64">
        <f t="shared" si="3"/>
        <v>77.5</v>
      </c>
      <c r="AN41" s="65">
        <f t="shared" si="4"/>
        <v>77.5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77.5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43" t="s">
        <v>208</v>
      </c>
      <c r="C42" s="143" t="s">
        <v>209</v>
      </c>
      <c r="D42" s="31">
        <v>79</v>
      </c>
      <c r="E42" s="32"/>
      <c r="F42" s="32">
        <v>80</v>
      </c>
      <c r="G42" s="32"/>
      <c r="H42" s="32">
        <v>81</v>
      </c>
      <c r="I42" s="32"/>
      <c r="J42" s="32">
        <v>83</v>
      </c>
      <c r="K42" s="33"/>
      <c r="L42" s="31">
        <v>81</v>
      </c>
      <c r="M42" s="32"/>
      <c r="N42" s="32">
        <v>82</v>
      </c>
      <c r="O42" s="32"/>
      <c r="P42" s="32">
        <v>83</v>
      </c>
      <c r="Q42" s="32"/>
      <c r="R42" s="32">
        <v>84</v>
      </c>
      <c r="S42" s="33"/>
      <c r="T42" s="31">
        <v>85</v>
      </c>
      <c r="U42" s="32"/>
      <c r="V42" s="32">
        <v>84</v>
      </c>
      <c r="W42" s="32"/>
      <c r="X42" s="32">
        <v>84</v>
      </c>
      <c r="Y42" s="32"/>
      <c r="Z42" s="32">
        <v>85</v>
      </c>
      <c r="AA42" s="33"/>
      <c r="AB42" s="31">
        <v>86</v>
      </c>
      <c r="AC42" s="32"/>
      <c r="AD42" s="32">
        <v>87</v>
      </c>
      <c r="AE42" s="32"/>
      <c r="AF42" s="32">
        <v>88</v>
      </c>
      <c r="AG42" s="32"/>
      <c r="AH42" s="32">
        <v>86</v>
      </c>
      <c r="AI42" s="13"/>
      <c r="AJ42" s="61">
        <f t="shared" si="0"/>
        <v>80.75</v>
      </c>
      <c r="AK42" s="62">
        <f t="shared" si="1"/>
        <v>82.5</v>
      </c>
      <c r="AL42" s="63">
        <f t="shared" si="2"/>
        <v>84.5</v>
      </c>
      <c r="AM42" s="64">
        <f t="shared" si="3"/>
        <v>86.75</v>
      </c>
      <c r="AN42" s="65">
        <f t="shared" si="4"/>
        <v>83.625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83.625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44" t="s">
        <v>210</v>
      </c>
      <c r="C43" s="144" t="s">
        <v>211</v>
      </c>
      <c r="D43" s="31">
        <v>90</v>
      </c>
      <c r="E43" s="32"/>
      <c r="F43" s="32">
        <v>89</v>
      </c>
      <c r="G43" s="32"/>
      <c r="H43" s="32">
        <v>87</v>
      </c>
      <c r="I43" s="32"/>
      <c r="J43" s="32">
        <v>88</v>
      </c>
      <c r="K43" s="33"/>
      <c r="L43" s="31">
        <v>90</v>
      </c>
      <c r="M43" s="32"/>
      <c r="N43" s="32">
        <v>89</v>
      </c>
      <c r="O43" s="32"/>
      <c r="P43" s="32">
        <v>88</v>
      </c>
      <c r="Q43" s="32"/>
      <c r="R43" s="32">
        <v>89</v>
      </c>
      <c r="S43" s="33"/>
      <c r="T43" s="31">
        <v>89</v>
      </c>
      <c r="U43" s="32"/>
      <c r="V43" s="32">
        <v>86</v>
      </c>
      <c r="W43" s="32"/>
      <c r="X43" s="32">
        <v>87</v>
      </c>
      <c r="Y43" s="32"/>
      <c r="Z43" s="32">
        <v>86</v>
      </c>
      <c r="AA43" s="33"/>
      <c r="AB43" s="31">
        <v>88</v>
      </c>
      <c r="AC43" s="32"/>
      <c r="AD43" s="32">
        <v>88</v>
      </c>
      <c r="AE43" s="32"/>
      <c r="AF43" s="32">
        <v>89</v>
      </c>
      <c r="AG43" s="32"/>
      <c r="AH43" s="32">
        <v>90</v>
      </c>
      <c r="AI43" s="13"/>
      <c r="AJ43" s="61">
        <f t="shared" si="0"/>
        <v>88.5</v>
      </c>
      <c r="AK43" s="62">
        <f t="shared" si="1"/>
        <v>89</v>
      </c>
      <c r="AL43" s="63">
        <f t="shared" si="2"/>
        <v>87</v>
      </c>
      <c r="AM43" s="64">
        <f t="shared" si="3"/>
        <v>88.75</v>
      </c>
      <c r="AN43" s="65">
        <f t="shared" si="4"/>
        <v>88.3125</v>
      </c>
      <c r="AO43" s="54"/>
      <c r="AQ43" s="71" t="str">
        <f t="shared" si="5"/>
        <v/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>
        <f t="shared" si="12"/>
        <v>88.3125</v>
      </c>
      <c r="BB43" s="81" t="str">
        <f t="shared" si="13"/>
        <v/>
      </c>
      <c r="BD43" s="24" t="str">
        <f t="shared" si="14"/>
        <v/>
      </c>
    </row>
    <row r="44" spans="1:56" x14ac:dyDescent="0.2">
      <c r="A44" s="45">
        <v>34</v>
      </c>
      <c r="B44" s="143" t="s">
        <v>212</v>
      </c>
      <c r="C44" s="143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3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2" t="s">
        <v>214</v>
      </c>
      <c r="C45" s="142" t="s">
        <v>215</v>
      </c>
      <c r="D45" s="31">
        <v>74</v>
      </c>
      <c r="E45" s="32"/>
      <c r="F45" s="32">
        <v>76</v>
      </c>
      <c r="G45" s="32"/>
      <c r="H45" s="32">
        <v>75</v>
      </c>
      <c r="I45" s="32"/>
      <c r="J45" s="32">
        <v>71</v>
      </c>
      <c r="K45" s="33"/>
      <c r="L45" s="31">
        <v>75</v>
      </c>
      <c r="M45" s="32"/>
      <c r="N45" s="32">
        <v>76</v>
      </c>
      <c r="O45" s="32"/>
      <c r="P45" s="32">
        <v>75</v>
      </c>
      <c r="Q45" s="32"/>
      <c r="R45" s="32">
        <v>76</v>
      </c>
      <c r="S45" s="13"/>
      <c r="T45" s="31">
        <v>74</v>
      </c>
      <c r="U45" s="32"/>
      <c r="V45" s="32">
        <v>75</v>
      </c>
      <c r="W45" s="32"/>
      <c r="X45" s="32">
        <v>77</v>
      </c>
      <c r="Y45" s="32"/>
      <c r="Z45" s="32">
        <v>78</v>
      </c>
      <c r="AA45" s="33"/>
      <c r="AB45" s="31">
        <v>75</v>
      </c>
      <c r="AC45" s="32"/>
      <c r="AD45" s="32">
        <v>76</v>
      </c>
      <c r="AE45" s="32"/>
      <c r="AF45" s="32">
        <v>74</v>
      </c>
      <c r="AG45" s="32"/>
      <c r="AH45" s="32">
        <v>75</v>
      </c>
      <c r="AI45" s="13"/>
      <c r="AJ45" s="61">
        <f t="shared" si="0"/>
        <v>74</v>
      </c>
      <c r="AK45" s="62">
        <f t="shared" si="1"/>
        <v>75.5</v>
      </c>
      <c r="AL45" s="63">
        <f t="shared" si="2"/>
        <v>76</v>
      </c>
      <c r="AM45" s="64">
        <f t="shared" si="3"/>
        <v>75</v>
      </c>
      <c r="AN45" s="65">
        <f t="shared" si="4"/>
        <v>75.125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75.125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43" t="s">
        <v>216</v>
      </c>
      <c r="C46" s="143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2" t="s">
        <v>218</v>
      </c>
      <c r="C47" s="142" t="s">
        <v>219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 t="s">
        <v>220</v>
      </c>
      <c r="C48" s="143" t="s">
        <v>221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 t="s">
        <v>222</v>
      </c>
      <c r="C49" s="142" t="s">
        <v>223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 t="s">
        <v>224</v>
      </c>
      <c r="C50" s="143" t="s">
        <v>225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25" priority="4" operator="lessThan">
      <formula>70</formula>
    </cfRule>
  </conditionalFormatting>
  <conditionalFormatting sqref="F12:K41">
    <cfRule type="cellIs" dxfId="24" priority="7" operator="lessThan">
      <formula>70</formula>
    </cfRule>
  </conditionalFormatting>
  <conditionalFormatting sqref="N12:AA14 N15:S41">
    <cfRule type="cellIs" dxfId="23" priority="6" operator="lessThan">
      <formula>70</formula>
    </cfRule>
  </conditionalFormatting>
  <conditionalFormatting sqref="V15:AA41">
    <cfRule type="cellIs" dxfId="22" priority="2" operator="lessThan">
      <formula>70</formula>
    </cfRule>
  </conditionalFormatting>
  <conditionalFormatting sqref="AD12:AI41">
    <cfRule type="cellIs" dxfId="21" priority="1" operator="lessThan">
      <formula>70</formula>
    </cfRule>
  </conditionalFormatting>
  <conditionalFormatting sqref="AJ11:AO55 D12:E41 L12:M41 AB12:AC41 T15:U41 D42:AI55">
    <cfRule type="cellIs" dxfId="20" priority="10" operator="lessThan">
      <formula>70</formula>
    </cfRule>
  </conditionalFormatting>
  <conditionalFormatting sqref="AQ11:AQ55">
    <cfRule type="cellIs" dxfId="19" priority="8" operator="lessThan">
      <formula>70</formula>
    </cfRule>
  </conditionalFormatting>
  <conditionalFormatting sqref="AQ11:AX55">
    <cfRule type="cellIs" dxfId="18" priority="9" operator="lessThan">
      <formula>70</formula>
    </cfRule>
  </conditionalFormatting>
  <conditionalFormatting sqref="AY11:AY55">
    <cfRule type="cellIs" dxfId="17" priority="3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D55"/>
  <sheetViews>
    <sheetView zoomScale="85" zoomScaleNormal="85" workbookViewId="0">
      <selection activeCell="AR21" sqref="AR21:AR29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4" t="s">
        <v>146</v>
      </c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6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03" t="s">
        <v>99</v>
      </c>
      <c r="AO7" s="206" t="s">
        <v>104</v>
      </c>
      <c r="AQ7" s="209" t="s">
        <v>20</v>
      </c>
      <c r="AR7" s="210"/>
      <c r="AS7" s="210"/>
      <c r="AT7" s="211"/>
      <c r="AU7" s="215" t="s">
        <v>21</v>
      </c>
      <c r="AV7" s="216"/>
      <c r="AW7" s="216"/>
      <c r="AX7" s="217"/>
      <c r="AY7" s="199" t="s">
        <v>103</v>
      </c>
      <c r="AZ7" s="200"/>
      <c r="BA7" s="199" t="s">
        <v>105</v>
      </c>
      <c r="BB7" s="200"/>
      <c r="BD7" s="24" t="s">
        <v>145</v>
      </c>
    </row>
    <row r="8" spans="1:56" ht="16" thickBot="1" x14ac:dyDescent="0.25">
      <c r="AN8" s="204"/>
      <c r="AO8" s="207"/>
      <c r="AQ8" s="212"/>
      <c r="AR8" s="213"/>
      <c r="AS8" s="213"/>
      <c r="AT8" s="214"/>
      <c r="AU8" s="218"/>
      <c r="AV8" s="219"/>
      <c r="AW8" s="219"/>
      <c r="AX8" s="220"/>
      <c r="AY8" s="221"/>
      <c r="AZ8" s="222"/>
      <c r="BA8" s="201"/>
      <c r="BB8" s="202"/>
    </row>
    <row r="9" spans="1:56" x14ac:dyDescent="0.2">
      <c r="A9" s="187" t="s">
        <v>5</v>
      </c>
      <c r="B9" s="189" t="s">
        <v>4</v>
      </c>
      <c r="C9" s="191" t="s">
        <v>19</v>
      </c>
      <c r="D9" s="193" t="s">
        <v>91</v>
      </c>
      <c r="E9" s="194"/>
      <c r="F9" s="194"/>
      <c r="G9" s="194"/>
      <c r="H9" s="194"/>
      <c r="I9" s="194"/>
      <c r="J9" s="194"/>
      <c r="K9" s="195"/>
      <c r="L9" s="196" t="s">
        <v>92</v>
      </c>
      <c r="M9" s="197"/>
      <c r="N9" s="197"/>
      <c r="O9" s="197"/>
      <c r="P9" s="197"/>
      <c r="Q9" s="197"/>
      <c r="R9" s="197"/>
      <c r="S9" s="198"/>
      <c r="T9" s="172" t="s">
        <v>93</v>
      </c>
      <c r="U9" s="173"/>
      <c r="V9" s="173"/>
      <c r="W9" s="173"/>
      <c r="X9" s="173"/>
      <c r="Y9" s="173"/>
      <c r="Z9" s="173"/>
      <c r="AA9" s="174"/>
      <c r="AB9" s="175" t="s">
        <v>94</v>
      </c>
      <c r="AC9" s="176"/>
      <c r="AD9" s="176"/>
      <c r="AE9" s="176"/>
      <c r="AF9" s="176"/>
      <c r="AG9" s="176"/>
      <c r="AH9" s="176"/>
      <c r="AI9" s="177"/>
      <c r="AJ9" s="178" t="s">
        <v>95</v>
      </c>
      <c r="AK9" s="180" t="s">
        <v>96</v>
      </c>
      <c r="AL9" s="182" t="s">
        <v>97</v>
      </c>
      <c r="AM9" s="166" t="s">
        <v>98</v>
      </c>
      <c r="AN9" s="204"/>
      <c r="AO9" s="207"/>
      <c r="AQ9" s="168" t="s">
        <v>42</v>
      </c>
      <c r="AR9" s="170" t="s">
        <v>43</v>
      </c>
      <c r="AS9" s="228" t="s">
        <v>44</v>
      </c>
      <c r="AT9" s="230" t="s">
        <v>100</v>
      </c>
      <c r="AU9" s="168" t="s">
        <v>46</v>
      </c>
      <c r="AV9" s="170" t="s">
        <v>106</v>
      </c>
      <c r="AW9" s="228" t="s">
        <v>107</v>
      </c>
      <c r="AX9" s="232" t="s">
        <v>108</v>
      </c>
      <c r="AY9" s="223" t="s">
        <v>101</v>
      </c>
      <c r="AZ9" s="225" t="s">
        <v>102</v>
      </c>
      <c r="BA9" s="224" t="s">
        <v>57</v>
      </c>
      <c r="BB9" s="227" t="s">
        <v>58</v>
      </c>
    </row>
    <row r="10" spans="1:56" ht="16" thickBot="1" x14ac:dyDescent="0.25">
      <c r="A10" s="188"/>
      <c r="B10" s="190"/>
      <c r="C10" s="192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79"/>
      <c r="AK10" s="181"/>
      <c r="AL10" s="183"/>
      <c r="AM10" s="167"/>
      <c r="AN10" s="205"/>
      <c r="AO10" s="208"/>
      <c r="AQ10" s="169"/>
      <c r="AR10" s="171"/>
      <c r="AS10" s="229"/>
      <c r="AT10" s="231"/>
      <c r="AU10" s="169"/>
      <c r="AV10" s="171"/>
      <c r="AW10" s="229"/>
      <c r="AX10" s="233"/>
      <c r="AY10" s="224"/>
      <c r="AZ10" s="226"/>
      <c r="BA10" s="224"/>
      <c r="BB10" s="227"/>
    </row>
    <row r="11" spans="1:56" x14ac:dyDescent="0.2">
      <c r="A11" s="41">
        <v>1</v>
      </c>
      <c r="B11" s="142" t="s">
        <v>148</v>
      </c>
      <c r="C11" s="142" t="s">
        <v>149</v>
      </c>
      <c r="D11" s="160">
        <v>0</v>
      </c>
      <c r="E11" s="161"/>
      <c r="F11" s="161">
        <v>0</v>
      </c>
      <c r="G11" s="161"/>
      <c r="H11" s="161">
        <v>0</v>
      </c>
      <c r="I11" s="161"/>
      <c r="J11" s="161">
        <v>0</v>
      </c>
      <c r="K11" s="162"/>
      <c r="L11" s="160">
        <v>0</v>
      </c>
      <c r="M11" s="161"/>
      <c r="N11" s="161">
        <v>0</v>
      </c>
      <c r="O11" s="161"/>
      <c r="P11" s="161">
        <v>0</v>
      </c>
      <c r="Q11" s="161"/>
      <c r="R11" s="161">
        <v>0</v>
      </c>
      <c r="S11" s="162"/>
      <c r="T11" s="160">
        <v>0</v>
      </c>
      <c r="U11" s="161"/>
      <c r="V11" s="161">
        <v>0</v>
      </c>
      <c r="W11" s="161"/>
      <c r="X11" s="161">
        <v>0</v>
      </c>
      <c r="Y11" s="161"/>
      <c r="Z11" s="161">
        <v>0</v>
      </c>
      <c r="AA11" s="162"/>
      <c r="AB11" s="160">
        <v>0</v>
      </c>
      <c r="AC11" s="161"/>
      <c r="AD11" s="161">
        <v>0</v>
      </c>
      <c r="AE11" s="161"/>
      <c r="AF11" s="161">
        <v>0</v>
      </c>
      <c r="AG11" s="161"/>
      <c r="AH11" s="161">
        <v>0</v>
      </c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3" t="s">
        <v>150</v>
      </c>
      <c r="C12" s="143" t="s">
        <v>149</v>
      </c>
      <c r="D12" s="160">
        <v>95</v>
      </c>
      <c r="E12" s="161"/>
      <c r="F12" s="161">
        <v>95</v>
      </c>
      <c r="G12" s="161"/>
      <c r="H12" s="161">
        <v>100</v>
      </c>
      <c r="I12" s="161"/>
      <c r="J12" s="161">
        <v>98</v>
      </c>
      <c r="K12" s="162"/>
      <c r="L12" s="160">
        <v>98</v>
      </c>
      <c r="M12" s="161"/>
      <c r="N12" s="161">
        <v>100</v>
      </c>
      <c r="O12" s="161"/>
      <c r="P12" s="161">
        <v>98</v>
      </c>
      <c r="Q12" s="161"/>
      <c r="R12" s="161">
        <v>100</v>
      </c>
      <c r="S12" s="162"/>
      <c r="T12" s="160">
        <v>98</v>
      </c>
      <c r="U12" s="161"/>
      <c r="V12" s="161">
        <v>95</v>
      </c>
      <c r="W12" s="161"/>
      <c r="X12" s="161">
        <v>100</v>
      </c>
      <c r="Y12" s="161"/>
      <c r="Z12" s="161">
        <v>100</v>
      </c>
      <c r="AA12" s="162"/>
      <c r="AB12" s="160">
        <v>95</v>
      </c>
      <c r="AC12" s="161"/>
      <c r="AD12" s="161">
        <v>98</v>
      </c>
      <c r="AE12" s="161"/>
      <c r="AF12" s="161">
        <v>100</v>
      </c>
      <c r="AG12" s="161"/>
      <c r="AH12" s="161">
        <v>100</v>
      </c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97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99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98.25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98.25</v>
      </c>
      <c r="AN12" s="65">
        <f t="shared" ref="AN12:AN55" si="4">AVERAGE(AJ12:AM12)</f>
        <v>98.125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98.125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2" t="s">
        <v>151</v>
      </c>
      <c r="C13" s="142" t="s">
        <v>152</v>
      </c>
      <c r="D13" s="160">
        <v>100</v>
      </c>
      <c r="E13" s="161"/>
      <c r="F13" s="161">
        <v>95</v>
      </c>
      <c r="G13" s="161"/>
      <c r="H13" s="161">
        <v>95</v>
      </c>
      <c r="I13" s="161"/>
      <c r="J13" s="161">
        <v>90</v>
      </c>
      <c r="K13" s="162"/>
      <c r="L13" s="160">
        <v>93</v>
      </c>
      <c r="M13" s="161"/>
      <c r="N13" s="161">
        <v>90</v>
      </c>
      <c r="O13" s="161"/>
      <c r="P13" s="161">
        <v>94</v>
      </c>
      <c r="Q13" s="161"/>
      <c r="R13" s="161">
        <v>95</v>
      </c>
      <c r="S13" s="162"/>
      <c r="T13" s="160">
        <v>95</v>
      </c>
      <c r="U13" s="161"/>
      <c r="V13" s="161">
        <v>92</v>
      </c>
      <c r="W13" s="161"/>
      <c r="X13" s="161">
        <v>94</v>
      </c>
      <c r="Y13" s="161"/>
      <c r="Z13" s="161">
        <v>95</v>
      </c>
      <c r="AA13" s="162"/>
      <c r="AB13" s="160">
        <v>95</v>
      </c>
      <c r="AC13" s="161"/>
      <c r="AD13" s="161">
        <v>97</v>
      </c>
      <c r="AE13" s="161"/>
      <c r="AF13" s="161">
        <v>90</v>
      </c>
      <c r="AG13" s="161"/>
      <c r="AH13" s="161">
        <v>90</v>
      </c>
      <c r="AI13" s="13"/>
      <c r="AJ13" s="61">
        <f t="shared" si="0"/>
        <v>95</v>
      </c>
      <c r="AK13" s="62">
        <f t="shared" si="1"/>
        <v>93</v>
      </c>
      <c r="AL13" s="63">
        <f t="shared" si="2"/>
        <v>94</v>
      </c>
      <c r="AM13" s="64">
        <f t="shared" si="3"/>
        <v>93</v>
      </c>
      <c r="AN13" s="65">
        <f t="shared" si="4"/>
        <v>93.75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93.75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43" t="s">
        <v>153</v>
      </c>
      <c r="C14" s="143" t="s">
        <v>154</v>
      </c>
      <c r="D14" s="160">
        <v>93</v>
      </c>
      <c r="E14" s="161"/>
      <c r="F14" s="161">
        <v>80</v>
      </c>
      <c r="G14" s="161"/>
      <c r="H14" s="161">
        <v>85</v>
      </c>
      <c r="I14" s="161"/>
      <c r="J14" s="161">
        <v>80</v>
      </c>
      <c r="K14" s="162"/>
      <c r="L14" s="160">
        <v>85</v>
      </c>
      <c r="M14" s="161"/>
      <c r="N14" s="161">
        <v>98</v>
      </c>
      <c r="O14" s="161"/>
      <c r="P14" s="161">
        <v>80</v>
      </c>
      <c r="Q14" s="161"/>
      <c r="R14" s="161">
        <v>70</v>
      </c>
      <c r="S14" s="162"/>
      <c r="T14" s="160">
        <v>85</v>
      </c>
      <c r="U14" s="161"/>
      <c r="V14" s="161">
        <v>82</v>
      </c>
      <c r="W14" s="161"/>
      <c r="X14" s="161">
        <v>80</v>
      </c>
      <c r="Y14" s="161"/>
      <c r="Z14" s="161">
        <v>70</v>
      </c>
      <c r="AA14" s="162"/>
      <c r="AB14" s="160">
        <v>95</v>
      </c>
      <c r="AC14" s="161"/>
      <c r="AD14" s="161">
        <v>72</v>
      </c>
      <c r="AE14" s="161"/>
      <c r="AF14" s="161">
        <v>75</v>
      </c>
      <c r="AG14" s="161"/>
      <c r="AH14" s="161">
        <v>78</v>
      </c>
      <c r="AI14" s="13"/>
      <c r="AJ14" s="61">
        <f t="shared" si="0"/>
        <v>84.5</v>
      </c>
      <c r="AK14" s="62">
        <f t="shared" si="1"/>
        <v>83.25</v>
      </c>
      <c r="AL14" s="63">
        <f t="shared" si="2"/>
        <v>79.25</v>
      </c>
      <c r="AM14" s="64">
        <f t="shared" si="3"/>
        <v>80</v>
      </c>
      <c r="AN14" s="65">
        <f t="shared" si="4"/>
        <v>81.75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81.75</v>
      </c>
      <c r="BB14" s="81" t="str">
        <f t="shared" si="13"/>
        <v/>
      </c>
      <c r="BD14" s="24" t="str">
        <f t="shared" si="14"/>
        <v/>
      </c>
    </row>
    <row r="15" spans="1:56" x14ac:dyDescent="0.2">
      <c r="A15" s="45">
        <v>5</v>
      </c>
      <c r="B15" s="144" t="s">
        <v>147</v>
      </c>
      <c r="C15" s="145" t="s">
        <v>155</v>
      </c>
      <c r="D15" s="160">
        <v>98</v>
      </c>
      <c r="E15" s="161"/>
      <c r="F15" s="161">
        <v>100</v>
      </c>
      <c r="G15" s="161"/>
      <c r="H15" s="161">
        <v>90</v>
      </c>
      <c r="I15" s="161"/>
      <c r="J15" s="161">
        <v>90</v>
      </c>
      <c r="K15" s="162"/>
      <c r="L15" s="160">
        <v>95</v>
      </c>
      <c r="M15" s="161"/>
      <c r="N15" s="161">
        <v>95</v>
      </c>
      <c r="O15" s="161"/>
      <c r="P15" s="161">
        <v>92</v>
      </c>
      <c r="Q15" s="161"/>
      <c r="R15" s="161">
        <v>80</v>
      </c>
      <c r="S15" s="162"/>
      <c r="T15" s="160">
        <v>100</v>
      </c>
      <c r="U15" s="161"/>
      <c r="V15" s="161">
        <v>98</v>
      </c>
      <c r="W15" s="161"/>
      <c r="X15" s="161">
        <v>93</v>
      </c>
      <c r="Y15" s="161"/>
      <c r="Z15" s="161">
        <v>85</v>
      </c>
      <c r="AA15" s="162"/>
      <c r="AB15" s="160">
        <v>100</v>
      </c>
      <c r="AC15" s="161"/>
      <c r="AD15" s="161">
        <v>98</v>
      </c>
      <c r="AE15" s="161"/>
      <c r="AF15" s="161">
        <v>95</v>
      </c>
      <c r="AG15" s="161"/>
      <c r="AH15" s="161">
        <v>90</v>
      </c>
      <c r="AI15" s="13"/>
      <c r="AJ15" s="61">
        <f t="shared" si="0"/>
        <v>94.5</v>
      </c>
      <c r="AK15" s="62">
        <f t="shared" si="1"/>
        <v>90.5</v>
      </c>
      <c r="AL15" s="63">
        <f t="shared" si="2"/>
        <v>94</v>
      </c>
      <c r="AM15" s="64">
        <f t="shared" si="3"/>
        <v>95.75</v>
      </c>
      <c r="AN15" s="65">
        <f t="shared" si="4"/>
        <v>93.6875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93.6875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43" t="s">
        <v>156</v>
      </c>
      <c r="C16" s="143" t="s">
        <v>157</v>
      </c>
      <c r="D16" s="160">
        <v>80</v>
      </c>
      <c r="E16" s="161"/>
      <c r="F16" s="161">
        <v>85</v>
      </c>
      <c r="G16" s="161"/>
      <c r="H16" s="161">
        <v>78</v>
      </c>
      <c r="I16" s="161"/>
      <c r="J16" s="161">
        <v>85</v>
      </c>
      <c r="K16" s="162"/>
      <c r="L16" s="160">
        <v>82</v>
      </c>
      <c r="M16" s="161"/>
      <c r="N16" s="161">
        <v>84</v>
      </c>
      <c r="O16" s="161"/>
      <c r="P16" s="161">
        <v>75</v>
      </c>
      <c r="Q16" s="161"/>
      <c r="R16" s="161">
        <v>78</v>
      </c>
      <c r="S16" s="162"/>
      <c r="T16" s="160">
        <v>75</v>
      </c>
      <c r="U16" s="161"/>
      <c r="V16" s="161">
        <v>80</v>
      </c>
      <c r="W16" s="161"/>
      <c r="X16" s="161">
        <v>78</v>
      </c>
      <c r="Y16" s="161"/>
      <c r="Z16" s="161">
        <v>82</v>
      </c>
      <c r="AA16" s="162"/>
      <c r="AB16" s="160">
        <v>85</v>
      </c>
      <c r="AC16" s="161"/>
      <c r="AD16" s="161">
        <v>83</v>
      </c>
      <c r="AE16" s="161"/>
      <c r="AF16" s="161">
        <v>80</v>
      </c>
      <c r="AG16" s="161"/>
      <c r="AH16" s="161">
        <v>81</v>
      </c>
      <c r="AI16" s="13"/>
      <c r="AJ16" s="61">
        <f t="shared" si="0"/>
        <v>82</v>
      </c>
      <c r="AK16" s="62">
        <f t="shared" si="1"/>
        <v>79.75</v>
      </c>
      <c r="AL16" s="63">
        <f t="shared" si="2"/>
        <v>78.75</v>
      </c>
      <c r="AM16" s="64">
        <f t="shared" si="3"/>
        <v>82.25</v>
      </c>
      <c r="AN16" s="65">
        <f t="shared" si="4"/>
        <v>80.6875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80.6875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42" t="s">
        <v>158</v>
      </c>
      <c r="C17" s="142" t="s">
        <v>159</v>
      </c>
      <c r="D17" s="160">
        <v>93</v>
      </c>
      <c r="E17" s="161"/>
      <c r="F17" s="161">
        <v>100</v>
      </c>
      <c r="G17" s="161"/>
      <c r="H17" s="161">
        <v>98</v>
      </c>
      <c r="I17" s="161"/>
      <c r="J17" s="161">
        <v>90</v>
      </c>
      <c r="K17" s="162"/>
      <c r="L17" s="160">
        <v>95</v>
      </c>
      <c r="M17" s="161"/>
      <c r="N17" s="161">
        <v>98</v>
      </c>
      <c r="O17" s="161"/>
      <c r="P17" s="161">
        <v>100</v>
      </c>
      <c r="Q17" s="161"/>
      <c r="R17" s="161">
        <v>98</v>
      </c>
      <c r="S17" s="162"/>
      <c r="T17" s="160">
        <v>98</v>
      </c>
      <c r="U17" s="161"/>
      <c r="V17" s="161">
        <v>98</v>
      </c>
      <c r="W17" s="161"/>
      <c r="X17" s="161">
        <v>95</v>
      </c>
      <c r="Y17" s="161"/>
      <c r="Z17" s="161">
        <v>100</v>
      </c>
      <c r="AA17" s="162"/>
      <c r="AB17" s="163">
        <v>100</v>
      </c>
      <c r="AC17" s="161"/>
      <c r="AD17" s="161">
        <v>100</v>
      </c>
      <c r="AE17" s="161"/>
      <c r="AF17" s="161">
        <v>98</v>
      </c>
      <c r="AG17" s="161"/>
      <c r="AH17" s="161">
        <v>95</v>
      </c>
      <c r="AI17" s="13"/>
      <c r="AJ17" s="61">
        <f t="shared" si="0"/>
        <v>95.25</v>
      </c>
      <c r="AK17" s="62">
        <f t="shared" si="1"/>
        <v>97.75</v>
      </c>
      <c r="AL17" s="63">
        <f t="shared" si="2"/>
        <v>97.75</v>
      </c>
      <c r="AM17" s="64">
        <f t="shared" si="3"/>
        <v>98.25</v>
      </c>
      <c r="AN17" s="65">
        <f t="shared" si="4"/>
        <v>97.25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97.25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43" t="s">
        <v>160</v>
      </c>
      <c r="C18" s="143" t="s">
        <v>161</v>
      </c>
      <c r="D18" s="160">
        <v>80</v>
      </c>
      <c r="E18" s="161"/>
      <c r="F18" s="161">
        <v>85</v>
      </c>
      <c r="G18" s="161"/>
      <c r="H18" s="161">
        <v>75</v>
      </c>
      <c r="I18" s="161"/>
      <c r="J18" s="161">
        <v>75</v>
      </c>
      <c r="K18" s="162"/>
      <c r="L18" s="160">
        <v>82</v>
      </c>
      <c r="M18" s="161"/>
      <c r="N18" s="161">
        <v>80</v>
      </c>
      <c r="O18" s="161"/>
      <c r="P18" s="161">
        <v>72</v>
      </c>
      <c r="Q18" s="161"/>
      <c r="R18" s="161">
        <v>75</v>
      </c>
      <c r="S18" s="162"/>
      <c r="T18" s="160">
        <v>80</v>
      </c>
      <c r="U18" s="161"/>
      <c r="V18" s="161">
        <v>87</v>
      </c>
      <c r="W18" s="161"/>
      <c r="X18" s="161">
        <v>73</v>
      </c>
      <c r="Y18" s="161"/>
      <c r="Z18" s="161">
        <v>72</v>
      </c>
      <c r="AA18" s="162"/>
      <c r="AB18" s="160">
        <v>80</v>
      </c>
      <c r="AC18" s="161"/>
      <c r="AD18" s="161">
        <v>82</v>
      </c>
      <c r="AE18" s="161"/>
      <c r="AF18" s="161">
        <v>70</v>
      </c>
      <c r="AG18" s="161"/>
      <c r="AH18" s="161">
        <v>73</v>
      </c>
      <c r="AI18" s="13"/>
      <c r="AJ18" s="61">
        <f t="shared" si="0"/>
        <v>78.75</v>
      </c>
      <c r="AK18" s="62">
        <f t="shared" si="1"/>
        <v>77.25</v>
      </c>
      <c r="AL18" s="63">
        <f t="shared" si="2"/>
        <v>78</v>
      </c>
      <c r="AM18" s="64">
        <f t="shared" si="3"/>
        <v>76.25</v>
      </c>
      <c r="AN18" s="65">
        <f t="shared" si="4"/>
        <v>77.5625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77.5625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42" t="s">
        <v>162</v>
      </c>
      <c r="C19" s="142" t="s">
        <v>163</v>
      </c>
      <c r="D19" s="160">
        <v>80</v>
      </c>
      <c r="E19" s="161"/>
      <c r="F19" s="161">
        <v>70</v>
      </c>
      <c r="G19" s="161"/>
      <c r="H19" s="161">
        <v>85</v>
      </c>
      <c r="I19" s="161"/>
      <c r="J19" s="161">
        <v>89</v>
      </c>
      <c r="K19" s="162"/>
      <c r="L19" s="160">
        <v>85</v>
      </c>
      <c r="M19" s="161"/>
      <c r="N19" s="161">
        <v>90</v>
      </c>
      <c r="O19" s="161"/>
      <c r="P19" s="161">
        <v>80</v>
      </c>
      <c r="Q19" s="161"/>
      <c r="R19" s="161">
        <v>90</v>
      </c>
      <c r="S19" s="162"/>
      <c r="T19" s="160">
        <v>80</v>
      </c>
      <c r="U19" s="161"/>
      <c r="V19" s="161">
        <v>82</v>
      </c>
      <c r="W19" s="161"/>
      <c r="X19" s="161">
        <v>80</v>
      </c>
      <c r="Y19" s="161"/>
      <c r="Z19" s="161">
        <v>90</v>
      </c>
      <c r="AA19" s="162"/>
      <c r="AB19" s="160">
        <v>90</v>
      </c>
      <c r="AC19" s="161"/>
      <c r="AD19" s="161">
        <v>79</v>
      </c>
      <c r="AE19" s="161"/>
      <c r="AF19" s="161">
        <v>75</v>
      </c>
      <c r="AG19" s="161"/>
      <c r="AH19" s="161">
        <v>90</v>
      </c>
      <c r="AI19" s="13"/>
      <c r="AJ19" s="61">
        <f t="shared" si="0"/>
        <v>81</v>
      </c>
      <c r="AK19" s="62">
        <f t="shared" si="1"/>
        <v>86.25</v>
      </c>
      <c r="AL19" s="63">
        <f t="shared" si="2"/>
        <v>83</v>
      </c>
      <c r="AM19" s="64">
        <f t="shared" si="3"/>
        <v>83.5</v>
      </c>
      <c r="AN19" s="65">
        <f t="shared" si="4"/>
        <v>83.4375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83.4375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43" t="s">
        <v>164</v>
      </c>
      <c r="C20" s="143" t="s">
        <v>165</v>
      </c>
      <c r="D20" s="160">
        <v>0</v>
      </c>
      <c r="E20" s="161"/>
      <c r="F20" s="161">
        <v>0</v>
      </c>
      <c r="G20" s="161"/>
      <c r="H20" s="161">
        <v>0</v>
      </c>
      <c r="I20" s="161"/>
      <c r="J20" s="161">
        <v>0</v>
      </c>
      <c r="K20" s="162"/>
      <c r="L20" s="160">
        <v>0</v>
      </c>
      <c r="M20" s="161"/>
      <c r="N20" s="161">
        <v>0</v>
      </c>
      <c r="O20" s="161"/>
      <c r="P20" s="161">
        <v>0</v>
      </c>
      <c r="Q20" s="161"/>
      <c r="R20" s="161">
        <v>0</v>
      </c>
      <c r="S20" s="162"/>
      <c r="T20" s="160">
        <v>0</v>
      </c>
      <c r="U20" s="161"/>
      <c r="V20" s="161">
        <v>0</v>
      </c>
      <c r="W20" s="161"/>
      <c r="X20" s="161">
        <v>0</v>
      </c>
      <c r="Y20" s="161"/>
      <c r="Z20" s="161">
        <v>0</v>
      </c>
      <c r="AA20" s="162"/>
      <c r="AB20" s="160">
        <v>0</v>
      </c>
      <c r="AC20" s="161"/>
      <c r="AD20" s="161">
        <v>0</v>
      </c>
      <c r="AE20" s="161"/>
      <c r="AF20" s="161">
        <v>0</v>
      </c>
      <c r="AG20" s="161"/>
      <c r="AH20" s="161">
        <v>0</v>
      </c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2" t="s">
        <v>166</v>
      </c>
      <c r="C21" s="142" t="s">
        <v>167</v>
      </c>
      <c r="D21" s="160">
        <v>70</v>
      </c>
      <c r="E21" s="161"/>
      <c r="F21" s="161">
        <v>71</v>
      </c>
      <c r="G21" s="161"/>
      <c r="H21" s="161">
        <v>70</v>
      </c>
      <c r="I21" s="161"/>
      <c r="J21" s="161">
        <v>75</v>
      </c>
      <c r="K21" s="162"/>
      <c r="L21" s="160">
        <v>70</v>
      </c>
      <c r="M21" s="161"/>
      <c r="N21" s="161">
        <v>70</v>
      </c>
      <c r="O21" s="161"/>
      <c r="P21" s="161">
        <v>70</v>
      </c>
      <c r="Q21" s="161"/>
      <c r="R21" s="161">
        <v>70</v>
      </c>
      <c r="S21" s="162"/>
      <c r="T21" s="160">
        <v>70</v>
      </c>
      <c r="U21" s="161"/>
      <c r="V21" s="161">
        <v>70</v>
      </c>
      <c r="W21" s="161"/>
      <c r="X21" s="161">
        <v>70</v>
      </c>
      <c r="Y21" s="161"/>
      <c r="Z21" s="161">
        <v>70</v>
      </c>
      <c r="AA21" s="162"/>
      <c r="AB21" s="160">
        <v>72</v>
      </c>
      <c r="AC21" s="161"/>
      <c r="AD21" s="161">
        <v>71</v>
      </c>
      <c r="AE21" s="161"/>
      <c r="AF21" s="161">
        <v>70</v>
      </c>
      <c r="AG21" s="161"/>
      <c r="AH21" s="161">
        <v>70</v>
      </c>
      <c r="AI21" s="13"/>
      <c r="AJ21" s="61">
        <f t="shared" si="0"/>
        <v>71.5</v>
      </c>
      <c r="AK21" s="62">
        <f t="shared" si="1"/>
        <v>70</v>
      </c>
      <c r="AL21" s="63">
        <f t="shared" si="2"/>
        <v>70</v>
      </c>
      <c r="AM21" s="64">
        <f t="shared" si="3"/>
        <v>70.75</v>
      </c>
      <c r="AN21" s="65">
        <f t="shared" si="4"/>
        <v>70.5625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70.5625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43" t="s">
        <v>168</v>
      </c>
      <c r="C22" s="143" t="s">
        <v>169</v>
      </c>
      <c r="D22" s="160">
        <v>93</v>
      </c>
      <c r="E22" s="161"/>
      <c r="F22" s="161">
        <v>95</v>
      </c>
      <c r="G22" s="161"/>
      <c r="H22" s="161">
        <v>90</v>
      </c>
      <c r="I22" s="161"/>
      <c r="J22" s="161">
        <v>90</v>
      </c>
      <c r="K22" s="162"/>
      <c r="L22" s="160">
        <v>95</v>
      </c>
      <c r="M22" s="161"/>
      <c r="N22" s="161">
        <v>90</v>
      </c>
      <c r="O22" s="161"/>
      <c r="P22" s="161">
        <v>92</v>
      </c>
      <c r="Q22" s="161"/>
      <c r="R22" s="161">
        <v>90</v>
      </c>
      <c r="S22" s="162"/>
      <c r="T22" s="160">
        <v>93</v>
      </c>
      <c r="U22" s="161"/>
      <c r="V22" s="161">
        <v>90</v>
      </c>
      <c r="W22" s="161"/>
      <c r="X22" s="161">
        <v>95</v>
      </c>
      <c r="Y22" s="161"/>
      <c r="Z22" s="161">
        <v>92</v>
      </c>
      <c r="AA22" s="162"/>
      <c r="AB22" s="160">
        <v>95</v>
      </c>
      <c r="AC22" s="161"/>
      <c r="AD22" s="161">
        <v>95</v>
      </c>
      <c r="AE22" s="161"/>
      <c r="AF22" s="161">
        <v>90</v>
      </c>
      <c r="AG22" s="161"/>
      <c r="AH22" s="161">
        <v>93</v>
      </c>
      <c r="AI22" s="13"/>
      <c r="AJ22" s="61">
        <f t="shared" si="0"/>
        <v>92</v>
      </c>
      <c r="AK22" s="62">
        <f t="shared" si="1"/>
        <v>91.75</v>
      </c>
      <c r="AL22" s="63">
        <f t="shared" si="2"/>
        <v>92.5</v>
      </c>
      <c r="AM22" s="64">
        <f t="shared" si="3"/>
        <v>93.25</v>
      </c>
      <c r="AN22" s="65">
        <f t="shared" si="4"/>
        <v>92.375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92.375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42" t="s">
        <v>170</v>
      </c>
      <c r="C23" s="142" t="s">
        <v>171</v>
      </c>
      <c r="D23" s="160">
        <v>75</v>
      </c>
      <c r="E23" s="161"/>
      <c r="F23" s="161">
        <v>80</v>
      </c>
      <c r="G23" s="161"/>
      <c r="H23" s="161">
        <v>85</v>
      </c>
      <c r="I23" s="161"/>
      <c r="J23" s="161">
        <v>82</v>
      </c>
      <c r="K23" s="162"/>
      <c r="L23" s="160">
        <v>78</v>
      </c>
      <c r="M23" s="161"/>
      <c r="N23" s="161">
        <v>82</v>
      </c>
      <c r="O23" s="161"/>
      <c r="P23" s="161">
        <v>81</v>
      </c>
      <c r="Q23" s="161"/>
      <c r="R23" s="161">
        <v>79</v>
      </c>
      <c r="S23" s="162"/>
      <c r="T23" s="160">
        <v>80</v>
      </c>
      <c r="U23" s="161"/>
      <c r="V23" s="161">
        <v>82</v>
      </c>
      <c r="W23" s="161"/>
      <c r="X23" s="161">
        <v>80</v>
      </c>
      <c r="Y23" s="161"/>
      <c r="Z23" s="161">
        <v>82</v>
      </c>
      <c r="AA23" s="162"/>
      <c r="AB23" s="160">
        <v>84</v>
      </c>
      <c r="AC23" s="161"/>
      <c r="AD23" s="161">
        <v>80</v>
      </c>
      <c r="AE23" s="161"/>
      <c r="AF23" s="161">
        <v>80</v>
      </c>
      <c r="AG23" s="161"/>
      <c r="AH23" s="161">
        <v>80</v>
      </c>
      <c r="AI23" s="13"/>
      <c r="AJ23" s="61">
        <f t="shared" si="0"/>
        <v>80.5</v>
      </c>
      <c r="AK23" s="62">
        <f t="shared" si="1"/>
        <v>80</v>
      </c>
      <c r="AL23" s="63">
        <f t="shared" si="2"/>
        <v>81</v>
      </c>
      <c r="AM23" s="64">
        <f t="shared" si="3"/>
        <v>81</v>
      </c>
      <c r="AN23" s="65">
        <f t="shared" si="4"/>
        <v>80.625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80.625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43" t="s">
        <v>172</v>
      </c>
      <c r="C24" s="143" t="s">
        <v>173</v>
      </c>
      <c r="D24" s="160">
        <v>0</v>
      </c>
      <c r="E24" s="161"/>
      <c r="F24" s="161">
        <v>0</v>
      </c>
      <c r="G24" s="161"/>
      <c r="H24" s="161">
        <v>0</v>
      </c>
      <c r="I24" s="161"/>
      <c r="J24" s="161">
        <v>0</v>
      </c>
      <c r="K24" s="162"/>
      <c r="L24" s="160">
        <v>0</v>
      </c>
      <c r="M24" s="161"/>
      <c r="N24" s="161">
        <v>0</v>
      </c>
      <c r="O24" s="161"/>
      <c r="P24" s="161">
        <v>0</v>
      </c>
      <c r="Q24" s="161"/>
      <c r="R24" s="161">
        <v>0</v>
      </c>
      <c r="S24" s="162"/>
      <c r="T24" s="160">
        <v>0</v>
      </c>
      <c r="U24" s="161"/>
      <c r="V24" s="161">
        <v>0</v>
      </c>
      <c r="W24" s="161"/>
      <c r="X24" s="161">
        <v>0</v>
      </c>
      <c r="Y24" s="161"/>
      <c r="Z24" s="161">
        <v>0</v>
      </c>
      <c r="AA24" s="162"/>
      <c r="AB24" s="160">
        <v>0</v>
      </c>
      <c r="AC24" s="161"/>
      <c r="AD24" s="161">
        <v>0</v>
      </c>
      <c r="AE24" s="161"/>
      <c r="AF24" s="161">
        <v>0</v>
      </c>
      <c r="AG24" s="161"/>
      <c r="AH24" s="161">
        <v>0</v>
      </c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2" t="s">
        <v>174</v>
      </c>
      <c r="C25" s="142" t="s">
        <v>175</v>
      </c>
      <c r="D25" s="160">
        <v>78</v>
      </c>
      <c r="E25" s="161"/>
      <c r="F25" s="161">
        <v>75</v>
      </c>
      <c r="G25" s="161"/>
      <c r="H25" s="161">
        <v>82</v>
      </c>
      <c r="I25" s="161"/>
      <c r="J25" s="161">
        <v>85</v>
      </c>
      <c r="K25" s="162"/>
      <c r="L25" s="160">
        <v>77</v>
      </c>
      <c r="M25" s="161"/>
      <c r="N25" s="161">
        <v>75</v>
      </c>
      <c r="O25" s="161"/>
      <c r="P25" s="161">
        <v>84</v>
      </c>
      <c r="Q25" s="161"/>
      <c r="R25" s="161">
        <v>80</v>
      </c>
      <c r="S25" s="162"/>
      <c r="T25" s="160">
        <v>80</v>
      </c>
      <c r="U25" s="161"/>
      <c r="V25" s="161">
        <v>79</v>
      </c>
      <c r="W25" s="161"/>
      <c r="X25" s="161">
        <v>81</v>
      </c>
      <c r="Y25" s="161"/>
      <c r="Z25" s="161">
        <v>75</v>
      </c>
      <c r="AA25" s="162"/>
      <c r="AB25" s="160">
        <v>84</v>
      </c>
      <c r="AC25" s="161"/>
      <c r="AD25" s="161">
        <v>80</v>
      </c>
      <c r="AE25" s="161"/>
      <c r="AF25" s="161">
        <v>78</v>
      </c>
      <c r="AG25" s="161"/>
      <c r="AH25" s="161">
        <v>80</v>
      </c>
      <c r="AI25" s="13"/>
      <c r="AJ25" s="61">
        <f t="shared" si="0"/>
        <v>80</v>
      </c>
      <c r="AK25" s="62">
        <f t="shared" si="1"/>
        <v>79</v>
      </c>
      <c r="AL25" s="63">
        <f t="shared" si="2"/>
        <v>78.75</v>
      </c>
      <c r="AM25" s="64">
        <f t="shared" si="3"/>
        <v>80.5</v>
      </c>
      <c r="AN25" s="65">
        <f t="shared" si="4"/>
        <v>79.5625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79.5625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3" t="s">
        <v>176</v>
      </c>
      <c r="C26" s="143" t="s">
        <v>177</v>
      </c>
      <c r="D26" s="160">
        <v>100</v>
      </c>
      <c r="E26" s="161"/>
      <c r="F26" s="161">
        <v>95</v>
      </c>
      <c r="G26" s="161"/>
      <c r="H26" s="161">
        <v>100</v>
      </c>
      <c r="I26" s="161"/>
      <c r="J26" s="161">
        <v>98</v>
      </c>
      <c r="K26" s="162"/>
      <c r="L26" s="160">
        <v>98</v>
      </c>
      <c r="M26" s="161"/>
      <c r="N26" s="161">
        <v>100</v>
      </c>
      <c r="O26" s="161"/>
      <c r="P26" s="161">
        <v>100</v>
      </c>
      <c r="Q26" s="161"/>
      <c r="R26" s="161">
        <v>100</v>
      </c>
      <c r="S26" s="162"/>
      <c r="T26" s="160">
        <v>100</v>
      </c>
      <c r="U26" s="161"/>
      <c r="V26" s="161">
        <v>100</v>
      </c>
      <c r="W26" s="161"/>
      <c r="X26" s="161">
        <v>98</v>
      </c>
      <c r="Y26" s="161"/>
      <c r="Z26" s="161">
        <v>100</v>
      </c>
      <c r="AA26" s="162"/>
      <c r="AB26" s="160">
        <v>98</v>
      </c>
      <c r="AC26" s="161"/>
      <c r="AD26" s="161">
        <v>95</v>
      </c>
      <c r="AE26" s="161"/>
      <c r="AF26" s="161">
        <v>100</v>
      </c>
      <c r="AG26" s="161"/>
      <c r="AH26" s="161">
        <v>100</v>
      </c>
      <c r="AI26" s="13"/>
      <c r="AJ26" s="61">
        <f t="shared" si="0"/>
        <v>98.25</v>
      </c>
      <c r="AK26" s="62">
        <f t="shared" si="1"/>
        <v>99.5</v>
      </c>
      <c r="AL26" s="63">
        <f t="shared" si="2"/>
        <v>99.5</v>
      </c>
      <c r="AM26" s="64">
        <f t="shared" si="3"/>
        <v>98.25</v>
      </c>
      <c r="AN26" s="65">
        <f t="shared" si="4"/>
        <v>98.875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98.875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2" t="s">
        <v>178</v>
      </c>
      <c r="C27" s="142" t="s">
        <v>179</v>
      </c>
      <c r="D27" s="160">
        <v>95</v>
      </c>
      <c r="E27" s="161"/>
      <c r="F27" s="161">
        <v>90</v>
      </c>
      <c r="G27" s="161"/>
      <c r="H27" s="161">
        <v>98</v>
      </c>
      <c r="I27" s="161"/>
      <c r="J27" s="161">
        <v>95</v>
      </c>
      <c r="K27" s="162"/>
      <c r="L27" s="160">
        <v>93</v>
      </c>
      <c r="M27" s="161"/>
      <c r="N27" s="161">
        <v>100</v>
      </c>
      <c r="O27" s="161"/>
      <c r="P27" s="161">
        <v>100</v>
      </c>
      <c r="Q27" s="161"/>
      <c r="R27" s="161">
        <v>95</v>
      </c>
      <c r="S27" s="162"/>
      <c r="T27" s="160">
        <v>90</v>
      </c>
      <c r="U27" s="161"/>
      <c r="V27" s="161">
        <v>100</v>
      </c>
      <c r="W27" s="161"/>
      <c r="X27" s="161">
        <v>95</v>
      </c>
      <c r="Y27" s="161"/>
      <c r="Z27" s="161">
        <v>98</v>
      </c>
      <c r="AA27" s="162"/>
      <c r="AB27" s="160">
        <v>98</v>
      </c>
      <c r="AC27" s="161"/>
      <c r="AD27" s="161">
        <v>98</v>
      </c>
      <c r="AE27" s="161"/>
      <c r="AF27" s="161">
        <v>100</v>
      </c>
      <c r="AG27" s="161"/>
      <c r="AH27" s="161">
        <v>100</v>
      </c>
      <c r="AI27" s="13"/>
      <c r="AJ27" s="61">
        <f t="shared" si="0"/>
        <v>94.5</v>
      </c>
      <c r="AK27" s="62">
        <f t="shared" si="1"/>
        <v>97</v>
      </c>
      <c r="AL27" s="63">
        <f t="shared" si="2"/>
        <v>95.75</v>
      </c>
      <c r="AM27" s="64">
        <f t="shared" si="3"/>
        <v>99</v>
      </c>
      <c r="AN27" s="65">
        <f t="shared" si="4"/>
        <v>96.5625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96.5625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43" t="s">
        <v>180</v>
      </c>
      <c r="C28" s="143" t="s">
        <v>181</v>
      </c>
      <c r="D28" s="160">
        <v>88</v>
      </c>
      <c r="E28" s="161"/>
      <c r="F28" s="161">
        <v>85</v>
      </c>
      <c r="G28" s="161"/>
      <c r="H28" s="161">
        <v>90</v>
      </c>
      <c r="I28" s="161"/>
      <c r="J28" s="161">
        <v>90</v>
      </c>
      <c r="K28" s="162"/>
      <c r="L28" s="160">
        <v>90</v>
      </c>
      <c r="M28" s="161"/>
      <c r="N28" s="161">
        <v>85</v>
      </c>
      <c r="O28" s="161"/>
      <c r="P28" s="161">
        <v>88</v>
      </c>
      <c r="Q28" s="161"/>
      <c r="R28" s="161">
        <v>92</v>
      </c>
      <c r="S28" s="162"/>
      <c r="T28" s="160">
        <v>85</v>
      </c>
      <c r="U28" s="161"/>
      <c r="V28" s="161">
        <v>87</v>
      </c>
      <c r="W28" s="161"/>
      <c r="X28" s="161">
        <v>92</v>
      </c>
      <c r="Y28" s="161"/>
      <c r="Z28" s="161">
        <v>90</v>
      </c>
      <c r="AA28" s="162"/>
      <c r="AB28" s="160">
        <v>90</v>
      </c>
      <c r="AC28" s="161"/>
      <c r="AD28" s="161">
        <v>80</v>
      </c>
      <c r="AE28" s="161"/>
      <c r="AF28" s="161">
        <v>90</v>
      </c>
      <c r="AG28" s="161"/>
      <c r="AH28" s="161">
        <v>95</v>
      </c>
      <c r="AI28" s="13"/>
      <c r="AJ28" s="61">
        <f t="shared" si="0"/>
        <v>88.25</v>
      </c>
      <c r="AK28" s="62">
        <f t="shared" si="1"/>
        <v>88.75</v>
      </c>
      <c r="AL28" s="63">
        <f t="shared" si="2"/>
        <v>88.5</v>
      </c>
      <c r="AM28" s="64">
        <f t="shared" si="3"/>
        <v>88.75</v>
      </c>
      <c r="AN28" s="65">
        <f t="shared" si="4"/>
        <v>88.5625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88.5625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42" t="s">
        <v>182</v>
      </c>
      <c r="C29" s="142" t="s">
        <v>183</v>
      </c>
      <c r="D29" s="160">
        <v>90</v>
      </c>
      <c r="E29" s="161"/>
      <c r="F29" s="161">
        <v>90</v>
      </c>
      <c r="G29" s="161"/>
      <c r="H29" s="161">
        <v>95</v>
      </c>
      <c r="I29" s="161"/>
      <c r="J29" s="161">
        <v>90</v>
      </c>
      <c r="K29" s="162"/>
      <c r="L29" s="160">
        <v>90</v>
      </c>
      <c r="M29" s="161"/>
      <c r="N29" s="161">
        <v>90</v>
      </c>
      <c r="O29" s="161"/>
      <c r="P29" s="161">
        <v>93</v>
      </c>
      <c r="Q29" s="161"/>
      <c r="R29" s="161">
        <v>95</v>
      </c>
      <c r="S29" s="162"/>
      <c r="T29" s="160">
        <v>100</v>
      </c>
      <c r="U29" s="161"/>
      <c r="V29" s="161">
        <v>90</v>
      </c>
      <c r="W29" s="161"/>
      <c r="X29" s="161">
        <v>95</v>
      </c>
      <c r="Y29" s="161"/>
      <c r="Z29" s="161">
        <v>90</v>
      </c>
      <c r="AA29" s="162"/>
      <c r="AB29" s="160">
        <v>95</v>
      </c>
      <c r="AC29" s="161"/>
      <c r="AD29" s="161">
        <v>98</v>
      </c>
      <c r="AE29" s="161"/>
      <c r="AF29" s="161">
        <v>90</v>
      </c>
      <c r="AG29" s="161"/>
      <c r="AH29" s="161">
        <v>90</v>
      </c>
      <c r="AI29" s="13"/>
      <c r="AJ29" s="61">
        <f t="shared" si="0"/>
        <v>91.25</v>
      </c>
      <c r="AK29" s="62">
        <f t="shared" si="1"/>
        <v>92</v>
      </c>
      <c r="AL29" s="63">
        <f t="shared" si="2"/>
        <v>93.75</v>
      </c>
      <c r="AM29" s="64">
        <f t="shared" si="3"/>
        <v>93.25</v>
      </c>
      <c r="AN29" s="65">
        <f t="shared" si="4"/>
        <v>92.5625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92.5625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43" t="s">
        <v>184</v>
      </c>
      <c r="C30" s="143" t="s">
        <v>185</v>
      </c>
      <c r="D30" s="160">
        <v>85</v>
      </c>
      <c r="E30" s="161"/>
      <c r="F30" s="161">
        <v>85</v>
      </c>
      <c r="G30" s="161"/>
      <c r="H30" s="161">
        <v>92</v>
      </c>
      <c r="I30" s="161"/>
      <c r="J30" s="161">
        <v>90</v>
      </c>
      <c r="K30" s="162"/>
      <c r="L30" s="160">
        <v>80</v>
      </c>
      <c r="M30" s="161"/>
      <c r="N30" s="161">
        <v>85</v>
      </c>
      <c r="O30" s="161"/>
      <c r="P30" s="161">
        <v>90</v>
      </c>
      <c r="Q30" s="161"/>
      <c r="R30" s="161">
        <v>85</v>
      </c>
      <c r="S30" s="162"/>
      <c r="T30" s="160">
        <v>95</v>
      </c>
      <c r="U30" s="161"/>
      <c r="V30" s="161">
        <v>80</v>
      </c>
      <c r="W30" s="161"/>
      <c r="X30" s="161">
        <v>91</v>
      </c>
      <c r="Y30" s="161"/>
      <c r="Z30" s="161">
        <v>91</v>
      </c>
      <c r="AA30" s="162"/>
      <c r="AB30" s="160">
        <v>100</v>
      </c>
      <c r="AC30" s="161"/>
      <c r="AD30" s="161">
        <v>90</v>
      </c>
      <c r="AE30" s="161"/>
      <c r="AF30" s="161">
        <v>92</v>
      </c>
      <c r="AG30" s="161"/>
      <c r="AH30" s="161">
        <v>88</v>
      </c>
      <c r="AI30" s="13"/>
      <c r="AJ30" s="61">
        <f t="shared" si="0"/>
        <v>88</v>
      </c>
      <c r="AK30" s="62">
        <f t="shared" si="1"/>
        <v>85</v>
      </c>
      <c r="AL30" s="63">
        <f t="shared" si="2"/>
        <v>89.25</v>
      </c>
      <c r="AM30" s="64">
        <f t="shared" si="3"/>
        <v>92.5</v>
      </c>
      <c r="AN30" s="65">
        <f t="shared" si="4"/>
        <v>88.6875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88.6875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42" t="s">
        <v>186</v>
      </c>
      <c r="C31" s="142" t="s">
        <v>187</v>
      </c>
      <c r="D31" s="160">
        <v>0</v>
      </c>
      <c r="E31" s="161"/>
      <c r="F31" s="161">
        <v>0</v>
      </c>
      <c r="G31" s="161"/>
      <c r="H31" s="161">
        <v>0</v>
      </c>
      <c r="I31" s="161"/>
      <c r="J31" s="161">
        <v>0</v>
      </c>
      <c r="K31" s="162"/>
      <c r="L31" s="160">
        <v>0</v>
      </c>
      <c r="M31" s="161"/>
      <c r="N31" s="161">
        <v>0</v>
      </c>
      <c r="O31" s="161"/>
      <c r="P31" s="161">
        <v>0</v>
      </c>
      <c r="Q31" s="161"/>
      <c r="R31" s="161">
        <v>0</v>
      </c>
      <c r="S31" s="162"/>
      <c r="T31" s="160">
        <v>0</v>
      </c>
      <c r="U31" s="161"/>
      <c r="V31" s="161">
        <v>0</v>
      </c>
      <c r="W31" s="161"/>
      <c r="X31" s="161">
        <v>0</v>
      </c>
      <c r="Y31" s="161"/>
      <c r="Z31" s="161">
        <v>0</v>
      </c>
      <c r="AA31" s="162"/>
      <c r="AB31" s="160">
        <v>0</v>
      </c>
      <c r="AC31" s="161"/>
      <c r="AD31" s="161">
        <v>0</v>
      </c>
      <c r="AE31" s="161"/>
      <c r="AF31" s="161">
        <v>0</v>
      </c>
      <c r="AG31" s="161"/>
      <c r="AH31" s="161">
        <v>0</v>
      </c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3" t="s">
        <v>188</v>
      </c>
      <c r="C32" s="143" t="s">
        <v>189</v>
      </c>
      <c r="D32" s="160">
        <v>0</v>
      </c>
      <c r="E32" s="161"/>
      <c r="F32" s="161">
        <v>0</v>
      </c>
      <c r="G32" s="161"/>
      <c r="H32" s="161">
        <v>0</v>
      </c>
      <c r="I32" s="161"/>
      <c r="J32" s="161">
        <v>0</v>
      </c>
      <c r="K32" s="162"/>
      <c r="L32" s="160">
        <v>0</v>
      </c>
      <c r="M32" s="161"/>
      <c r="N32" s="161">
        <v>0</v>
      </c>
      <c r="O32" s="161"/>
      <c r="P32" s="161">
        <v>0</v>
      </c>
      <c r="Q32" s="161"/>
      <c r="R32" s="161">
        <v>0</v>
      </c>
      <c r="S32" s="162"/>
      <c r="T32" s="160">
        <v>0</v>
      </c>
      <c r="U32" s="161"/>
      <c r="V32" s="161">
        <v>0</v>
      </c>
      <c r="W32" s="161"/>
      <c r="X32" s="161">
        <v>0</v>
      </c>
      <c r="Y32" s="161"/>
      <c r="Z32" s="161">
        <v>0</v>
      </c>
      <c r="AA32" s="162"/>
      <c r="AB32" s="160">
        <v>0</v>
      </c>
      <c r="AC32" s="161"/>
      <c r="AD32" s="161">
        <v>0</v>
      </c>
      <c r="AE32" s="161"/>
      <c r="AF32" s="161">
        <v>0</v>
      </c>
      <c r="AG32" s="161"/>
      <c r="AH32" s="161">
        <v>0</v>
      </c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2" t="s">
        <v>190</v>
      </c>
      <c r="C33" s="142" t="s">
        <v>191</v>
      </c>
      <c r="D33" s="160">
        <v>0</v>
      </c>
      <c r="E33" s="161"/>
      <c r="F33" s="161">
        <v>0</v>
      </c>
      <c r="G33" s="161"/>
      <c r="H33" s="161">
        <v>0</v>
      </c>
      <c r="I33" s="161"/>
      <c r="J33" s="161">
        <v>0</v>
      </c>
      <c r="K33" s="162"/>
      <c r="L33" s="160">
        <v>0</v>
      </c>
      <c r="M33" s="161"/>
      <c r="N33" s="161">
        <v>0</v>
      </c>
      <c r="O33" s="161"/>
      <c r="P33" s="161">
        <v>0</v>
      </c>
      <c r="Q33" s="161"/>
      <c r="R33" s="161">
        <v>0</v>
      </c>
      <c r="S33" s="162"/>
      <c r="T33" s="160">
        <v>0</v>
      </c>
      <c r="U33" s="161"/>
      <c r="V33" s="161">
        <v>0</v>
      </c>
      <c r="W33" s="161"/>
      <c r="X33" s="161">
        <v>0</v>
      </c>
      <c r="Y33" s="161"/>
      <c r="Z33" s="161">
        <v>0</v>
      </c>
      <c r="AA33" s="162"/>
      <c r="AB33" s="160">
        <v>0</v>
      </c>
      <c r="AC33" s="161"/>
      <c r="AD33" s="161">
        <v>0</v>
      </c>
      <c r="AE33" s="161"/>
      <c r="AF33" s="161">
        <v>0</v>
      </c>
      <c r="AG33" s="161"/>
      <c r="AH33" s="161">
        <v>0</v>
      </c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3" t="s">
        <v>192</v>
      </c>
      <c r="C34" s="143" t="s">
        <v>193</v>
      </c>
      <c r="D34" s="160">
        <v>75</v>
      </c>
      <c r="E34" s="161"/>
      <c r="F34" s="161">
        <v>80</v>
      </c>
      <c r="G34" s="161"/>
      <c r="H34" s="161">
        <v>70</v>
      </c>
      <c r="I34" s="161"/>
      <c r="J34" s="161">
        <v>80</v>
      </c>
      <c r="K34" s="162"/>
      <c r="L34" s="160">
        <v>78</v>
      </c>
      <c r="M34" s="161"/>
      <c r="N34" s="161">
        <v>82</v>
      </c>
      <c r="O34" s="161"/>
      <c r="P34" s="161">
        <v>72</v>
      </c>
      <c r="Q34" s="161"/>
      <c r="R34" s="161">
        <v>76</v>
      </c>
      <c r="S34" s="162"/>
      <c r="T34" s="160">
        <v>78</v>
      </c>
      <c r="U34" s="161"/>
      <c r="V34" s="161">
        <v>75</v>
      </c>
      <c r="W34" s="161"/>
      <c r="X34" s="161">
        <v>75</v>
      </c>
      <c r="Y34" s="161"/>
      <c r="Z34" s="161">
        <v>78</v>
      </c>
      <c r="AA34" s="162"/>
      <c r="AB34" s="160">
        <v>75</v>
      </c>
      <c r="AC34" s="161"/>
      <c r="AD34" s="161">
        <v>80</v>
      </c>
      <c r="AE34" s="161"/>
      <c r="AF34" s="161">
        <v>78</v>
      </c>
      <c r="AG34" s="161"/>
      <c r="AH34" s="161">
        <v>75</v>
      </c>
      <c r="AI34" s="13"/>
      <c r="AJ34" s="61">
        <f t="shared" si="0"/>
        <v>76.25</v>
      </c>
      <c r="AK34" s="62">
        <f t="shared" si="1"/>
        <v>77</v>
      </c>
      <c r="AL34" s="63">
        <f t="shared" si="2"/>
        <v>76.5</v>
      </c>
      <c r="AM34" s="64">
        <f t="shared" si="3"/>
        <v>77</v>
      </c>
      <c r="AN34" s="65">
        <f t="shared" si="4"/>
        <v>76.6875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76.6875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42" t="s">
        <v>194</v>
      </c>
      <c r="C35" s="142" t="s">
        <v>195</v>
      </c>
      <c r="D35" s="160">
        <v>0</v>
      </c>
      <c r="E35" s="161"/>
      <c r="F35" s="161">
        <v>0</v>
      </c>
      <c r="G35" s="161"/>
      <c r="H35" s="161">
        <v>0</v>
      </c>
      <c r="I35" s="161"/>
      <c r="J35" s="161">
        <v>0</v>
      </c>
      <c r="K35" s="162"/>
      <c r="L35" s="160">
        <v>0</v>
      </c>
      <c r="M35" s="161"/>
      <c r="N35" s="161">
        <v>0</v>
      </c>
      <c r="O35" s="161"/>
      <c r="P35" s="161">
        <v>0</v>
      </c>
      <c r="Q35" s="161"/>
      <c r="R35" s="161">
        <v>0</v>
      </c>
      <c r="S35" s="162"/>
      <c r="T35" s="160">
        <v>0</v>
      </c>
      <c r="U35" s="161"/>
      <c r="V35" s="161">
        <v>0</v>
      </c>
      <c r="W35" s="161"/>
      <c r="X35" s="161">
        <v>0</v>
      </c>
      <c r="Y35" s="161"/>
      <c r="Z35" s="161">
        <v>0</v>
      </c>
      <c r="AA35" s="162"/>
      <c r="AB35" s="160">
        <v>0</v>
      </c>
      <c r="AC35" s="161"/>
      <c r="AD35" s="161">
        <v>0</v>
      </c>
      <c r="AE35" s="161"/>
      <c r="AF35" s="161">
        <v>0</v>
      </c>
      <c r="AG35" s="161"/>
      <c r="AH35" s="161">
        <v>0</v>
      </c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3" t="s">
        <v>196</v>
      </c>
      <c r="C36" s="143" t="s">
        <v>197</v>
      </c>
      <c r="D36" s="160">
        <v>98</v>
      </c>
      <c r="E36" s="161"/>
      <c r="F36" s="161">
        <v>100</v>
      </c>
      <c r="G36" s="161"/>
      <c r="H36" s="161">
        <v>100</v>
      </c>
      <c r="I36" s="161"/>
      <c r="J36" s="161">
        <v>90</v>
      </c>
      <c r="K36" s="162"/>
      <c r="L36" s="160">
        <v>95</v>
      </c>
      <c r="M36" s="161"/>
      <c r="N36" s="161">
        <v>95</v>
      </c>
      <c r="O36" s="161"/>
      <c r="P36" s="161">
        <v>98</v>
      </c>
      <c r="Q36" s="161"/>
      <c r="R36" s="161">
        <v>95</v>
      </c>
      <c r="S36" s="162"/>
      <c r="T36" s="160">
        <v>100</v>
      </c>
      <c r="U36" s="161"/>
      <c r="V36" s="161">
        <v>90</v>
      </c>
      <c r="W36" s="161"/>
      <c r="X36" s="161">
        <v>98</v>
      </c>
      <c r="Y36" s="161"/>
      <c r="Z36" s="161">
        <v>98</v>
      </c>
      <c r="AA36" s="162"/>
      <c r="AB36" s="160">
        <v>95</v>
      </c>
      <c r="AC36" s="161"/>
      <c r="AD36" s="161">
        <v>98</v>
      </c>
      <c r="AE36" s="161"/>
      <c r="AF36" s="161">
        <v>98</v>
      </c>
      <c r="AG36" s="161"/>
      <c r="AH36" s="161">
        <v>100</v>
      </c>
      <c r="AI36" s="13"/>
      <c r="AJ36" s="61">
        <f t="shared" si="0"/>
        <v>97</v>
      </c>
      <c r="AK36" s="62">
        <f t="shared" si="1"/>
        <v>95.75</v>
      </c>
      <c r="AL36" s="63">
        <f t="shared" si="2"/>
        <v>96.5</v>
      </c>
      <c r="AM36" s="64">
        <f t="shared" si="3"/>
        <v>97.75</v>
      </c>
      <c r="AN36" s="65">
        <f t="shared" si="4"/>
        <v>96.75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96.75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42" t="s">
        <v>198</v>
      </c>
      <c r="C37" s="142" t="s">
        <v>199</v>
      </c>
      <c r="D37" s="160">
        <v>80</v>
      </c>
      <c r="E37" s="161"/>
      <c r="F37" s="161">
        <v>100</v>
      </c>
      <c r="G37" s="161"/>
      <c r="H37" s="161">
        <v>93</v>
      </c>
      <c r="I37" s="161"/>
      <c r="J37" s="161">
        <v>85</v>
      </c>
      <c r="K37" s="162"/>
      <c r="L37" s="160">
        <v>98</v>
      </c>
      <c r="M37" s="161"/>
      <c r="N37" s="161">
        <v>95</v>
      </c>
      <c r="O37" s="161"/>
      <c r="P37" s="161">
        <v>90</v>
      </c>
      <c r="Q37" s="161"/>
      <c r="R37" s="161">
        <v>85</v>
      </c>
      <c r="S37" s="162"/>
      <c r="T37" s="160">
        <v>90</v>
      </c>
      <c r="U37" s="161"/>
      <c r="V37" s="161">
        <v>98</v>
      </c>
      <c r="W37" s="161"/>
      <c r="X37" s="161">
        <v>95</v>
      </c>
      <c r="Y37" s="161"/>
      <c r="Z37" s="161">
        <v>80</v>
      </c>
      <c r="AA37" s="162"/>
      <c r="AB37" s="160">
        <v>85</v>
      </c>
      <c r="AC37" s="161"/>
      <c r="AD37" s="161">
        <v>90</v>
      </c>
      <c r="AE37" s="161"/>
      <c r="AF37" s="161">
        <v>90</v>
      </c>
      <c r="AG37" s="161"/>
      <c r="AH37" s="161">
        <v>82</v>
      </c>
      <c r="AI37" s="13"/>
      <c r="AJ37" s="61">
        <f t="shared" si="0"/>
        <v>89.5</v>
      </c>
      <c r="AK37" s="62">
        <f t="shared" si="1"/>
        <v>92</v>
      </c>
      <c r="AL37" s="63">
        <f t="shared" si="2"/>
        <v>90.75</v>
      </c>
      <c r="AM37" s="64">
        <f t="shared" si="3"/>
        <v>86.75</v>
      </c>
      <c r="AN37" s="65">
        <f t="shared" si="4"/>
        <v>89.75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89.75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43" t="s">
        <v>200</v>
      </c>
      <c r="C38" s="143" t="s">
        <v>201</v>
      </c>
      <c r="D38" s="160">
        <v>98</v>
      </c>
      <c r="E38" s="161"/>
      <c r="F38" s="161">
        <v>100</v>
      </c>
      <c r="G38" s="161"/>
      <c r="H38" s="161">
        <v>90</v>
      </c>
      <c r="I38" s="161"/>
      <c r="J38" s="161">
        <v>90</v>
      </c>
      <c r="K38" s="162"/>
      <c r="L38" s="160">
        <v>95</v>
      </c>
      <c r="M38" s="161"/>
      <c r="N38" s="161">
        <v>92</v>
      </c>
      <c r="O38" s="161"/>
      <c r="P38" s="161">
        <v>90</v>
      </c>
      <c r="Q38" s="161"/>
      <c r="R38" s="161">
        <v>95</v>
      </c>
      <c r="S38" s="162"/>
      <c r="T38" s="160">
        <v>95</v>
      </c>
      <c r="U38" s="161"/>
      <c r="V38" s="161">
        <v>100</v>
      </c>
      <c r="W38" s="161"/>
      <c r="X38" s="161">
        <v>90</v>
      </c>
      <c r="Y38" s="161"/>
      <c r="Z38" s="161">
        <v>95</v>
      </c>
      <c r="AA38" s="162"/>
      <c r="AB38" s="160">
        <v>90</v>
      </c>
      <c r="AC38" s="161"/>
      <c r="AD38" s="161">
        <v>95</v>
      </c>
      <c r="AE38" s="161"/>
      <c r="AF38" s="161">
        <v>98</v>
      </c>
      <c r="AG38" s="161"/>
      <c r="AH38" s="161">
        <v>95</v>
      </c>
      <c r="AI38" s="13"/>
      <c r="AJ38" s="61">
        <f t="shared" si="0"/>
        <v>94.5</v>
      </c>
      <c r="AK38" s="62">
        <f t="shared" si="1"/>
        <v>93</v>
      </c>
      <c r="AL38" s="63">
        <f t="shared" si="2"/>
        <v>95</v>
      </c>
      <c r="AM38" s="64">
        <f t="shared" si="3"/>
        <v>94.5</v>
      </c>
      <c r="AN38" s="65">
        <f t="shared" si="4"/>
        <v>94.25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94.25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2" t="s">
        <v>202</v>
      </c>
      <c r="C39" s="142" t="s">
        <v>203</v>
      </c>
      <c r="D39" s="160">
        <v>0</v>
      </c>
      <c r="E39" s="161"/>
      <c r="F39" s="161">
        <v>0</v>
      </c>
      <c r="G39" s="161"/>
      <c r="H39" s="161">
        <v>0</v>
      </c>
      <c r="I39" s="161"/>
      <c r="J39" s="161">
        <v>0</v>
      </c>
      <c r="K39" s="162"/>
      <c r="L39" s="160">
        <v>95</v>
      </c>
      <c r="M39" s="161"/>
      <c r="N39" s="161">
        <v>0</v>
      </c>
      <c r="O39" s="161"/>
      <c r="P39" s="161">
        <v>0</v>
      </c>
      <c r="Q39" s="161"/>
      <c r="R39" s="161">
        <v>0</v>
      </c>
      <c r="S39" s="162"/>
      <c r="T39" s="160">
        <v>87</v>
      </c>
      <c r="U39" s="161"/>
      <c r="V39" s="161">
        <v>0</v>
      </c>
      <c r="W39" s="161"/>
      <c r="X39" s="161">
        <v>0</v>
      </c>
      <c r="Y39" s="161"/>
      <c r="Z39" s="161">
        <v>0</v>
      </c>
      <c r="AA39" s="162"/>
      <c r="AB39" s="160">
        <v>0</v>
      </c>
      <c r="AC39" s="161"/>
      <c r="AD39" s="161">
        <v>0</v>
      </c>
      <c r="AE39" s="161"/>
      <c r="AF39" s="161">
        <v>0</v>
      </c>
      <c r="AG39" s="161"/>
      <c r="AH39" s="161">
        <v>0</v>
      </c>
      <c r="AI39" s="13"/>
      <c r="AJ39" s="61">
        <f t="shared" si="0"/>
        <v>0</v>
      </c>
      <c r="AK39" s="62">
        <f t="shared" si="1"/>
        <v>23.75</v>
      </c>
      <c r="AL39" s="63">
        <f t="shared" si="2"/>
        <v>21.75</v>
      </c>
      <c r="AM39" s="64">
        <f t="shared" si="3"/>
        <v>0</v>
      </c>
      <c r="AN39" s="65">
        <f t="shared" si="4"/>
        <v>11.375</v>
      </c>
      <c r="AO39" s="54"/>
      <c r="AQ39" s="71">
        <f t="shared" si="5"/>
        <v>5.6875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11.375</v>
      </c>
      <c r="BD39" s="24" t="str">
        <f t="shared" si="14"/>
        <v/>
      </c>
    </row>
    <row r="40" spans="1:56" x14ac:dyDescent="0.2">
      <c r="A40" s="45">
        <v>30</v>
      </c>
      <c r="B40" s="143" t="s">
        <v>204</v>
      </c>
      <c r="C40" s="143" t="s">
        <v>205</v>
      </c>
      <c r="D40" s="160">
        <v>80</v>
      </c>
      <c r="E40" s="161"/>
      <c r="F40" s="161">
        <v>75</v>
      </c>
      <c r="G40" s="161"/>
      <c r="H40" s="161">
        <v>82</v>
      </c>
      <c r="I40" s="161"/>
      <c r="J40" s="161">
        <v>80</v>
      </c>
      <c r="K40" s="162"/>
      <c r="L40" s="160">
        <v>85</v>
      </c>
      <c r="M40" s="161"/>
      <c r="N40" s="161">
        <v>78</v>
      </c>
      <c r="O40" s="161"/>
      <c r="P40" s="161">
        <v>80</v>
      </c>
      <c r="Q40" s="161"/>
      <c r="R40" s="161">
        <v>82</v>
      </c>
      <c r="S40" s="162"/>
      <c r="T40" s="160">
        <v>80</v>
      </c>
      <c r="U40" s="161"/>
      <c r="V40" s="161">
        <v>80</v>
      </c>
      <c r="W40" s="161"/>
      <c r="X40" s="161">
        <v>75</v>
      </c>
      <c r="Y40" s="161"/>
      <c r="Z40" s="161">
        <v>78</v>
      </c>
      <c r="AA40" s="162"/>
      <c r="AB40" s="160">
        <v>80</v>
      </c>
      <c r="AC40" s="161"/>
      <c r="AD40" s="161">
        <v>78</v>
      </c>
      <c r="AE40" s="161"/>
      <c r="AF40" s="161">
        <v>85</v>
      </c>
      <c r="AG40" s="161"/>
      <c r="AH40" s="161">
        <v>80</v>
      </c>
      <c r="AI40" s="13"/>
      <c r="AJ40" s="61">
        <f t="shared" si="0"/>
        <v>79.25</v>
      </c>
      <c r="AK40" s="62">
        <f t="shared" si="1"/>
        <v>81.25</v>
      </c>
      <c r="AL40" s="63">
        <f t="shared" si="2"/>
        <v>78.25</v>
      </c>
      <c r="AM40" s="64">
        <f t="shared" si="3"/>
        <v>80.75</v>
      </c>
      <c r="AN40" s="65">
        <f t="shared" si="4"/>
        <v>79.875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79.875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2" t="s">
        <v>206</v>
      </c>
      <c r="C41" s="142" t="s">
        <v>207</v>
      </c>
      <c r="D41" s="160">
        <v>85</v>
      </c>
      <c r="E41" s="161"/>
      <c r="F41" s="161">
        <v>78</v>
      </c>
      <c r="G41" s="161"/>
      <c r="H41" s="161">
        <v>90</v>
      </c>
      <c r="I41" s="161"/>
      <c r="J41" s="161">
        <v>92</v>
      </c>
      <c r="K41" s="162"/>
      <c r="L41" s="160">
        <v>85</v>
      </c>
      <c r="M41" s="161"/>
      <c r="N41" s="161">
        <v>75</v>
      </c>
      <c r="O41" s="161"/>
      <c r="P41" s="161">
        <v>92</v>
      </c>
      <c r="Q41" s="161"/>
      <c r="R41" s="161">
        <v>90</v>
      </c>
      <c r="S41" s="162"/>
      <c r="T41" s="160">
        <v>90</v>
      </c>
      <c r="U41" s="161"/>
      <c r="V41" s="161">
        <v>72</v>
      </c>
      <c r="W41" s="161"/>
      <c r="X41" s="161">
        <v>90</v>
      </c>
      <c r="Y41" s="161"/>
      <c r="Z41" s="161">
        <v>90</v>
      </c>
      <c r="AA41" s="162"/>
      <c r="AB41" s="160">
        <v>91</v>
      </c>
      <c r="AC41" s="161"/>
      <c r="AD41" s="161">
        <v>85</v>
      </c>
      <c r="AE41" s="161"/>
      <c r="AF41" s="161">
        <v>90</v>
      </c>
      <c r="AG41" s="161"/>
      <c r="AH41" s="161">
        <v>92</v>
      </c>
      <c r="AI41" s="13"/>
      <c r="AJ41" s="61">
        <f t="shared" si="0"/>
        <v>86.25</v>
      </c>
      <c r="AK41" s="62">
        <f t="shared" si="1"/>
        <v>85.5</v>
      </c>
      <c r="AL41" s="63">
        <f t="shared" si="2"/>
        <v>85.5</v>
      </c>
      <c r="AM41" s="64">
        <f t="shared" si="3"/>
        <v>89.5</v>
      </c>
      <c r="AN41" s="65">
        <f t="shared" si="4"/>
        <v>86.6875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86.6875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43" t="s">
        <v>208</v>
      </c>
      <c r="C42" s="143" t="s">
        <v>209</v>
      </c>
      <c r="D42" s="160">
        <v>85</v>
      </c>
      <c r="E42" s="161"/>
      <c r="F42" s="161">
        <v>75</v>
      </c>
      <c r="G42" s="161"/>
      <c r="H42" s="161">
        <v>78</v>
      </c>
      <c r="I42" s="161"/>
      <c r="J42" s="161">
        <v>85</v>
      </c>
      <c r="K42" s="162"/>
      <c r="L42" s="160">
        <v>88</v>
      </c>
      <c r="M42" s="161"/>
      <c r="N42" s="161">
        <v>80</v>
      </c>
      <c r="O42" s="161"/>
      <c r="P42" s="161">
        <v>85</v>
      </c>
      <c r="Q42" s="161"/>
      <c r="R42" s="161">
        <v>75</v>
      </c>
      <c r="S42" s="162"/>
      <c r="T42" s="160">
        <v>87</v>
      </c>
      <c r="U42" s="161"/>
      <c r="V42" s="161">
        <v>79</v>
      </c>
      <c r="W42" s="161"/>
      <c r="X42" s="161">
        <v>82</v>
      </c>
      <c r="Y42" s="161"/>
      <c r="Z42" s="161">
        <v>75</v>
      </c>
      <c r="AA42" s="162"/>
      <c r="AB42" s="160">
        <v>85</v>
      </c>
      <c r="AC42" s="161"/>
      <c r="AD42" s="161">
        <v>83</v>
      </c>
      <c r="AE42" s="161"/>
      <c r="AF42" s="161">
        <v>80</v>
      </c>
      <c r="AG42" s="161"/>
      <c r="AH42" s="161">
        <v>70</v>
      </c>
      <c r="AI42" s="13"/>
      <c r="AJ42" s="61">
        <f t="shared" si="0"/>
        <v>80.75</v>
      </c>
      <c r="AK42" s="62">
        <f t="shared" si="1"/>
        <v>82</v>
      </c>
      <c r="AL42" s="63">
        <f t="shared" si="2"/>
        <v>80.75</v>
      </c>
      <c r="AM42" s="64">
        <f t="shared" si="3"/>
        <v>79.5</v>
      </c>
      <c r="AN42" s="65">
        <f t="shared" si="4"/>
        <v>80.75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80.75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44" t="s">
        <v>210</v>
      </c>
      <c r="C43" s="144" t="s">
        <v>211</v>
      </c>
      <c r="D43" s="160">
        <v>80</v>
      </c>
      <c r="E43" s="161"/>
      <c r="F43" s="161">
        <v>82</v>
      </c>
      <c r="G43" s="161"/>
      <c r="H43" s="161">
        <v>85</v>
      </c>
      <c r="I43" s="161"/>
      <c r="J43" s="161">
        <v>85</v>
      </c>
      <c r="K43" s="162"/>
      <c r="L43" s="160">
        <v>85</v>
      </c>
      <c r="M43" s="161"/>
      <c r="N43" s="161">
        <v>80</v>
      </c>
      <c r="O43" s="161"/>
      <c r="P43" s="161">
        <v>82</v>
      </c>
      <c r="Q43" s="161"/>
      <c r="R43" s="161">
        <v>75</v>
      </c>
      <c r="S43" s="162"/>
      <c r="T43" s="160">
        <v>80</v>
      </c>
      <c r="U43" s="161"/>
      <c r="V43" s="161">
        <v>81</v>
      </c>
      <c r="W43" s="161"/>
      <c r="X43" s="161">
        <v>85</v>
      </c>
      <c r="Y43" s="161"/>
      <c r="Z43" s="161">
        <v>80</v>
      </c>
      <c r="AA43" s="162"/>
      <c r="AB43" s="160">
        <v>80</v>
      </c>
      <c r="AC43" s="161"/>
      <c r="AD43" s="161">
        <v>85</v>
      </c>
      <c r="AE43" s="161"/>
      <c r="AF43" s="161">
        <v>87</v>
      </c>
      <c r="AG43" s="161"/>
      <c r="AH43" s="161">
        <v>89</v>
      </c>
      <c r="AI43" s="13"/>
      <c r="AJ43" s="61">
        <f t="shared" si="0"/>
        <v>83</v>
      </c>
      <c r="AK43" s="62">
        <f t="shared" si="1"/>
        <v>80.5</v>
      </c>
      <c r="AL43" s="63">
        <f t="shared" si="2"/>
        <v>81.5</v>
      </c>
      <c r="AM43" s="64">
        <f t="shared" si="3"/>
        <v>85.25</v>
      </c>
      <c r="AN43" s="65">
        <f t="shared" si="4"/>
        <v>82.5625</v>
      </c>
      <c r="AO43" s="54"/>
      <c r="AQ43" s="71" t="str">
        <f t="shared" si="5"/>
        <v/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>
        <f t="shared" si="12"/>
        <v>82.5625</v>
      </c>
      <c r="BB43" s="81" t="str">
        <f t="shared" si="13"/>
        <v/>
      </c>
      <c r="BD43" s="24" t="str">
        <f t="shared" si="14"/>
        <v/>
      </c>
    </row>
    <row r="44" spans="1:56" x14ac:dyDescent="0.2">
      <c r="A44" s="45">
        <v>34</v>
      </c>
      <c r="B44" s="143" t="s">
        <v>212</v>
      </c>
      <c r="C44" s="143" t="s">
        <v>213</v>
      </c>
      <c r="D44" s="160">
        <v>95</v>
      </c>
      <c r="E44" s="161"/>
      <c r="F44" s="161">
        <v>100</v>
      </c>
      <c r="G44" s="161"/>
      <c r="H44" s="161">
        <v>95</v>
      </c>
      <c r="I44" s="161"/>
      <c r="J44" s="161">
        <v>90</v>
      </c>
      <c r="K44" s="162"/>
      <c r="L44" s="160">
        <v>100</v>
      </c>
      <c r="M44" s="161"/>
      <c r="N44" s="161">
        <v>100</v>
      </c>
      <c r="O44" s="161"/>
      <c r="P44" s="161">
        <v>98</v>
      </c>
      <c r="Q44" s="161"/>
      <c r="R44" s="161">
        <v>100</v>
      </c>
      <c r="S44" s="162"/>
      <c r="T44" s="160">
        <v>100</v>
      </c>
      <c r="U44" s="161"/>
      <c r="V44" s="161">
        <v>98</v>
      </c>
      <c r="W44" s="161"/>
      <c r="X44" s="161">
        <v>98</v>
      </c>
      <c r="Y44" s="161"/>
      <c r="Z44" s="161">
        <v>95</v>
      </c>
      <c r="AA44" s="162"/>
      <c r="AB44" s="160">
        <v>100</v>
      </c>
      <c r="AC44" s="161"/>
      <c r="AD44" s="161">
        <v>98</v>
      </c>
      <c r="AE44" s="161"/>
      <c r="AF44" s="161">
        <v>95</v>
      </c>
      <c r="AG44" s="161"/>
      <c r="AH44" s="161">
        <v>100</v>
      </c>
      <c r="AI44" s="13"/>
      <c r="AJ44" s="61">
        <f t="shared" si="0"/>
        <v>95</v>
      </c>
      <c r="AK44" s="62">
        <f t="shared" si="1"/>
        <v>99.5</v>
      </c>
      <c r="AL44" s="63">
        <f t="shared" si="2"/>
        <v>97.75</v>
      </c>
      <c r="AM44" s="64">
        <f t="shared" si="3"/>
        <v>98.25</v>
      </c>
      <c r="AN44" s="65">
        <f t="shared" si="4"/>
        <v>97.625</v>
      </c>
      <c r="AO44" s="54"/>
      <c r="AQ44" s="71" t="str">
        <f t="shared" si="5"/>
        <v/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>
        <f t="shared" si="12"/>
        <v>97.625</v>
      </c>
      <c r="BB44" s="81" t="str">
        <f t="shared" si="13"/>
        <v/>
      </c>
      <c r="BD44" s="24" t="str">
        <f t="shared" si="14"/>
        <v/>
      </c>
    </row>
    <row r="45" spans="1:56" x14ac:dyDescent="0.2">
      <c r="A45" s="45">
        <v>35</v>
      </c>
      <c r="B45" s="142" t="s">
        <v>214</v>
      </c>
      <c r="C45" s="142" t="s">
        <v>215</v>
      </c>
      <c r="D45" s="160">
        <v>90</v>
      </c>
      <c r="E45" s="161"/>
      <c r="F45" s="161">
        <v>98</v>
      </c>
      <c r="G45" s="161"/>
      <c r="H45" s="161">
        <v>90</v>
      </c>
      <c r="I45" s="161"/>
      <c r="J45" s="161">
        <v>90</v>
      </c>
      <c r="K45" s="162"/>
      <c r="L45" s="160">
        <v>85</v>
      </c>
      <c r="M45" s="161"/>
      <c r="N45" s="161">
        <v>94</v>
      </c>
      <c r="O45" s="161"/>
      <c r="P45" s="161">
        <v>92</v>
      </c>
      <c r="Q45" s="161"/>
      <c r="R45" s="161">
        <v>90</v>
      </c>
      <c r="S45" s="162"/>
      <c r="T45" s="160">
        <v>90</v>
      </c>
      <c r="U45" s="161"/>
      <c r="V45" s="161">
        <v>85</v>
      </c>
      <c r="W45" s="161"/>
      <c r="X45" s="161">
        <v>87</v>
      </c>
      <c r="Y45" s="161"/>
      <c r="Z45" s="161">
        <v>90</v>
      </c>
      <c r="AA45" s="162"/>
      <c r="AB45" s="160">
        <v>90</v>
      </c>
      <c r="AC45" s="161"/>
      <c r="AD45" s="161">
        <v>88</v>
      </c>
      <c r="AE45" s="161"/>
      <c r="AF45" s="161">
        <v>92</v>
      </c>
      <c r="AG45" s="161"/>
      <c r="AH45" s="161">
        <v>90</v>
      </c>
      <c r="AI45" s="13"/>
      <c r="AJ45" s="61">
        <f t="shared" si="0"/>
        <v>92</v>
      </c>
      <c r="AK45" s="62">
        <f t="shared" si="1"/>
        <v>90.25</v>
      </c>
      <c r="AL45" s="63">
        <f t="shared" si="2"/>
        <v>88</v>
      </c>
      <c r="AM45" s="64">
        <f t="shared" si="3"/>
        <v>90</v>
      </c>
      <c r="AN45" s="65">
        <f t="shared" si="4"/>
        <v>90.0625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90.0625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43" t="s">
        <v>216</v>
      </c>
      <c r="C46" s="143" t="s">
        <v>217</v>
      </c>
      <c r="D46" s="160">
        <v>80</v>
      </c>
      <c r="E46" s="161"/>
      <c r="F46" s="161">
        <v>82</v>
      </c>
      <c r="G46" s="161"/>
      <c r="H46" s="161">
        <v>80</v>
      </c>
      <c r="I46" s="161"/>
      <c r="J46" s="161">
        <v>85</v>
      </c>
      <c r="K46" s="162"/>
      <c r="L46" s="160">
        <v>80</v>
      </c>
      <c r="M46" s="161"/>
      <c r="N46" s="161">
        <v>80</v>
      </c>
      <c r="O46" s="161"/>
      <c r="P46" s="161">
        <v>84</v>
      </c>
      <c r="Q46" s="161"/>
      <c r="R46" s="161">
        <v>84</v>
      </c>
      <c r="S46" s="162"/>
      <c r="T46" s="160">
        <v>83</v>
      </c>
      <c r="U46" s="161"/>
      <c r="V46" s="161">
        <v>85</v>
      </c>
      <c r="W46" s="161"/>
      <c r="X46" s="161">
        <v>88</v>
      </c>
      <c r="Y46" s="161"/>
      <c r="Z46" s="161">
        <v>85</v>
      </c>
      <c r="AA46" s="162"/>
      <c r="AB46" s="160">
        <v>87</v>
      </c>
      <c r="AC46" s="161"/>
      <c r="AD46" s="161">
        <v>85</v>
      </c>
      <c r="AE46" s="161"/>
      <c r="AF46" s="161">
        <v>89</v>
      </c>
      <c r="AG46" s="161"/>
      <c r="AH46" s="161">
        <v>85</v>
      </c>
      <c r="AI46" s="13"/>
      <c r="AJ46" s="61">
        <f t="shared" si="0"/>
        <v>81.75</v>
      </c>
      <c r="AK46" s="62">
        <f t="shared" si="1"/>
        <v>82</v>
      </c>
      <c r="AL46" s="63">
        <f t="shared" si="2"/>
        <v>85.25</v>
      </c>
      <c r="AM46" s="64">
        <f t="shared" si="3"/>
        <v>86.5</v>
      </c>
      <c r="AN46" s="65">
        <f t="shared" si="4"/>
        <v>83.875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83.875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42" t="s">
        <v>218</v>
      </c>
      <c r="C47" s="142" t="s">
        <v>219</v>
      </c>
      <c r="D47" s="160">
        <v>0</v>
      </c>
      <c r="E47" s="161"/>
      <c r="F47" s="161">
        <v>0</v>
      </c>
      <c r="G47" s="161"/>
      <c r="H47" s="161">
        <v>0</v>
      </c>
      <c r="I47" s="161"/>
      <c r="J47" s="161">
        <v>0</v>
      </c>
      <c r="K47" s="162"/>
      <c r="L47" s="160">
        <v>0</v>
      </c>
      <c r="M47" s="161"/>
      <c r="N47" s="161">
        <v>0</v>
      </c>
      <c r="O47" s="161"/>
      <c r="P47" s="161">
        <v>0</v>
      </c>
      <c r="Q47" s="161"/>
      <c r="R47" s="161">
        <v>0</v>
      </c>
      <c r="S47" s="162"/>
      <c r="T47" s="160">
        <v>0</v>
      </c>
      <c r="U47" s="161"/>
      <c r="V47" s="161">
        <v>0</v>
      </c>
      <c r="W47" s="161"/>
      <c r="X47" s="161">
        <v>0</v>
      </c>
      <c r="Y47" s="161"/>
      <c r="Z47" s="161">
        <v>0</v>
      </c>
      <c r="AA47" s="162"/>
      <c r="AB47" s="160">
        <v>0</v>
      </c>
      <c r="AC47" s="161"/>
      <c r="AD47" s="161">
        <v>0</v>
      </c>
      <c r="AE47" s="161"/>
      <c r="AF47" s="161">
        <v>0</v>
      </c>
      <c r="AG47" s="161"/>
      <c r="AH47" s="161">
        <v>0</v>
      </c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 t="s">
        <v>220</v>
      </c>
      <c r="C48" s="143" t="s">
        <v>221</v>
      </c>
      <c r="D48" s="160">
        <v>80</v>
      </c>
      <c r="E48" s="161"/>
      <c r="F48" s="161">
        <v>84</v>
      </c>
      <c r="G48" s="161"/>
      <c r="H48" s="161">
        <v>82</v>
      </c>
      <c r="I48" s="161"/>
      <c r="J48" s="161">
        <v>85</v>
      </c>
      <c r="K48" s="162"/>
      <c r="L48" s="160">
        <v>78</v>
      </c>
      <c r="M48" s="161"/>
      <c r="N48" s="161">
        <v>77</v>
      </c>
      <c r="O48" s="161"/>
      <c r="P48" s="161">
        <v>76</v>
      </c>
      <c r="Q48" s="161"/>
      <c r="R48" s="161">
        <v>79</v>
      </c>
      <c r="S48" s="162"/>
      <c r="T48" s="160">
        <v>80</v>
      </c>
      <c r="U48" s="161"/>
      <c r="V48" s="161">
        <v>80</v>
      </c>
      <c r="W48" s="161"/>
      <c r="X48" s="161">
        <v>80</v>
      </c>
      <c r="Y48" s="161"/>
      <c r="Z48" s="161">
        <v>84</v>
      </c>
      <c r="AA48" s="162"/>
      <c r="AB48" s="160">
        <v>82</v>
      </c>
      <c r="AC48" s="161"/>
      <c r="AD48" s="161">
        <v>80</v>
      </c>
      <c r="AE48" s="161"/>
      <c r="AF48" s="161">
        <v>80</v>
      </c>
      <c r="AG48" s="161"/>
      <c r="AH48" s="161">
        <v>82</v>
      </c>
      <c r="AI48" s="13"/>
      <c r="AJ48" s="61">
        <f t="shared" si="0"/>
        <v>82.75</v>
      </c>
      <c r="AK48" s="62">
        <f t="shared" si="1"/>
        <v>77.5</v>
      </c>
      <c r="AL48" s="63">
        <f t="shared" si="2"/>
        <v>81</v>
      </c>
      <c r="AM48" s="64">
        <f t="shared" si="3"/>
        <v>81</v>
      </c>
      <c r="AN48" s="65">
        <f t="shared" si="4"/>
        <v>80.5625</v>
      </c>
      <c r="AO48" s="54"/>
      <c r="AQ48" s="71" t="str">
        <f t="shared" si="5"/>
        <v/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>
        <f t="shared" si="12"/>
        <v>80.5625</v>
      </c>
      <c r="BB48" s="81" t="str">
        <f t="shared" si="13"/>
        <v/>
      </c>
      <c r="BD48" s="24" t="str">
        <f t="shared" si="14"/>
        <v/>
      </c>
    </row>
    <row r="49" spans="1:56" x14ac:dyDescent="0.2">
      <c r="A49" s="45">
        <v>39</v>
      </c>
      <c r="B49" s="142" t="s">
        <v>222</v>
      </c>
      <c r="C49" s="142" t="s">
        <v>223</v>
      </c>
      <c r="D49" s="160">
        <v>81</v>
      </c>
      <c r="E49" s="161"/>
      <c r="F49" s="161">
        <v>75</v>
      </c>
      <c r="G49" s="161"/>
      <c r="H49" s="161">
        <v>77</v>
      </c>
      <c r="I49" s="161"/>
      <c r="J49" s="161">
        <v>85</v>
      </c>
      <c r="K49" s="162"/>
      <c r="L49" s="160">
        <v>85</v>
      </c>
      <c r="M49" s="161"/>
      <c r="N49" s="161">
        <v>70</v>
      </c>
      <c r="O49" s="161"/>
      <c r="P49" s="161">
        <v>78</v>
      </c>
      <c r="Q49" s="161"/>
      <c r="R49" s="161">
        <v>70</v>
      </c>
      <c r="S49" s="162"/>
      <c r="T49" s="160">
        <v>87</v>
      </c>
      <c r="U49" s="161"/>
      <c r="V49" s="161">
        <v>75</v>
      </c>
      <c r="W49" s="161"/>
      <c r="X49" s="161">
        <v>80</v>
      </c>
      <c r="Y49" s="161"/>
      <c r="Z49" s="161">
        <v>82</v>
      </c>
      <c r="AA49" s="162"/>
      <c r="AB49" s="160">
        <v>80</v>
      </c>
      <c r="AC49" s="161"/>
      <c r="AD49" s="161">
        <v>75</v>
      </c>
      <c r="AE49" s="161"/>
      <c r="AF49" s="161">
        <v>85</v>
      </c>
      <c r="AG49" s="161"/>
      <c r="AH49" s="161">
        <v>84</v>
      </c>
      <c r="AI49" s="13"/>
      <c r="AJ49" s="61">
        <f t="shared" si="0"/>
        <v>79.5</v>
      </c>
      <c r="AK49" s="62">
        <f t="shared" si="1"/>
        <v>75.75</v>
      </c>
      <c r="AL49" s="63">
        <f t="shared" si="2"/>
        <v>81</v>
      </c>
      <c r="AM49" s="64">
        <f t="shared" si="3"/>
        <v>81</v>
      </c>
      <c r="AN49" s="65">
        <f t="shared" si="4"/>
        <v>79.3125</v>
      </c>
      <c r="AO49" s="54"/>
      <c r="AQ49" s="71" t="str">
        <f t="shared" si="5"/>
        <v/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>
        <f t="shared" si="12"/>
        <v>79.3125</v>
      </c>
      <c r="BB49" s="81" t="str">
        <f t="shared" si="13"/>
        <v/>
      </c>
      <c r="BD49" s="24" t="str">
        <f t="shared" si="14"/>
        <v/>
      </c>
    </row>
    <row r="50" spans="1:56" x14ac:dyDescent="0.2">
      <c r="A50" s="45">
        <v>40</v>
      </c>
      <c r="B50" s="143" t="s">
        <v>224</v>
      </c>
      <c r="C50" s="143" t="s">
        <v>225</v>
      </c>
      <c r="D50" s="160">
        <v>0</v>
      </c>
      <c r="E50" s="161"/>
      <c r="F50" s="161">
        <v>0</v>
      </c>
      <c r="G50" s="161"/>
      <c r="H50" s="161">
        <v>0</v>
      </c>
      <c r="I50" s="161"/>
      <c r="J50" s="161">
        <v>85</v>
      </c>
      <c r="K50" s="162"/>
      <c r="L50" s="160">
        <v>0</v>
      </c>
      <c r="M50" s="161"/>
      <c r="N50" s="161">
        <v>0</v>
      </c>
      <c r="O50" s="161"/>
      <c r="P50" s="161">
        <v>0</v>
      </c>
      <c r="Q50" s="161"/>
      <c r="R50" s="161">
        <v>78</v>
      </c>
      <c r="S50" s="162"/>
      <c r="T50" s="160">
        <v>0</v>
      </c>
      <c r="U50" s="161"/>
      <c r="V50" s="161">
        <v>0</v>
      </c>
      <c r="W50" s="161"/>
      <c r="X50" s="161">
        <v>0</v>
      </c>
      <c r="Y50" s="161"/>
      <c r="Z50" s="161">
        <v>77</v>
      </c>
      <c r="AA50" s="162"/>
      <c r="AB50" s="160">
        <v>0</v>
      </c>
      <c r="AC50" s="161"/>
      <c r="AD50" s="161">
        <v>0</v>
      </c>
      <c r="AE50" s="161"/>
      <c r="AF50" s="161">
        <v>0</v>
      </c>
      <c r="AG50" s="161"/>
      <c r="AH50" s="161">
        <v>80</v>
      </c>
      <c r="AI50" s="13"/>
      <c r="AJ50" s="61">
        <f t="shared" si="0"/>
        <v>21.25</v>
      </c>
      <c r="AK50" s="62">
        <f t="shared" si="1"/>
        <v>19.5</v>
      </c>
      <c r="AL50" s="63">
        <f t="shared" si="2"/>
        <v>19.25</v>
      </c>
      <c r="AM50" s="64">
        <f t="shared" si="3"/>
        <v>20</v>
      </c>
      <c r="AN50" s="65">
        <f t="shared" si="4"/>
        <v>20</v>
      </c>
      <c r="AO50" s="54"/>
      <c r="AQ50" s="71">
        <f t="shared" si="5"/>
        <v>10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20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16" priority="2" operator="lessThan">
      <formula>70</formula>
    </cfRule>
  </conditionalFormatting>
  <conditionalFormatting sqref="F12:K41">
    <cfRule type="cellIs" dxfId="15" priority="5" operator="lessThan">
      <formula>70</formula>
    </cfRule>
  </conditionalFormatting>
  <conditionalFormatting sqref="N12:AA41">
    <cfRule type="cellIs" dxfId="14" priority="4" operator="lessThan">
      <formula>70</formula>
    </cfRule>
  </conditionalFormatting>
  <conditionalFormatting sqref="AD12:AI41">
    <cfRule type="cellIs" dxfId="13" priority="3" operator="lessThan">
      <formula>70</formula>
    </cfRule>
  </conditionalFormatting>
  <conditionalFormatting sqref="AJ11:AO55 D12:E41 L12:M41 AB12:AC41 D42:AI55">
    <cfRule type="cellIs" dxfId="12" priority="8" operator="lessThan">
      <formula>70</formula>
    </cfRule>
  </conditionalFormatting>
  <conditionalFormatting sqref="AQ11:AQ55">
    <cfRule type="cellIs" dxfId="11" priority="6" operator="lessThan">
      <formula>70</formula>
    </cfRule>
  </conditionalFormatting>
  <conditionalFormatting sqref="AQ11:AX55">
    <cfRule type="cellIs" dxfId="10" priority="7" operator="lessThan">
      <formula>70</formula>
    </cfRule>
  </conditionalFormatting>
  <conditionalFormatting sqref="AY11:AY55">
    <cfRule type="cellIs" dxfId="9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D55"/>
  <sheetViews>
    <sheetView topLeftCell="O2" zoomScaleNormal="100" workbookViewId="0">
      <selection activeCell="AV14" sqref="AV14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4" t="s">
        <v>146</v>
      </c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6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03" t="s">
        <v>99</v>
      </c>
      <c r="AO7" s="206" t="s">
        <v>104</v>
      </c>
      <c r="AQ7" s="209" t="s">
        <v>20</v>
      </c>
      <c r="AR7" s="210"/>
      <c r="AS7" s="210"/>
      <c r="AT7" s="211"/>
      <c r="AU7" s="215" t="s">
        <v>21</v>
      </c>
      <c r="AV7" s="216"/>
      <c r="AW7" s="216"/>
      <c r="AX7" s="217"/>
      <c r="AY7" s="199" t="s">
        <v>103</v>
      </c>
      <c r="AZ7" s="200"/>
      <c r="BA7" s="199" t="s">
        <v>105</v>
      </c>
      <c r="BB7" s="200"/>
      <c r="BD7" s="24" t="s">
        <v>145</v>
      </c>
    </row>
    <row r="8" spans="1:56" ht="16" thickBot="1" x14ac:dyDescent="0.25">
      <c r="AN8" s="204"/>
      <c r="AO8" s="207"/>
      <c r="AQ8" s="212"/>
      <c r="AR8" s="213"/>
      <c r="AS8" s="213"/>
      <c r="AT8" s="214"/>
      <c r="AU8" s="218"/>
      <c r="AV8" s="219"/>
      <c r="AW8" s="219"/>
      <c r="AX8" s="220"/>
      <c r="AY8" s="221"/>
      <c r="AZ8" s="222"/>
      <c r="BA8" s="201"/>
      <c r="BB8" s="202"/>
    </row>
    <row r="9" spans="1:56" x14ac:dyDescent="0.2">
      <c r="A9" s="187" t="s">
        <v>5</v>
      </c>
      <c r="B9" s="189" t="s">
        <v>4</v>
      </c>
      <c r="C9" s="191" t="s">
        <v>19</v>
      </c>
      <c r="D9" s="193" t="s">
        <v>91</v>
      </c>
      <c r="E9" s="194"/>
      <c r="F9" s="194"/>
      <c r="G9" s="194"/>
      <c r="H9" s="194"/>
      <c r="I9" s="194"/>
      <c r="J9" s="194"/>
      <c r="K9" s="195"/>
      <c r="L9" s="196" t="s">
        <v>92</v>
      </c>
      <c r="M9" s="197"/>
      <c r="N9" s="197"/>
      <c r="O9" s="197"/>
      <c r="P9" s="197"/>
      <c r="Q9" s="197"/>
      <c r="R9" s="197"/>
      <c r="S9" s="198"/>
      <c r="T9" s="172" t="s">
        <v>93</v>
      </c>
      <c r="U9" s="173"/>
      <c r="V9" s="173"/>
      <c r="W9" s="173"/>
      <c r="X9" s="173"/>
      <c r="Y9" s="173"/>
      <c r="Z9" s="173"/>
      <c r="AA9" s="174"/>
      <c r="AB9" s="175" t="s">
        <v>94</v>
      </c>
      <c r="AC9" s="176"/>
      <c r="AD9" s="176"/>
      <c r="AE9" s="176"/>
      <c r="AF9" s="176"/>
      <c r="AG9" s="176"/>
      <c r="AH9" s="176"/>
      <c r="AI9" s="177"/>
      <c r="AJ9" s="178" t="s">
        <v>95</v>
      </c>
      <c r="AK9" s="180" t="s">
        <v>96</v>
      </c>
      <c r="AL9" s="182" t="s">
        <v>97</v>
      </c>
      <c r="AM9" s="166" t="s">
        <v>98</v>
      </c>
      <c r="AN9" s="204"/>
      <c r="AO9" s="207"/>
      <c r="AQ9" s="168" t="s">
        <v>42</v>
      </c>
      <c r="AR9" s="170" t="s">
        <v>43</v>
      </c>
      <c r="AS9" s="228" t="s">
        <v>44</v>
      </c>
      <c r="AT9" s="230" t="s">
        <v>100</v>
      </c>
      <c r="AU9" s="168" t="s">
        <v>46</v>
      </c>
      <c r="AV9" s="170" t="s">
        <v>106</v>
      </c>
      <c r="AW9" s="228" t="s">
        <v>107</v>
      </c>
      <c r="AX9" s="232" t="s">
        <v>108</v>
      </c>
      <c r="AY9" s="223" t="s">
        <v>101</v>
      </c>
      <c r="AZ9" s="225" t="s">
        <v>102</v>
      </c>
      <c r="BA9" s="224" t="s">
        <v>57</v>
      </c>
      <c r="BB9" s="227" t="s">
        <v>58</v>
      </c>
    </row>
    <row r="10" spans="1:56" ht="16" thickBot="1" x14ac:dyDescent="0.25">
      <c r="A10" s="188"/>
      <c r="B10" s="190"/>
      <c r="C10" s="192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79"/>
      <c r="AK10" s="181"/>
      <c r="AL10" s="183"/>
      <c r="AM10" s="167"/>
      <c r="AN10" s="205"/>
      <c r="AO10" s="208"/>
      <c r="AQ10" s="169"/>
      <c r="AR10" s="171"/>
      <c r="AS10" s="229"/>
      <c r="AT10" s="231"/>
      <c r="AU10" s="169"/>
      <c r="AV10" s="171"/>
      <c r="AW10" s="229"/>
      <c r="AX10" s="233"/>
      <c r="AY10" s="224"/>
      <c r="AZ10" s="226"/>
      <c r="BA10" s="224"/>
      <c r="BB10" s="227"/>
    </row>
    <row r="11" spans="1:56" x14ac:dyDescent="0.2">
      <c r="A11" s="41">
        <v>1</v>
      </c>
      <c r="B11" s="142" t="s">
        <v>148</v>
      </c>
      <c r="C11" s="142" t="s">
        <v>149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3" t="s">
        <v>150</v>
      </c>
      <c r="C12" s="143" t="s">
        <v>149</v>
      </c>
      <c r="D12" s="31">
        <v>90</v>
      </c>
      <c r="E12" s="32"/>
      <c r="F12" s="32">
        <v>90</v>
      </c>
      <c r="G12" s="32"/>
      <c r="H12" s="32">
        <v>94</v>
      </c>
      <c r="I12" s="32"/>
      <c r="J12" s="32">
        <v>95</v>
      </c>
      <c r="K12" s="33"/>
      <c r="L12" s="31">
        <v>90</v>
      </c>
      <c r="M12" s="32"/>
      <c r="N12" s="32">
        <v>92</v>
      </c>
      <c r="O12" s="32"/>
      <c r="P12" s="32">
        <v>92</v>
      </c>
      <c r="Q12" s="32"/>
      <c r="R12" s="32">
        <v>90</v>
      </c>
      <c r="S12" s="33"/>
      <c r="T12" s="31">
        <v>92</v>
      </c>
      <c r="U12" s="32"/>
      <c r="V12" s="32">
        <v>91</v>
      </c>
      <c r="W12" s="32"/>
      <c r="X12" s="32">
        <v>90</v>
      </c>
      <c r="Y12" s="32"/>
      <c r="Z12" s="32"/>
      <c r="AA12" s="33"/>
      <c r="AB12" s="11">
        <v>90</v>
      </c>
      <c r="AC12" s="32"/>
      <c r="AD12" s="32">
        <v>93</v>
      </c>
      <c r="AE12" s="32"/>
      <c r="AF12" s="32">
        <v>90</v>
      </c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92.25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91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68.25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68.25</v>
      </c>
      <c r="AN12" s="65">
        <f t="shared" ref="AN12:AN55" si="4">AVERAGE(AJ12:AM12)</f>
        <v>79.9375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79.9375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2" t="s">
        <v>151</v>
      </c>
      <c r="C13" s="142" t="s">
        <v>152</v>
      </c>
      <c r="D13" s="31">
        <v>89</v>
      </c>
      <c r="E13" s="32"/>
      <c r="F13" s="32">
        <v>93</v>
      </c>
      <c r="G13" s="32"/>
      <c r="H13" s="32">
        <v>90</v>
      </c>
      <c r="I13" s="32"/>
      <c r="J13" s="32">
        <v>90</v>
      </c>
      <c r="K13" s="33"/>
      <c r="L13" s="31">
        <v>90</v>
      </c>
      <c r="M13" s="32"/>
      <c r="N13" s="32">
        <v>92</v>
      </c>
      <c r="O13" s="32"/>
      <c r="P13" s="32">
        <v>91</v>
      </c>
      <c r="Q13" s="32"/>
      <c r="R13" s="32">
        <v>90</v>
      </c>
      <c r="S13" s="33"/>
      <c r="T13" s="31">
        <v>89</v>
      </c>
      <c r="U13" s="32"/>
      <c r="V13" s="32">
        <v>98</v>
      </c>
      <c r="W13" s="32"/>
      <c r="X13" s="32">
        <v>92</v>
      </c>
      <c r="Y13" s="32"/>
      <c r="Z13" s="32"/>
      <c r="AA13" s="33"/>
      <c r="AB13" s="11">
        <v>89</v>
      </c>
      <c r="AC13" s="32"/>
      <c r="AD13" s="32">
        <v>91</v>
      </c>
      <c r="AE13" s="32"/>
      <c r="AF13" s="32">
        <v>90</v>
      </c>
      <c r="AG13" s="32"/>
      <c r="AH13" s="32"/>
      <c r="AI13" s="13"/>
      <c r="AJ13" s="61">
        <f t="shared" si="0"/>
        <v>90.5</v>
      </c>
      <c r="AK13" s="62">
        <f t="shared" si="1"/>
        <v>90.75</v>
      </c>
      <c r="AL13" s="63">
        <f t="shared" si="2"/>
        <v>69.75</v>
      </c>
      <c r="AM13" s="64">
        <f t="shared" si="3"/>
        <v>67.5</v>
      </c>
      <c r="AN13" s="65">
        <f t="shared" si="4"/>
        <v>79.625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79.625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43" t="s">
        <v>153</v>
      </c>
      <c r="C14" s="143" t="s">
        <v>154</v>
      </c>
      <c r="D14" s="31">
        <v>90</v>
      </c>
      <c r="E14" s="32"/>
      <c r="F14" s="32">
        <v>88</v>
      </c>
      <c r="G14" s="32"/>
      <c r="H14" s="32">
        <v>92</v>
      </c>
      <c r="I14" s="32"/>
      <c r="J14" s="32">
        <v>90</v>
      </c>
      <c r="K14" s="33"/>
      <c r="L14" s="31">
        <v>89</v>
      </c>
      <c r="M14" s="32"/>
      <c r="N14" s="32">
        <v>93</v>
      </c>
      <c r="O14" s="32"/>
      <c r="P14" s="32">
        <v>90</v>
      </c>
      <c r="Q14" s="32"/>
      <c r="R14" s="32">
        <v>92</v>
      </c>
      <c r="S14" s="33"/>
      <c r="T14" s="31">
        <v>90</v>
      </c>
      <c r="U14" s="32"/>
      <c r="V14" s="32">
        <v>89</v>
      </c>
      <c r="W14" s="32"/>
      <c r="X14" s="32">
        <v>89</v>
      </c>
      <c r="Y14" s="32"/>
      <c r="Z14" s="32"/>
      <c r="AA14" s="33"/>
      <c r="AB14" s="11">
        <v>90</v>
      </c>
      <c r="AC14" s="32"/>
      <c r="AD14" s="32">
        <v>90</v>
      </c>
      <c r="AE14" s="32"/>
      <c r="AF14" s="32">
        <v>92</v>
      </c>
      <c r="AG14" s="32"/>
      <c r="AH14" s="32"/>
      <c r="AI14" s="13"/>
      <c r="AJ14" s="61">
        <f t="shared" si="0"/>
        <v>90</v>
      </c>
      <c r="AK14" s="62">
        <f t="shared" si="1"/>
        <v>91</v>
      </c>
      <c r="AL14" s="63">
        <f t="shared" si="2"/>
        <v>67</v>
      </c>
      <c r="AM14" s="64">
        <f t="shared" si="3"/>
        <v>68</v>
      </c>
      <c r="AN14" s="65">
        <f t="shared" si="4"/>
        <v>79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79</v>
      </c>
      <c r="BB14" s="81" t="str">
        <f t="shared" si="13"/>
        <v/>
      </c>
      <c r="BD14" s="24" t="str">
        <f t="shared" si="14"/>
        <v/>
      </c>
    </row>
    <row r="15" spans="1:56" x14ac:dyDescent="0.2">
      <c r="A15" s="45">
        <v>5</v>
      </c>
      <c r="B15" s="144" t="s">
        <v>147</v>
      </c>
      <c r="C15" s="145" t="s">
        <v>155</v>
      </c>
      <c r="D15" s="31">
        <v>90</v>
      </c>
      <c r="E15" s="32"/>
      <c r="F15" s="32">
        <v>88</v>
      </c>
      <c r="G15" s="32"/>
      <c r="H15" s="32">
        <v>90</v>
      </c>
      <c r="I15" s="32"/>
      <c r="J15" s="32">
        <v>90</v>
      </c>
      <c r="K15" s="33"/>
      <c r="L15" s="31">
        <v>90</v>
      </c>
      <c r="M15" s="32"/>
      <c r="N15" s="32">
        <v>92</v>
      </c>
      <c r="O15" s="32"/>
      <c r="P15" s="32">
        <v>90</v>
      </c>
      <c r="Q15" s="32"/>
      <c r="R15" s="32">
        <v>89</v>
      </c>
      <c r="S15" s="33"/>
      <c r="T15" s="31">
        <v>92</v>
      </c>
      <c r="U15" s="32"/>
      <c r="V15" s="32">
        <v>90</v>
      </c>
      <c r="W15" s="32"/>
      <c r="X15" s="32">
        <v>93</v>
      </c>
      <c r="Y15" s="32"/>
      <c r="Z15" s="32"/>
      <c r="AA15" s="33"/>
      <c r="AB15" s="11">
        <v>88</v>
      </c>
      <c r="AC15" s="32"/>
      <c r="AD15" s="32">
        <v>93</v>
      </c>
      <c r="AE15" s="32"/>
      <c r="AF15" s="32">
        <v>90</v>
      </c>
      <c r="AG15" s="32"/>
      <c r="AH15" s="32"/>
      <c r="AI15" s="13"/>
      <c r="AJ15" s="61">
        <f t="shared" si="0"/>
        <v>89.5</v>
      </c>
      <c r="AK15" s="62">
        <f t="shared" si="1"/>
        <v>90.25</v>
      </c>
      <c r="AL15" s="63">
        <f t="shared" si="2"/>
        <v>68.75</v>
      </c>
      <c r="AM15" s="64">
        <f t="shared" si="3"/>
        <v>67.75</v>
      </c>
      <c r="AN15" s="65">
        <f t="shared" si="4"/>
        <v>79.0625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79.0625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43" t="s">
        <v>156</v>
      </c>
      <c r="C16" s="143" t="s">
        <v>157</v>
      </c>
      <c r="D16" s="31">
        <v>80</v>
      </c>
      <c r="E16" s="32"/>
      <c r="F16" s="32">
        <v>79</v>
      </c>
      <c r="G16" s="32"/>
      <c r="H16" s="32">
        <v>80</v>
      </c>
      <c r="I16" s="32"/>
      <c r="J16" s="32">
        <v>78</v>
      </c>
      <c r="K16" s="33"/>
      <c r="L16" s="31">
        <v>79</v>
      </c>
      <c r="M16" s="32"/>
      <c r="N16" s="32">
        <v>80</v>
      </c>
      <c r="O16" s="32"/>
      <c r="P16" s="32">
        <v>79</v>
      </c>
      <c r="Q16" s="32"/>
      <c r="R16" s="32">
        <v>79</v>
      </c>
      <c r="S16" s="33"/>
      <c r="T16" s="31">
        <v>80</v>
      </c>
      <c r="U16" s="32"/>
      <c r="V16" s="32">
        <v>85</v>
      </c>
      <c r="W16" s="32"/>
      <c r="X16" s="32">
        <v>83</v>
      </c>
      <c r="Y16" s="32"/>
      <c r="Z16" s="32"/>
      <c r="AA16" s="33"/>
      <c r="AB16" s="11">
        <v>85</v>
      </c>
      <c r="AC16" s="32"/>
      <c r="AD16" s="32">
        <v>87</v>
      </c>
      <c r="AE16" s="32"/>
      <c r="AF16" s="32">
        <v>88</v>
      </c>
      <c r="AG16" s="32"/>
      <c r="AH16" s="32"/>
      <c r="AI16" s="13"/>
      <c r="AJ16" s="61">
        <f t="shared" si="0"/>
        <v>79.25</v>
      </c>
      <c r="AK16" s="62">
        <f t="shared" si="1"/>
        <v>79.25</v>
      </c>
      <c r="AL16" s="63">
        <f t="shared" si="2"/>
        <v>62</v>
      </c>
      <c r="AM16" s="64">
        <f t="shared" si="3"/>
        <v>65</v>
      </c>
      <c r="AN16" s="65">
        <f t="shared" si="4"/>
        <v>71.375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71.375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42" t="s">
        <v>158</v>
      </c>
      <c r="C17" s="142" t="s">
        <v>159</v>
      </c>
      <c r="D17" s="31">
        <v>89</v>
      </c>
      <c r="E17" s="32"/>
      <c r="F17" s="32">
        <v>90</v>
      </c>
      <c r="G17" s="32"/>
      <c r="H17" s="32">
        <v>90</v>
      </c>
      <c r="I17" s="32"/>
      <c r="J17" s="32">
        <v>94</v>
      </c>
      <c r="K17" s="33"/>
      <c r="L17" s="31">
        <v>92</v>
      </c>
      <c r="M17" s="32"/>
      <c r="N17" s="32">
        <v>89</v>
      </c>
      <c r="O17" s="32"/>
      <c r="P17" s="32">
        <v>90</v>
      </c>
      <c r="Q17" s="32"/>
      <c r="R17" s="32">
        <v>90</v>
      </c>
      <c r="S17" s="33"/>
      <c r="T17" s="31">
        <v>89</v>
      </c>
      <c r="U17" s="32"/>
      <c r="V17" s="32">
        <v>91</v>
      </c>
      <c r="W17" s="32"/>
      <c r="X17" s="32">
        <v>90</v>
      </c>
      <c r="Y17" s="32"/>
      <c r="Z17" s="32"/>
      <c r="AA17" s="33"/>
      <c r="AB17" s="11">
        <v>85</v>
      </c>
      <c r="AC17" s="32"/>
      <c r="AD17" s="32">
        <v>91</v>
      </c>
      <c r="AE17" s="32"/>
      <c r="AF17" s="32">
        <v>90</v>
      </c>
      <c r="AG17" s="32"/>
      <c r="AH17" s="32"/>
      <c r="AI17" s="13"/>
      <c r="AJ17" s="61">
        <f t="shared" si="0"/>
        <v>90.75</v>
      </c>
      <c r="AK17" s="62">
        <f t="shared" si="1"/>
        <v>90.25</v>
      </c>
      <c r="AL17" s="63">
        <f t="shared" si="2"/>
        <v>67.5</v>
      </c>
      <c r="AM17" s="64">
        <f t="shared" si="3"/>
        <v>66.5</v>
      </c>
      <c r="AN17" s="65">
        <f t="shared" si="4"/>
        <v>78.75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78.75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43" t="s">
        <v>160</v>
      </c>
      <c r="C18" s="143" t="s">
        <v>161</v>
      </c>
      <c r="D18" s="31">
        <v>78</v>
      </c>
      <c r="E18" s="32"/>
      <c r="F18" s="32">
        <v>79</v>
      </c>
      <c r="G18" s="32"/>
      <c r="H18" s="32">
        <v>80</v>
      </c>
      <c r="I18" s="32"/>
      <c r="J18" s="32">
        <v>77</v>
      </c>
      <c r="K18" s="33"/>
      <c r="L18" s="31">
        <v>76</v>
      </c>
      <c r="M18" s="32"/>
      <c r="N18" s="32">
        <v>75</v>
      </c>
      <c r="O18" s="32"/>
      <c r="P18" s="32">
        <v>80</v>
      </c>
      <c r="Q18" s="32"/>
      <c r="R18" s="32">
        <v>82</v>
      </c>
      <c r="S18" s="33"/>
      <c r="T18" s="31">
        <v>78</v>
      </c>
      <c r="U18" s="32"/>
      <c r="V18" s="32">
        <v>79</v>
      </c>
      <c r="W18" s="32"/>
      <c r="X18" s="32">
        <v>80</v>
      </c>
      <c r="Y18" s="32"/>
      <c r="Z18" s="32"/>
      <c r="AA18" s="33"/>
      <c r="AB18" s="11">
        <v>79</v>
      </c>
      <c r="AC18" s="32"/>
      <c r="AD18" s="32">
        <v>77</v>
      </c>
      <c r="AE18" s="32"/>
      <c r="AF18" s="32">
        <v>85</v>
      </c>
      <c r="AG18" s="32"/>
      <c r="AH18" s="32"/>
      <c r="AI18" s="13"/>
      <c r="AJ18" s="61">
        <f t="shared" si="0"/>
        <v>78.5</v>
      </c>
      <c r="AK18" s="62">
        <f t="shared" si="1"/>
        <v>78.25</v>
      </c>
      <c r="AL18" s="63">
        <f t="shared" si="2"/>
        <v>59.25</v>
      </c>
      <c r="AM18" s="64">
        <f t="shared" si="3"/>
        <v>60.25</v>
      </c>
      <c r="AN18" s="65">
        <f t="shared" si="4"/>
        <v>69.0625</v>
      </c>
      <c r="AO18" s="54"/>
      <c r="AQ18" s="71">
        <f t="shared" si="5"/>
        <v>34.53125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69.0625</v>
      </c>
      <c r="BD18" s="24" t="str">
        <f t="shared" si="14"/>
        <v/>
      </c>
    </row>
    <row r="19" spans="1:56" x14ac:dyDescent="0.2">
      <c r="A19" s="45">
        <v>9</v>
      </c>
      <c r="B19" s="142" t="s">
        <v>162</v>
      </c>
      <c r="C19" s="142" t="s">
        <v>163</v>
      </c>
      <c r="D19" s="31">
        <v>90</v>
      </c>
      <c r="E19" s="32"/>
      <c r="F19" s="32">
        <v>88</v>
      </c>
      <c r="G19" s="32"/>
      <c r="H19" s="32">
        <v>90</v>
      </c>
      <c r="I19" s="32"/>
      <c r="J19" s="32">
        <v>92</v>
      </c>
      <c r="K19" s="33"/>
      <c r="L19" s="31">
        <v>90</v>
      </c>
      <c r="M19" s="32"/>
      <c r="N19" s="32">
        <v>87</v>
      </c>
      <c r="O19" s="32"/>
      <c r="P19" s="32">
        <v>93</v>
      </c>
      <c r="Q19" s="32"/>
      <c r="R19" s="32">
        <v>90</v>
      </c>
      <c r="S19" s="33"/>
      <c r="T19" s="31">
        <v>89</v>
      </c>
      <c r="U19" s="32"/>
      <c r="V19" s="32">
        <v>92</v>
      </c>
      <c r="W19" s="32"/>
      <c r="X19" s="32">
        <v>88</v>
      </c>
      <c r="Y19" s="32"/>
      <c r="Z19" s="32"/>
      <c r="AA19" s="33"/>
      <c r="AB19" s="11">
        <v>91</v>
      </c>
      <c r="AC19" s="32"/>
      <c r="AD19" s="32">
        <v>89</v>
      </c>
      <c r="AE19" s="32"/>
      <c r="AF19" s="32">
        <v>90</v>
      </c>
      <c r="AG19" s="32"/>
      <c r="AH19" s="32"/>
      <c r="AI19" s="13"/>
      <c r="AJ19" s="61">
        <f t="shared" si="0"/>
        <v>90</v>
      </c>
      <c r="AK19" s="62">
        <f t="shared" si="1"/>
        <v>90</v>
      </c>
      <c r="AL19" s="63">
        <f t="shared" si="2"/>
        <v>67.25</v>
      </c>
      <c r="AM19" s="64">
        <f t="shared" si="3"/>
        <v>67.5</v>
      </c>
      <c r="AN19" s="65">
        <f t="shared" si="4"/>
        <v>78.6875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78.6875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43" t="s">
        <v>164</v>
      </c>
      <c r="C20" s="143" t="s">
        <v>165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2" t="s">
        <v>166</v>
      </c>
      <c r="C21" s="142" t="s">
        <v>167</v>
      </c>
      <c r="D21" s="31">
        <v>79</v>
      </c>
      <c r="E21" s="32"/>
      <c r="F21" s="32">
        <v>80</v>
      </c>
      <c r="G21" s="32"/>
      <c r="H21" s="32">
        <v>78</v>
      </c>
      <c r="I21" s="32"/>
      <c r="J21" s="32">
        <v>79</v>
      </c>
      <c r="K21" s="33"/>
      <c r="L21" s="31">
        <v>77</v>
      </c>
      <c r="M21" s="32"/>
      <c r="N21" s="32">
        <v>76</v>
      </c>
      <c r="O21" s="32"/>
      <c r="P21" s="32">
        <v>77</v>
      </c>
      <c r="Q21" s="32"/>
      <c r="R21" s="32">
        <v>75</v>
      </c>
      <c r="S21" s="33"/>
      <c r="T21" s="31">
        <v>73</v>
      </c>
      <c r="U21" s="32"/>
      <c r="V21" s="32">
        <v>74</v>
      </c>
      <c r="W21" s="32"/>
      <c r="X21" s="32">
        <v>75</v>
      </c>
      <c r="Y21" s="32"/>
      <c r="Z21" s="32">
        <v>76</v>
      </c>
      <c r="AA21" s="33"/>
      <c r="AB21" s="11">
        <v>77</v>
      </c>
      <c r="AC21" s="32"/>
      <c r="AD21" s="32">
        <v>78</v>
      </c>
      <c r="AE21" s="32"/>
      <c r="AF21" s="32">
        <v>79</v>
      </c>
      <c r="AG21" s="32"/>
      <c r="AH21" s="32"/>
      <c r="AI21" s="13"/>
      <c r="AJ21" s="61">
        <f t="shared" si="0"/>
        <v>79</v>
      </c>
      <c r="AK21" s="62">
        <f t="shared" si="1"/>
        <v>76.25</v>
      </c>
      <c r="AL21" s="63">
        <f t="shared" si="2"/>
        <v>74.5</v>
      </c>
      <c r="AM21" s="64">
        <f t="shared" si="3"/>
        <v>58.5</v>
      </c>
      <c r="AN21" s="65">
        <f t="shared" si="4"/>
        <v>72.0625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72.0625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43" t="s">
        <v>168</v>
      </c>
      <c r="C22" s="143" t="s">
        <v>169</v>
      </c>
      <c r="D22" s="31">
        <v>90</v>
      </c>
      <c r="E22" s="32"/>
      <c r="F22" s="32">
        <v>89</v>
      </c>
      <c r="G22" s="32"/>
      <c r="H22" s="32">
        <v>90</v>
      </c>
      <c r="I22" s="32"/>
      <c r="J22" s="32">
        <v>89</v>
      </c>
      <c r="K22" s="33"/>
      <c r="L22" s="31">
        <v>90</v>
      </c>
      <c r="M22" s="32"/>
      <c r="N22" s="32">
        <v>91</v>
      </c>
      <c r="O22" s="32"/>
      <c r="P22" s="32">
        <v>92</v>
      </c>
      <c r="Q22" s="32"/>
      <c r="R22" s="32">
        <v>90</v>
      </c>
      <c r="S22" s="33"/>
      <c r="T22" s="31">
        <v>89</v>
      </c>
      <c r="U22" s="32"/>
      <c r="V22" s="32">
        <v>88</v>
      </c>
      <c r="W22" s="32"/>
      <c r="X22" s="32">
        <v>90</v>
      </c>
      <c r="Y22" s="32"/>
      <c r="Z22" s="32">
        <v>89</v>
      </c>
      <c r="AA22" s="33"/>
      <c r="AB22" s="11">
        <v>90</v>
      </c>
      <c r="AC22" s="32"/>
      <c r="AD22" s="32">
        <v>89</v>
      </c>
      <c r="AE22" s="32"/>
      <c r="AF22" s="32">
        <v>90</v>
      </c>
      <c r="AG22" s="32"/>
      <c r="AH22" s="32"/>
      <c r="AI22" s="13"/>
      <c r="AJ22" s="61">
        <f t="shared" si="0"/>
        <v>89.5</v>
      </c>
      <c r="AK22" s="62">
        <f t="shared" si="1"/>
        <v>90.75</v>
      </c>
      <c r="AL22" s="63">
        <f t="shared" si="2"/>
        <v>89</v>
      </c>
      <c r="AM22" s="64">
        <f t="shared" si="3"/>
        <v>67.25</v>
      </c>
      <c r="AN22" s="65">
        <f t="shared" si="4"/>
        <v>84.125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84.125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42" t="s">
        <v>170</v>
      </c>
      <c r="C23" s="142" t="s">
        <v>171</v>
      </c>
      <c r="D23" s="31">
        <v>89</v>
      </c>
      <c r="E23" s="32"/>
      <c r="F23" s="32">
        <v>88</v>
      </c>
      <c r="G23" s="32"/>
      <c r="H23" s="32">
        <v>85</v>
      </c>
      <c r="I23" s="32"/>
      <c r="J23" s="32">
        <v>88</v>
      </c>
      <c r="K23" s="33"/>
      <c r="L23" s="31">
        <v>87</v>
      </c>
      <c r="M23" s="32"/>
      <c r="N23" s="32">
        <v>88</v>
      </c>
      <c r="O23" s="32"/>
      <c r="P23" s="32">
        <v>89</v>
      </c>
      <c r="Q23" s="32"/>
      <c r="R23" s="32">
        <v>88</v>
      </c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87.5</v>
      </c>
      <c r="AK23" s="62">
        <f t="shared" si="1"/>
        <v>88</v>
      </c>
      <c r="AL23" s="63">
        <f t="shared" si="2"/>
        <v>0</v>
      </c>
      <c r="AM23" s="64">
        <f t="shared" si="3"/>
        <v>0</v>
      </c>
      <c r="AN23" s="65">
        <f t="shared" si="4"/>
        <v>43.875</v>
      </c>
      <c r="AO23" s="54"/>
      <c r="AQ23" s="71">
        <f t="shared" si="5"/>
        <v>21.9375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43.875</v>
      </c>
      <c r="BD23" s="24" t="str">
        <f t="shared" si="14"/>
        <v/>
      </c>
    </row>
    <row r="24" spans="1:56" x14ac:dyDescent="0.2">
      <c r="A24" s="45">
        <v>14</v>
      </c>
      <c r="B24" s="143" t="s">
        <v>172</v>
      </c>
      <c r="C24" s="143" t="s">
        <v>173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2" t="s">
        <v>174</v>
      </c>
      <c r="C25" s="142" t="s">
        <v>175</v>
      </c>
      <c r="D25" s="31">
        <v>78</v>
      </c>
      <c r="E25" s="32"/>
      <c r="F25" s="32">
        <v>79</v>
      </c>
      <c r="G25" s="32"/>
      <c r="H25" s="32">
        <v>80</v>
      </c>
      <c r="I25" s="32"/>
      <c r="J25" s="32">
        <v>86</v>
      </c>
      <c r="K25" s="33"/>
      <c r="L25" s="31">
        <v>88</v>
      </c>
      <c r="M25" s="32"/>
      <c r="N25" s="32">
        <v>79</v>
      </c>
      <c r="O25" s="32"/>
      <c r="P25" s="32">
        <v>82</v>
      </c>
      <c r="Q25" s="32"/>
      <c r="R25" s="32">
        <v>85</v>
      </c>
      <c r="S25" s="33"/>
      <c r="T25" s="31">
        <v>86</v>
      </c>
      <c r="U25" s="32"/>
      <c r="V25" s="32">
        <v>87</v>
      </c>
      <c r="W25" s="32"/>
      <c r="X25" s="32">
        <v>85</v>
      </c>
      <c r="Y25" s="32"/>
      <c r="Z25" s="32">
        <v>87</v>
      </c>
      <c r="AA25" s="33"/>
      <c r="AB25" s="11">
        <v>86</v>
      </c>
      <c r="AC25" s="32"/>
      <c r="AD25" s="32">
        <v>80</v>
      </c>
      <c r="AE25" s="32"/>
      <c r="AF25" s="32">
        <v>88</v>
      </c>
      <c r="AG25" s="32"/>
      <c r="AH25" s="32"/>
      <c r="AI25" s="13"/>
      <c r="AJ25" s="61">
        <f t="shared" si="0"/>
        <v>80.75</v>
      </c>
      <c r="AK25" s="62">
        <f t="shared" si="1"/>
        <v>83.5</v>
      </c>
      <c r="AL25" s="63">
        <f t="shared" si="2"/>
        <v>86.25</v>
      </c>
      <c r="AM25" s="64">
        <f t="shared" si="3"/>
        <v>63.5</v>
      </c>
      <c r="AN25" s="65">
        <f t="shared" si="4"/>
        <v>78.5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78.5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3" t="s">
        <v>176</v>
      </c>
      <c r="C26" s="143" t="s">
        <v>177</v>
      </c>
      <c r="D26" s="31">
        <v>90</v>
      </c>
      <c r="E26" s="32"/>
      <c r="F26" s="32">
        <v>88</v>
      </c>
      <c r="G26" s="32"/>
      <c r="H26" s="32">
        <v>89</v>
      </c>
      <c r="I26" s="32"/>
      <c r="J26" s="32">
        <v>94</v>
      </c>
      <c r="K26" s="33"/>
      <c r="L26" s="31">
        <v>90</v>
      </c>
      <c r="M26" s="32"/>
      <c r="N26" s="32">
        <v>89</v>
      </c>
      <c r="O26" s="32"/>
      <c r="P26" s="32">
        <v>92</v>
      </c>
      <c r="Q26" s="32"/>
      <c r="R26" s="32">
        <v>90</v>
      </c>
      <c r="S26" s="33"/>
      <c r="T26" s="31">
        <v>85</v>
      </c>
      <c r="U26" s="32"/>
      <c r="V26" s="32">
        <v>90</v>
      </c>
      <c r="W26" s="32"/>
      <c r="X26" s="32">
        <v>88</v>
      </c>
      <c r="Y26" s="32"/>
      <c r="Z26" s="32">
        <v>89</v>
      </c>
      <c r="AA26" s="33"/>
      <c r="AB26" s="11">
        <v>88</v>
      </c>
      <c r="AC26" s="32"/>
      <c r="AD26" s="32">
        <v>90</v>
      </c>
      <c r="AE26" s="32"/>
      <c r="AF26" s="32">
        <v>89</v>
      </c>
      <c r="AG26" s="32"/>
      <c r="AH26" s="32"/>
      <c r="AI26" s="13"/>
      <c r="AJ26" s="61">
        <f t="shared" si="0"/>
        <v>90.25</v>
      </c>
      <c r="AK26" s="62">
        <f t="shared" si="1"/>
        <v>90.25</v>
      </c>
      <c r="AL26" s="63">
        <f t="shared" si="2"/>
        <v>88</v>
      </c>
      <c r="AM26" s="64">
        <f t="shared" si="3"/>
        <v>66.75</v>
      </c>
      <c r="AN26" s="65">
        <f t="shared" si="4"/>
        <v>83.8125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83.8125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2" t="s">
        <v>178</v>
      </c>
      <c r="C27" s="142" t="s">
        <v>179</v>
      </c>
      <c r="D27" s="31">
        <v>89</v>
      </c>
      <c r="E27" s="32"/>
      <c r="F27" s="32">
        <v>90</v>
      </c>
      <c r="G27" s="32"/>
      <c r="H27" s="32">
        <v>90</v>
      </c>
      <c r="I27" s="32"/>
      <c r="J27" s="32">
        <v>95</v>
      </c>
      <c r="K27" s="33"/>
      <c r="L27" s="31">
        <v>88</v>
      </c>
      <c r="M27" s="32"/>
      <c r="N27" s="32">
        <v>90</v>
      </c>
      <c r="O27" s="32"/>
      <c r="P27" s="32">
        <v>90</v>
      </c>
      <c r="Q27" s="32"/>
      <c r="R27" s="32">
        <v>91</v>
      </c>
      <c r="S27" s="33"/>
      <c r="T27" s="31">
        <v>88</v>
      </c>
      <c r="U27" s="32"/>
      <c r="V27" s="32">
        <v>90</v>
      </c>
      <c r="W27" s="32"/>
      <c r="X27" s="32">
        <v>92</v>
      </c>
      <c r="Y27" s="32"/>
      <c r="Z27" s="32">
        <v>90</v>
      </c>
      <c r="AA27" s="33"/>
      <c r="AB27" s="11">
        <v>92</v>
      </c>
      <c r="AC27" s="32"/>
      <c r="AD27" s="32">
        <v>90</v>
      </c>
      <c r="AE27" s="32"/>
      <c r="AF27" s="32">
        <v>89</v>
      </c>
      <c r="AG27" s="32"/>
      <c r="AH27" s="32"/>
      <c r="AI27" s="13"/>
      <c r="AJ27" s="61">
        <f t="shared" si="0"/>
        <v>91</v>
      </c>
      <c r="AK27" s="62">
        <f t="shared" si="1"/>
        <v>89.75</v>
      </c>
      <c r="AL27" s="63">
        <f t="shared" si="2"/>
        <v>90</v>
      </c>
      <c r="AM27" s="64">
        <f t="shared" si="3"/>
        <v>67.75</v>
      </c>
      <c r="AN27" s="65">
        <f t="shared" si="4"/>
        <v>84.625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84.625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43" t="s">
        <v>180</v>
      </c>
      <c r="C28" s="143" t="s">
        <v>181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2" t="s">
        <v>182</v>
      </c>
      <c r="C29" s="142" t="s">
        <v>183</v>
      </c>
      <c r="D29" s="31">
        <v>90</v>
      </c>
      <c r="E29" s="32"/>
      <c r="F29" s="32">
        <v>89</v>
      </c>
      <c r="G29" s="32"/>
      <c r="H29" s="32">
        <v>90</v>
      </c>
      <c r="I29" s="32"/>
      <c r="J29" s="32">
        <v>89</v>
      </c>
      <c r="K29" s="33"/>
      <c r="L29" s="31">
        <v>89</v>
      </c>
      <c r="M29" s="32"/>
      <c r="N29" s="32">
        <v>92</v>
      </c>
      <c r="O29" s="32"/>
      <c r="P29" s="32">
        <v>91</v>
      </c>
      <c r="Q29" s="32"/>
      <c r="R29" s="32">
        <v>92</v>
      </c>
      <c r="S29" s="33"/>
      <c r="T29" s="31">
        <v>89</v>
      </c>
      <c r="U29" s="32"/>
      <c r="V29" s="32">
        <v>90</v>
      </c>
      <c r="W29" s="32"/>
      <c r="X29" s="32">
        <v>90</v>
      </c>
      <c r="Y29" s="32"/>
      <c r="Z29" s="32">
        <v>92</v>
      </c>
      <c r="AA29" s="33"/>
      <c r="AB29" s="11">
        <v>90</v>
      </c>
      <c r="AC29" s="32"/>
      <c r="AD29" s="32">
        <v>89</v>
      </c>
      <c r="AE29" s="32"/>
      <c r="AF29" s="32">
        <v>90</v>
      </c>
      <c r="AG29" s="32"/>
      <c r="AH29" s="32"/>
      <c r="AI29" s="13"/>
      <c r="AJ29" s="61">
        <f t="shared" si="0"/>
        <v>89.5</v>
      </c>
      <c r="AK29" s="62">
        <f t="shared" si="1"/>
        <v>91</v>
      </c>
      <c r="AL29" s="63">
        <f t="shared" si="2"/>
        <v>90.25</v>
      </c>
      <c r="AM29" s="64">
        <f t="shared" si="3"/>
        <v>67.25</v>
      </c>
      <c r="AN29" s="65">
        <f t="shared" si="4"/>
        <v>84.5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84.5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43" t="s">
        <v>184</v>
      </c>
      <c r="C30" s="143" t="s">
        <v>185</v>
      </c>
      <c r="D30" s="31">
        <v>90</v>
      </c>
      <c r="E30" s="32"/>
      <c r="F30" s="32">
        <v>88</v>
      </c>
      <c r="G30" s="32"/>
      <c r="H30" s="32">
        <v>90</v>
      </c>
      <c r="I30" s="32"/>
      <c r="J30" s="32">
        <v>95</v>
      </c>
      <c r="K30" s="33"/>
      <c r="L30" s="31">
        <v>90</v>
      </c>
      <c r="M30" s="32"/>
      <c r="N30" s="32">
        <v>87</v>
      </c>
      <c r="O30" s="32"/>
      <c r="P30" s="32">
        <v>89</v>
      </c>
      <c r="Q30" s="32"/>
      <c r="R30" s="32">
        <v>90</v>
      </c>
      <c r="S30" s="33"/>
      <c r="T30" s="31">
        <v>90</v>
      </c>
      <c r="U30" s="32"/>
      <c r="V30" s="32">
        <v>88</v>
      </c>
      <c r="W30" s="32"/>
      <c r="X30" s="32">
        <v>85</v>
      </c>
      <c r="Y30" s="32"/>
      <c r="Z30" s="32">
        <v>87</v>
      </c>
      <c r="AA30" s="33"/>
      <c r="AB30" s="11">
        <v>85</v>
      </c>
      <c r="AC30" s="32"/>
      <c r="AD30" s="32">
        <v>90</v>
      </c>
      <c r="AE30" s="32"/>
      <c r="AF30" s="32">
        <v>87</v>
      </c>
      <c r="AG30" s="32"/>
      <c r="AH30" s="32"/>
      <c r="AI30" s="13"/>
      <c r="AJ30" s="61">
        <f t="shared" si="0"/>
        <v>90.75</v>
      </c>
      <c r="AK30" s="62">
        <f t="shared" si="1"/>
        <v>89</v>
      </c>
      <c r="AL30" s="63">
        <f t="shared" si="2"/>
        <v>87.5</v>
      </c>
      <c r="AM30" s="64">
        <f t="shared" si="3"/>
        <v>65.5</v>
      </c>
      <c r="AN30" s="65">
        <f t="shared" si="4"/>
        <v>83.1875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83.1875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42" t="s">
        <v>186</v>
      </c>
      <c r="C31" s="142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3" t="s">
        <v>188</v>
      </c>
      <c r="C32" s="143" t="s">
        <v>189</v>
      </c>
      <c r="D32" s="31">
        <v>85</v>
      </c>
      <c r="E32" s="32"/>
      <c r="F32" s="32">
        <v>87</v>
      </c>
      <c r="G32" s="32"/>
      <c r="H32" s="32">
        <v>89</v>
      </c>
      <c r="I32" s="32"/>
      <c r="J32" s="32">
        <v>88</v>
      </c>
      <c r="K32" s="33"/>
      <c r="L32" s="31">
        <v>88</v>
      </c>
      <c r="M32" s="32"/>
      <c r="N32" s="32">
        <v>86</v>
      </c>
      <c r="O32" s="32"/>
      <c r="P32" s="32">
        <v>87</v>
      </c>
      <c r="Q32" s="32"/>
      <c r="R32" s="32">
        <v>87</v>
      </c>
      <c r="S32" s="33"/>
      <c r="T32" s="31">
        <v>87</v>
      </c>
      <c r="U32" s="32"/>
      <c r="V32" s="32">
        <v>86</v>
      </c>
      <c r="W32" s="32"/>
      <c r="X32" s="32">
        <v>85</v>
      </c>
      <c r="Y32" s="32"/>
      <c r="Z32" s="32">
        <v>87</v>
      </c>
      <c r="AA32" s="33"/>
      <c r="AB32" s="11">
        <v>85</v>
      </c>
      <c r="AC32" s="32"/>
      <c r="AD32" s="32">
        <v>85</v>
      </c>
      <c r="AE32" s="32"/>
      <c r="AF32" s="32">
        <v>87</v>
      </c>
      <c r="AG32" s="32"/>
      <c r="AH32" s="32"/>
      <c r="AI32" s="13"/>
      <c r="AJ32" s="61">
        <f t="shared" si="0"/>
        <v>87.25</v>
      </c>
      <c r="AK32" s="62">
        <f t="shared" si="1"/>
        <v>87</v>
      </c>
      <c r="AL32" s="63">
        <f t="shared" si="2"/>
        <v>86.25</v>
      </c>
      <c r="AM32" s="64">
        <f t="shared" si="3"/>
        <v>64.25</v>
      </c>
      <c r="AN32" s="65">
        <f t="shared" si="4"/>
        <v>81.1875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81.1875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42" t="s">
        <v>190</v>
      </c>
      <c r="C33" s="142" t="s">
        <v>191</v>
      </c>
      <c r="D33" s="31">
        <v>70</v>
      </c>
      <c r="E33" s="32"/>
      <c r="F33" s="32">
        <v>75</v>
      </c>
      <c r="G33" s="32"/>
      <c r="H33" s="32">
        <v>78</v>
      </c>
      <c r="I33" s="32"/>
      <c r="J33" s="32">
        <v>79</v>
      </c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75.5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18.875</v>
      </c>
      <c r="AO33" s="54"/>
      <c r="AQ33" s="71">
        <f t="shared" si="5"/>
        <v>9.4375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18.875</v>
      </c>
      <c r="BD33" s="24" t="str">
        <f t="shared" si="14"/>
        <v/>
      </c>
    </row>
    <row r="34" spans="1:56" x14ac:dyDescent="0.2">
      <c r="A34" s="45">
        <v>24</v>
      </c>
      <c r="B34" s="143" t="s">
        <v>192</v>
      </c>
      <c r="C34" s="143" t="s">
        <v>193</v>
      </c>
      <c r="D34" s="31">
        <v>70</v>
      </c>
      <c r="E34" s="32"/>
      <c r="F34" s="32">
        <v>75</v>
      </c>
      <c r="G34" s="32"/>
      <c r="H34" s="32">
        <v>78</v>
      </c>
      <c r="I34" s="32"/>
      <c r="J34" s="32">
        <v>79</v>
      </c>
      <c r="K34" s="33"/>
      <c r="L34" s="31">
        <v>75</v>
      </c>
      <c r="M34" s="32"/>
      <c r="N34" s="32">
        <v>76</v>
      </c>
      <c r="O34" s="32"/>
      <c r="P34" s="32">
        <v>78</v>
      </c>
      <c r="Q34" s="32"/>
      <c r="R34" s="32">
        <v>79</v>
      </c>
      <c r="S34" s="33"/>
      <c r="T34" s="31">
        <v>79</v>
      </c>
      <c r="U34" s="32"/>
      <c r="V34" s="32">
        <v>80</v>
      </c>
      <c r="W34" s="32"/>
      <c r="X34" s="32">
        <v>82</v>
      </c>
      <c r="Y34" s="32"/>
      <c r="Z34" s="32">
        <v>79</v>
      </c>
      <c r="AA34" s="33"/>
      <c r="AB34" s="11">
        <v>78</v>
      </c>
      <c r="AC34" s="32"/>
      <c r="AD34" s="32">
        <v>79</v>
      </c>
      <c r="AE34" s="32"/>
      <c r="AF34" s="32">
        <v>79</v>
      </c>
      <c r="AG34" s="32"/>
      <c r="AH34" s="32"/>
      <c r="AI34" s="13"/>
      <c r="AJ34" s="61">
        <f t="shared" si="0"/>
        <v>75.5</v>
      </c>
      <c r="AK34" s="62">
        <f t="shared" si="1"/>
        <v>77</v>
      </c>
      <c r="AL34" s="63">
        <f t="shared" si="2"/>
        <v>80</v>
      </c>
      <c r="AM34" s="64">
        <f t="shared" si="3"/>
        <v>59</v>
      </c>
      <c r="AN34" s="65">
        <f t="shared" si="4"/>
        <v>72.875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72.875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42" t="s">
        <v>194</v>
      </c>
      <c r="C35" s="142" t="s">
        <v>195</v>
      </c>
      <c r="D35" s="31">
        <v>88</v>
      </c>
      <c r="E35" s="32"/>
      <c r="F35" s="32">
        <v>86</v>
      </c>
      <c r="G35" s="32"/>
      <c r="H35" s="32">
        <v>87</v>
      </c>
      <c r="I35" s="32"/>
      <c r="J35" s="32">
        <v>80</v>
      </c>
      <c r="K35" s="33"/>
      <c r="L35" s="31">
        <v>85</v>
      </c>
      <c r="M35" s="32"/>
      <c r="N35" s="32">
        <v>87</v>
      </c>
      <c r="O35" s="32"/>
      <c r="P35" s="32">
        <v>84</v>
      </c>
      <c r="Q35" s="32"/>
      <c r="R35" s="32">
        <v>85</v>
      </c>
      <c r="S35" s="33"/>
      <c r="T35" s="31">
        <v>80</v>
      </c>
      <c r="U35" s="32"/>
      <c r="V35" s="32">
        <v>86</v>
      </c>
      <c r="W35" s="32"/>
      <c r="X35" s="32">
        <v>87</v>
      </c>
      <c r="Y35" s="32"/>
      <c r="Z35" s="32">
        <v>86</v>
      </c>
      <c r="AA35" s="33"/>
      <c r="AB35" s="11">
        <v>85</v>
      </c>
      <c r="AC35" s="32"/>
      <c r="AD35" s="32">
        <v>87</v>
      </c>
      <c r="AE35" s="32"/>
      <c r="AF35" s="32">
        <v>86</v>
      </c>
      <c r="AG35" s="32"/>
      <c r="AH35" s="32"/>
      <c r="AI35" s="13"/>
      <c r="AJ35" s="61">
        <f t="shared" si="0"/>
        <v>85.25</v>
      </c>
      <c r="AK35" s="62">
        <f t="shared" si="1"/>
        <v>85.25</v>
      </c>
      <c r="AL35" s="63">
        <f t="shared" si="2"/>
        <v>84.75</v>
      </c>
      <c r="AM35" s="64">
        <f t="shared" si="3"/>
        <v>64.5</v>
      </c>
      <c r="AN35" s="65">
        <f t="shared" si="4"/>
        <v>79.9375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79.9375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43" t="s">
        <v>196</v>
      </c>
      <c r="C36" s="143" t="s">
        <v>197</v>
      </c>
      <c r="D36" s="31">
        <v>88</v>
      </c>
      <c r="E36" s="32"/>
      <c r="F36" s="32">
        <v>90</v>
      </c>
      <c r="G36" s="32"/>
      <c r="H36" s="32">
        <v>90</v>
      </c>
      <c r="I36" s="32"/>
      <c r="J36" s="32">
        <v>95</v>
      </c>
      <c r="K36" s="33"/>
      <c r="L36" s="31">
        <v>88</v>
      </c>
      <c r="M36" s="32"/>
      <c r="N36" s="32">
        <v>90</v>
      </c>
      <c r="O36" s="32"/>
      <c r="P36" s="32">
        <v>89</v>
      </c>
      <c r="Q36" s="32"/>
      <c r="R36" s="32">
        <v>88</v>
      </c>
      <c r="S36" s="33"/>
      <c r="T36" s="31">
        <v>90</v>
      </c>
      <c r="U36" s="32"/>
      <c r="V36" s="32">
        <v>87</v>
      </c>
      <c r="W36" s="32"/>
      <c r="X36" s="32">
        <v>91</v>
      </c>
      <c r="Y36" s="32"/>
      <c r="Z36" s="32">
        <v>90</v>
      </c>
      <c r="AA36" s="33"/>
      <c r="AB36" s="11">
        <v>90</v>
      </c>
      <c r="AC36" s="32"/>
      <c r="AD36" s="32">
        <v>92</v>
      </c>
      <c r="AE36" s="32"/>
      <c r="AF36" s="32">
        <v>90</v>
      </c>
      <c r="AG36" s="32"/>
      <c r="AH36" s="32"/>
      <c r="AI36" s="13"/>
      <c r="AJ36" s="61">
        <f t="shared" si="0"/>
        <v>90.75</v>
      </c>
      <c r="AK36" s="62">
        <f t="shared" si="1"/>
        <v>88.75</v>
      </c>
      <c r="AL36" s="63">
        <f t="shared" si="2"/>
        <v>89.5</v>
      </c>
      <c r="AM36" s="64">
        <f t="shared" si="3"/>
        <v>68</v>
      </c>
      <c r="AN36" s="65">
        <f t="shared" si="4"/>
        <v>84.25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84.25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42" t="s">
        <v>198</v>
      </c>
      <c r="C37" s="142" t="s">
        <v>199</v>
      </c>
      <c r="D37" s="31">
        <v>90</v>
      </c>
      <c r="E37" s="32"/>
      <c r="F37" s="32">
        <v>89</v>
      </c>
      <c r="G37" s="32"/>
      <c r="H37" s="32">
        <v>90</v>
      </c>
      <c r="I37" s="32"/>
      <c r="J37" s="32">
        <v>90</v>
      </c>
      <c r="K37" s="33"/>
      <c r="L37" s="31">
        <v>90</v>
      </c>
      <c r="M37" s="32"/>
      <c r="N37" s="32">
        <v>89</v>
      </c>
      <c r="O37" s="32"/>
      <c r="P37" s="32">
        <v>90</v>
      </c>
      <c r="Q37" s="32"/>
      <c r="R37" s="32">
        <v>92</v>
      </c>
      <c r="S37" s="33"/>
      <c r="T37" s="31">
        <v>90</v>
      </c>
      <c r="U37" s="32"/>
      <c r="V37" s="32">
        <v>88</v>
      </c>
      <c r="W37" s="32"/>
      <c r="X37" s="32">
        <v>90</v>
      </c>
      <c r="Y37" s="32"/>
      <c r="Z37" s="32">
        <v>90</v>
      </c>
      <c r="AA37" s="33"/>
      <c r="AB37" s="11">
        <v>90</v>
      </c>
      <c r="AC37" s="32"/>
      <c r="AD37" s="32">
        <v>91</v>
      </c>
      <c r="AE37" s="32"/>
      <c r="AF37" s="32">
        <v>90</v>
      </c>
      <c r="AG37" s="32"/>
      <c r="AH37" s="32"/>
      <c r="AI37" s="13"/>
      <c r="AJ37" s="61">
        <f t="shared" si="0"/>
        <v>89.75</v>
      </c>
      <c r="AK37" s="62">
        <f t="shared" si="1"/>
        <v>90.25</v>
      </c>
      <c r="AL37" s="63">
        <f t="shared" si="2"/>
        <v>89.5</v>
      </c>
      <c r="AM37" s="64">
        <f t="shared" si="3"/>
        <v>67.75</v>
      </c>
      <c r="AN37" s="65">
        <f t="shared" si="4"/>
        <v>84.3125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84.3125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43" t="s">
        <v>200</v>
      </c>
      <c r="C38" s="143" t="s">
        <v>201</v>
      </c>
      <c r="D38" s="31">
        <v>89</v>
      </c>
      <c r="E38" s="32"/>
      <c r="F38" s="32">
        <v>90</v>
      </c>
      <c r="G38" s="32"/>
      <c r="H38" s="32">
        <v>91</v>
      </c>
      <c r="I38" s="32"/>
      <c r="J38" s="32">
        <v>90</v>
      </c>
      <c r="K38" s="33"/>
      <c r="L38" s="31">
        <v>90</v>
      </c>
      <c r="M38" s="32"/>
      <c r="N38" s="32">
        <v>90</v>
      </c>
      <c r="O38" s="32"/>
      <c r="P38" s="32">
        <v>89</v>
      </c>
      <c r="Q38" s="32"/>
      <c r="R38" s="32">
        <v>88</v>
      </c>
      <c r="S38" s="33"/>
      <c r="T38" s="31">
        <v>90</v>
      </c>
      <c r="U38" s="32"/>
      <c r="V38" s="32">
        <v>90</v>
      </c>
      <c r="W38" s="32"/>
      <c r="X38" s="32">
        <v>90</v>
      </c>
      <c r="Y38" s="32"/>
      <c r="Z38" s="32">
        <v>90</v>
      </c>
      <c r="AA38" s="33"/>
      <c r="AB38" s="11">
        <v>90</v>
      </c>
      <c r="AC38" s="32"/>
      <c r="AD38" s="32">
        <v>91</v>
      </c>
      <c r="AE38" s="32"/>
      <c r="AF38" s="32">
        <v>90</v>
      </c>
      <c r="AG38" s="32"/>
      <c r="AH38" s="32"/>
      <c r="AI38" s="13"/>
      <c r="AJ38" s="61">
        <f t="shared" si="0"/>
        <v>90</v>
      </c>
      <c r="AK38" s="62">
        <f t="shared" si="1"/>
        <v>89.25</v>
      </c>
      <c r="AL38" s="63">
        <f t="shared" si="2"/>
        <v>90</v>
      </c>
      <c r="AM38" s="64">
        <f t="shared" si="3"/>
        <v>67.75</v>
      </c>
      <c r="AN38" s="65">
        <f t="shared" si="4"/>
        <v>84.25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84.25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2" t="s">
        <v>202</v>
      </c>
      <c r="C39" s="142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3" t="s">
        <v>204</v>
      </c>
      <c r="C40" s="143" t="s">
        <v>205</v>
      </c>
      <c r="D40" s="31">
        <v>88</v>
      </c>
      <c r="E40" s="32"/>
      <c r="F40" s="32">
        <v>87</v>
      </c>
      <c r="G40" s="32"/>
      <c r="H40" s="32">
        <v>86</v>
      </c>
      <c r="I40" s="32"/>
      <c r="J40" s="32">
        <v>88</v>
      </c>
      <c r="K40" s="33"/>
      <c r="L40" s="31">
        <v>88</v>
      </c>
      <c r="M40" s="32"/>
      <c r="N40" s="32">
        <v>88</v>
      </c>
      <c r="O40" s="32"/>
      <c r="P40" s="32">
        <v>89</v>
      </c>
      <c r="Q40" s="32"/>
      <c r="R40" s="32">
        <v>88</v>
      </c>
      <c r="S40" s="33"/>
      <c r="T40" s="31">
        <v>87</v>
      </c>
      <c r="U40" s="32"/>
      <c r="V40" s="32">
        <v>86</v>
      </c>
      <c r="W40" s="32"/>
      <c r="X40" s="32">
        <v>85</v>
      </c>
      <c r="Y40" s="32"/>
      <c r="Z40" s="32">
        <v>86</v>
      </c>
      <c r="AA40" s="33"/>
      <c r="AB40" s="11">
        <v>87</v>
      </c>
      <c r="AC40" s="32"/>
      <c r="AD40" s="32">
        <v>87</v>
      </c>
      <c r="AE40" s="32"/>
      <c r="AF40" s="32">
        <v>85</v>
      </c>
      <c r="AG40" s="32"/>
      <c r="AH40" s="32"/>
      <c r="AI40" s="13"/>
      <c r="AJ40" s="61">
        <f t="shared" si="0"/>
        <v>87.25</v>
      </c>
      <c r="AK40" s="62">
        <f t="shared" si="1"/>
        <v>88.25</v>
      </c>
      <c r="AL40" s="63">
        <f t="shared" si="2"/>
        <v>86</v>
      </c>
      <c r="AM40" s="64">
        <f t="shared" si="3"/>
        <v>64.75</v>
      </c>
      <c r="AN40" s="65">
        <f t="shared" si="4"/>
        <v>81.5625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81.5625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2" t="s">
        <v>206</v>
      </c>
      <c r="C41" s="142" t="s">
        <v>207</v>
      </c>
      <c r="D41" s="31">
        <v>90</v>
      </c>
      <c r="E41" s="32"/>
      <c r="F41" s="32">
        <v>90</v>
      </c>
      <c r="G41" s="32"/>
      <c r="H41" s="32">
        <v>91</v>
      </c>
      <c r="I41" s="32"/>
      <c r="J41" s="32">
        <v>89</v>
      </c>
      <c r="K41" s="33"/>
      <c r="L41" s="31">
        <v>92</v>
      </c>
      <c r="M41" s="32"/>
      <c r="N41" s="32">
        <v>90</v>
      </c>
      <c r="O41" s="32"/>
      <c r="P41" s="32">
        <v>89</v>
      </c>
      <c r="Q41" s="32"/>
      <c r="R41" s="32">
        <v>89</v>
      </c>
      <c r="S41" s="33"/>
      <c r="T41" s="31">
        <v>90</v>
      </c>
      <c r="U41" s="32"/>
      <c r="V41" s="32">
        <v>90</v>
      </c>
      <c r="W41" s="32"/>
      <c r="X41" s="32">
        <v>92</v>
      </c>
      <c r="Y41" s="32"/>
      <c r="Z41" s="32">
        <v>90</v>
      </c>
      <c r="AA41" s="33"/>
      <c r="AB41" s="11">
        <v>92</v>
      </c>
      <c r="AC41" s="32"/>
      <c r="AD41" s="32">
        <v>90</v>
      </c>
      <c r="AE41" s="32"/>
      <c r="AF41" s="32">
        <v>89</v>
      </c>
      <c r="AG41" s="32"/>
      <c r="AH41" s="32"/>
      <c r="AI41" s="13"/>
      <c r="AJ41" s="61">
        <f t="shared" si="0"/>
        <v>90</v>
      </c>
      <c r="AK41" s="62">
        <f t="shared" si="1"/>
        <v>90</v>
      </c>
      <c r="AL41" s="63">
        <f t="shared" si="2"/>
        <v>90.5</v>
      </c>
      <c r="AM41" s="64">
        <f t="shared" si="3"/>
        <v>67.75</v>
      </c>
      <c r="AN41" s="65">
        <f t="shared" si="4"/>
        <v>84.5625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84.5625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43" t="s">
        <v>208</v>
      </c>
      <c r="C42" s="143" t="s">
        <v>209</v>
      </c>
      <c r="D42" s="31">
        <v>75</v>
      </c>
      <c r="E42" s="32"/>
      <c r="F42" s="32">
        <v>76</v>
      </c>
      <c r="G42" s="32"/>
      <c r="H42" s="32">
        <v>74</v>
      </c>
      <c r="I42" s="32"/>
      <c r="J42" s="32">
        <v>73</v>
      </c>
      <c r="K42" s="33"/>
      <c r="L42" s="31">
        <v>70</v>
      </c>
      <c r="M42" s="32"/>
      <c r="N42" s="32">
        <v>80</v>
      </c>
      <c r="O42" s="32"/>
      <c r="P42" s="32">
        <v>79</v>
      </c>
      <c r="Q42" s="32"/>
      <c r="R42" s="32">
        <v>80</v>
      </c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74.5</v>
      </c>
      <c r="AK42" s="62">
        <f t="shared" si="1"/>
        <v>77.25</v>
      </c>
      <c r="AL42" s="63">
        <f t="shared" si="2"/>
        <v>0</v>
      </c>
      <c r="AM42" s="64">
        <f t="shared" si="3"/>
        <v>0</v>
      </c>
      <c r="AN42" s="65">
        <f t="shared" si="4"/>
        <v>37.9375</v>
      </c>
      <c r="AO42" s="54"/>
      <c r="AQ42" s="71">
        <f t="shared" si="5"/>
        <v>18.96875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37.9375</v>
      </c>
      <c r="BD42" s="24" t="str">
        <f t="shared" si="14"/>
        <v/>
      </c>
    </row>
    <row r="43" spans="1:56" x14ac:dyDescent="0.2">
      <c r="A43" s="45">
        <v>33</v>
      </c>
      <c r="B43" s="144" t="s">
        <v>210</v>
      </c>
      <c r="C43" s="144" t="s">
        <v>211</v>
      </c>
      <c r="D43" s="31">
        <v>89</v>
      </c>
      <c r="E43" s="32"/>
      <c r="F43" s="32">
        <v>82</v>
      </c>
      <c r="G43" s="32"/>
      <c r="H43" s="32">
        <v>86</v>
      </c>
      <c r="I43" s="32"/>
      <c r="J43" s="32">
        <v>85</v>
      </c>
      <c r="K43" s="33"/>
      <c r="L43" s="31">
        <v>85</v>
      </c>
      <c r="M43" s="32"/>
      <c r="N43" s="32">
        <v>85</v>
      </c>
      <c r="O43" s="32"/>
      <c r="P43" s="32">
        <v>86</v>
      </c>
      <c r="Q43" s="32"/>
      <c r="R43" s="32">
        <v>87</v>
      </c>
      <c r="S43" s="33"/>
      <c r="T43" s="31">
        <v>87</v>
      </c>
      <c r="U43" s="32"/>
      <c r="V43" s="32">
        <v>86</v>
      </c>
      <c r="W43" s="32"/>
      <c r="X43" s="32">
        <v>87</v>
      </c>
      <c r="Y43" s="32"/>
      <c r="Z43" s="32">
        <v>86</v>
      </c>
      <c r="AA43" s="33"/>
      <c r="AB43" s="11">
        <v>87</v>
      </c>
      <c r="AC43" s="32"/>
      <c r="AD43" s="32">
        <v>83</v>
      </c>
      <c r="AE43" s="32"/>
      <c r="AF43" s="32">
        <v>81</v>
      </c>
      <c r="AG43" s="32"/>
      <c r="AH43" s="32"/>
      <c r="AI43" s="13"/>
      <c r="AJ43" s="61">
        <f t="shared" si="0"/>
        <v>85.5</v>
      </c>
      <c r="AK43" s="62">
        <f t="shared" si="1"/>
        <v>85.75</v>
      </c>
      <c r="AL43" s="63">
        <f t="shared" si="2"/>
        <v>86.5</v>
      </c>
      <c r="AM43" s="64">
        <f t="shared" si="3"/>
        <v>62.75</v>
      </c>
      <c r="AN43" s="65">
        <f t="shared" si="4"/>
        <v>80.125</v>
      </c>
      <c r="AO43" s="54"/>
      <c r="AQ43" s="71" t="str">
        <f t="shared" si="5"/>
        <v/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>
        <f t="shared" si="12"/>
        <v>80.125</v>
      </c>
      <c r="BB43" s="81" t="str">
        <f t="shared" si="13"/>
        <v/>
      </c>
      <c r="BD43" s="24" t="str">
        <f t="shared" si="14"/>
        <v/>
      </c>
    </row>
    <row r="44" spans="1:56" x14ac:dyDescent="0.2">
      <c r="A44" s="45">
        <v>34</v>
      </c>
      <c r="B44" s="143" t="s">
        <v>212</v>
      </c>
      <c r="C44" s="143" t="s">
        <v>213</v>
      </c>
      <c r="D44" s="31">
        <v>90</v>
      </c>
      <c r="E44" s="32"/>
      <c r="F44" s="32">
        <v>89</v>
      </c>
      <c r="G44" s="32"/>
      <c r="H44" s="32">
        <v>90</v>
      </c>
      <c r="I44" s="32"/>
      <c r="J44" s="32">
        <v>90</v>
      </c>
      <c r="K44" s="33"/>
      <c r="L44" s="31">
        <v>89</v>
      </c>
      <c r="M44" s="32"/>
      <c r="N44" s="32">
        <v>88</v>
      </c>
      <c r="O44" s="32"/>
      <c r="P44" s="32">
        <v>90</v>
      </c>
      <c r="Q44" s="32"/>
      <c r="R44" s="32">
        <v>90</v>
      </c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89.75</v>
      </c>
      <c r="AK44" s="62">
        <f t="shared" si="1"/>
        <v>89.25</v>
      </c>
      <c r="AL44" s="63">
        <f t="shared" si="2"/>
        <v>0</v>
      </c>
      <c r="AM44" s="64">
        <f t="shared" si="3"/>
        <v>0</v>
      </c>
      <c r="AN44" s="65">
        <f t="shared" si="4"/>
        <v>44.75</v>
      </c>
      <c r="AO44" s="54"/>
      <c r="AQ44" s="71">
        <f t="shared" si="5"/>
        <v>22.375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44.75</v>
      </c>
      <c r="BD44" s="24" t="str">
        <f t="shared" si="14"/>
        <v/>
      </c>
    </row>
    <row r="45" spans="1:56" x14ac:dyDescent="0.2">
      <c r="A45" s="45">
        <v>35</v>
      </c>
      <c r="B45" s="142" t="s">
        <v>214</v>
      </c>
      <c r="C45" s="142" t="s">
        <v>215</v>
      </c>
      <c r="D45" s="31">
        <v>90</v>
      </c>
      <c r="E45" s="32"/>
      <c r="F45" s="32">
        <v>89</v>
      </c>
      <c r="G45" s="32"/>
      <c r="H45" s="32">
        <v>90</v>
      </c>
      <c r="I45" s="32"/>
      <c r="J45" s="32">
        <v>88</v>
      </c>
      <c r="K45" s="33"/>
      <c r="L45" s="31">
        <v>90</v>
      </c>
      <c r="M45" s="32"/>
      <c r="N45" s="32">
        <v>90</v>
      </c>
      <c r="O45" s="32"/>
      <c r="P45" s="32">
        <v>89</v>
      </c>
      <c r="Q45" s="32"/>
      <c r="R45" s="32">
        <v>88</v>
      </c>
      <c r="S45" s="13"/>
      <c r="T45" s="31">
        <v>89</v>
      </c>
      <c r="U45" s="32"/>
      <c r="V45" s="32">
        <v>88</v>
      </c>
      <c r="W45" s="32"/>
      <c r="X45" s="32">
        <v>90</v>
      </c>
      <c r="Y45" s="32"/>
      <c r="Z45" s="32">
        <v>90</v>
      </c>
      <c r="AA45" s="33"/>
      <c r="AB45" s="11"/>
      <c r="AC45" s="32"/>
      <c r="AD45" s="32">
        <v>92</v>
      </c>
      <c r="AE45" s="32"/>
      <c r="AF45" s="32">
        <v>90</v>
      </c>
      <c r="AG45" s="32"/>
      <c r="AH45" s="32"/>
      <c r="AI45" s="13"/>
      <c r="AJ45" s="61">
        <f t="shared" si="0"/>
        <v>89.25</v>
      </c>
      <c r="AK45" s="62">
        <f t="shared" si="1"/>
        <v>89.25</v>
      </c>
      <c r="AL45" s="63">
        <f t="shared" si="2"/>
        <v>89.25</v>
      </c>
      <c r="AM45" s="64">
        <f t="shared" si="3"/>
        <v>45.5</v>
      </c>
      <c r="AN45" s="65">
        <f t="shared" si="4"/>
        <v>78.3125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78.3125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43" t="s">
        <v>216</v>
      </c>
      <c r="C46" s="143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2" t="s">
        <v>218</v>
      </c>
      <c r="C47" s="142" t="s">
        <v>219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 t="s">
        <v>220</v>
      </c>
      <c r="C48" s="143" t="s">
        <v>221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 t="s">
        <v>222</v>
      </c>
      <c r="C49" s="142" t="s">
        <v>223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 t="s">
        <v>224</v>
      </c>
      <c r="C50" s="143" t="s">
        <v>225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8" priority="2" operator="lessThan">
      <formula>70</formula>
    </cfRule>
  </conditionalFormatting>
  <conditionalFormatting sqref="F12:K41">
    <cfRule type="cellIs" dxfId="7" priority="5" operator="lessThan">
      <formula>70</formula>
    </cfRule>
  </conditionalFormatting>
  <conditionalFormatting sqref="N12:AA41">
    <cfRule type="cellIs" dxfId="6" priority="4" operator="lessThan">
      <formula>70</formula>
    </cfRule>
  </conditionalFormatting>
  <conditionalFormatting sqref="T41:AF41 AJ11:AO55 D12:E41 L12:M41 AB12:AC41 D42:AI55">
    <cfRule type="cellIs" dxfId="5" priority="8" operator="lessThan">
      <formula>70</formula>
    </cfRule>
  </conditionalFormatting>
  <conditionalFormatting sqref="AD12:AI41">
    <cfRule type="cellIs" dxfId="4" priority="3" operator="lessThan">
      <formula>70</formula>
    </cfRule>
  </conditionalFormatting>
  <conditionalFormatting sqref="AQ11:AQ55">
    <cfRule type="cellIs" dxfId="3" priority="6" operator="lessThan">
      <formula>70</formula>
    </cfRule>
  </conditionalFormatting>
  <conditionalFormatting sqref="AQ11:AX55">
    <cfRule type="cellIs" dxfId="2" priority="7" operator="lessThan">
      <formula>70</formula>
    </cfRule>
  </conditionalFormatting>
  <conditionalFormatting sqref="AY11:AY55">
    <cfRule type="cellIs" dxfId="1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topLeftCell="A2" zoomScaleNormal="100" workbookViewId="0">
      <selection activeCell="T20" sqref="T20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5.5" customWidth="1"/>
    <col min="5" max="5" width="6" customWidth="1"/>
    <col min="6" max="6" width="6.1640625" customWidth="1"/>
    <col min="7" max="7" width="5.6640625" customWidth="1"/>
    <col min="8" max="8" width="2" customWidth="1"/>
    <col min="10" max="10" width="11.1640625" customWidth="1"/>
    <col min="11" max="11" width="4.6640625" customWidth="1"/>
    <col min="12" max="12" width="5.1640625" customWidth="1"/>
    <col min="13" max="13" width="6.33203125" customWidth="1"/>
    <col min="14" max="14" width="6.83203125" customWidth="1"/>
    <col min="15" max="15" width="5.664062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5" x14ac:dyDescent="0.2">
      <c r="A5" s="234" t="s">
        <v>66</v>
      </c>
      <c r="B5" s="234"/>
      <c r="C5" s="234"/>
      <c r="D5" s="234"/>
      <c r="E5" s="234"/>
      <c r="F5" s="234"/>
      <c r="G5" s="234"/>
      <c r="I5" s="234" t="s">
        <v>66</v>
      </c>
      <c r="J5" s="234"/>
      <c r="K5" s="234"/>
      <c r="L5" s="234"/>
      <c r="M5" s="234"/>
      <c r="N5" s="234"/>
      <c r="O5" s="234"/>
    </row>
    <row r="6" spans="1:15" ht="16" x14ac:dyDescent="0.2">
      <c r="A6" s="235" t="s">
        <v>143</v>
      </c>
      <c r="B6" s="235"/>
      <c r="C6" s="235"/>
      <c r="D6" s="235"/>
      <c r="E6" s="235"/>
      <c r="F6" s="235"/>
      <c r="G6" s="235"/>
      <c r="I6" s="235" t="s">
        <v>143</v>
      </c>
      <c r="J6" s="235"/>
      <c r="K6" s="235"/>
      <c r="L6" s="235"/>
      <c r="M6" s="235"/>
      <c r="N6" s="235"/>
      <c r="O6" s="235"/>
    </row>
    <row r="7" spans="1:15" ht="16" x14ac:dyDescent="0.2">
      <c r="A7" s="235" t="s">
        <v>29</v>
      </c>
      <c r="B7" s="235"/>
      <c r="C7" s="235"/>
      <c r="D7" s="235"/>
      <c r="E7" s="235"/>
      <c r="F7" s="235"/>
      <c r="G7" s="235"/>
      <c r="I7" s="235" t="s">
        <v>29</v>
      </c>
      <c r="J7" s="235"/>
      <c r="K7" s="235"/>
      <c r="L7" s="235"/>
      <c r="M7" s="235"/>
      <c r="N7" s="235"/>
      <c r="O7" s="235"/>
    </row>
    <row r="9" spans="1:15" x14ac:dyDescent="0.2">
      <c r="A9" s="97" t="s">
        <v>6</v>
      </c>
      <c r="B9" s="133" t="str">
        <f>VLOOKUP($G$9,ESPANOL!$A$11:$AV$55,2,FALSE)</f>
        <v>ALTIDOR</v>
      </c>
      <c r="C9" s="2"/>
      <c r="D9" s="2"/>
      <c r="E9" s="2"/>
      <c r="F9" s="97" t="s">
        <v>65</v>
      </c>
      <c r="G9" s="137">
        <v>38</v>
      </c>
      <c r="I9" s="97" t="s">
        <v>6</v>
      </c>
      <c r="J9" s="133" t="str">
        <f>VLOOKUP($O$9,ESPANOL!$A$11:$AV$55,2,FALSE)</f>
        <v>JORDANY</v>
      </c>
      <c r="K9" s="2"/>
      <c r="L9" s="2"/>
      <c r="M9" s="2"/>
      <c r="N9" s="97" t="s">
        <v>65</v>
      </c>
      <c r="O9" s="137">
        <v>39</v>
      </c>
    </row>
    <row r="10" spans="1:15" ht="9.5" customHeight="1" x14ac:dyDescent="0.2">
      <c r="B10" s="98"/>
      <c r="C10" s="99"/>
      <c r="D10" s="99"/>
      <c r="E10" s="99"/>
      <c r="F10" s="100"/>
      <c r="G10" s="100"/>
      <c r="J10" s="98"/>
      <c r="K10" s="99"/>
      <c r="L10" s="99"/>
      <c r="M10" s="99"/>
      <c r="N10" s="100"/>
      <c r="O10" s="100"/>
    </row>
    <row r="11" spans="1:15" ht="14.5" customHeight="1" x14ac:dyDescent="0.2">
      <c r="A11" s="97" t="s">
        <v>133</v>
      </c>
      <c r="B11" s="134" t="str">
        <f>VLOOKUP($G$9,ESPANOL!$A$11:$AV$55,3,FALSE)</f>
        <v xml:space="preserve">CASH </v>
      </c>
      <c r="C11" s="102"/>
      <c r="D11" s="102"/>
      <c r="E11" s="102"/>
      <c r="F11" s="97" t="s">
        <v>141</v>
      </c>
      <c r="G11" s="137" t="s">
        <v>57</v>
      </c>
      <c r="I11" s="97" t="s">
        <v>133</v>
      </c>
      <c r="J11" s="133" t="str">
        <f>VLOOKUP($O$9,ESPANOL!$A$11:$AV$55,3,FALSE)</f>
        <v>MORENO GIRON</v>
      </c>
      <c r="K11" s="102"/>
      <c r="L11" s="102"/>
      <c r="M11" s="102"/>
      <c r="N11" s="97" t="s">
        <v>141</v>
      </c>
      <c r="O11" s="137" t="s">
        <v>57</v>
      </c>
    </row>
    <row r="12" spans="1:15" ht="8.25" customHeight="1" x14ac:dyDescent="0.2"/>
    <row r="13" spans="1:15" ht="17.5" customHeight="1" x14ac:dyDescent="0.2">
      <c r="A13" s="237" t="s">
        <v>7</v>
      </c>
      <c r="B13" s="237"/>
      <c r="C13" s="237"/>
      <c r="D13" s="104" t="s">
        <v>118</v>
      </c>
      <c r="E13" s="103" t="s">
        <v>45</v>
      </c>
      <c r="F13" s="103" t="s">
        <v>49</v>
      </c>
      <c r="G13" s="103" t="s">
        <v>144</v>
      </c>
      <c r="H13" s="105"/>
      <c r="I13" s="238" t="s">
        <v>7</v>
      </c>
      <c r="J13" s="237"/>
      <c r="K13" s="237"/>
      <c r="L13" s="104" t="s">
        <v>118</v>
      </c>
      <c r="M13" s="103" t="s">
        <v>45</v>
      </c>
      <c r="N13" s="103" t="s">
        <v>49</v>
      </c>
      <c r="O13" s="103" t="s">
        <v>144</v>
      </c>
    </row>
    <row r="14" spans="1:15" ht="18" customHeight="1" x14ac:dyDescent="0.2">
      <c r="A14" s="236" t="s">
        <v>8</v>
      </c>
      <c r="B14" s="236"/>
      <c r="C14" s="236"/>
      <c r="D14" s="164">
        <f>VLOOKUP($G$9,ESPANOL!$A$11:$AV$55,40,FALSE)</f>
        <v>0</v>
      </c>
      <c r="E14" s="3" t="str">
        <f>VLOOKUP($G$9,ESPANOL!$A$11:$BB$55,46,FALSE)</f>
        <v/>
      </c>
      <c r="F14" s="3" t="str">
        <f>VLOOKUP($G$9,ESPANOL!$A$11:$BB$55,50,FALSE)</f>
        <v/>
      </c>
      <c r="G14" s="3" t="str">
        <f>VLOOKUP($G$9,ESPANOL!$A$11:$BD$55,56,FALSE)</f>
        <v/>
      </c>
      <c r="I14" s="236" t="s">
        <v>8</v>
      </c>
      <c r="J14" s="236"/>
      <c r="K14" s="236"/>
      <c r="L14" s="164">
        <f>VLOOKUP($O$9,ESPANOL!$A$11:$AV$55,40,FALSE)</f>
        <v>0</v>
      </c>
      <c r="M14" s="3" t="str">
        <f>VLOOKUP($O$9,ESPANOL!$A$11:$BB$55,46,FALSE)</f>
        <v/>
      </c>
      <c r="N14" s="3" t="str">
        <f>VLOOKUP($O$9,ESPANOL!$A$11:$BB$55,50,FALSE)</f>
        <v/>
      </c>
      <c r="O14" s="3" t="str">
        <f>VLOOKUP($O$9,ESPANOL!$A$11:$BD$55,56,FALSE)</f>
        <v/>
      </c>
    </row>
    <row r="15" spans="1:15" ht="18" customHeight="1" x14ac:dyDescent="0.2">
      <c r="A15" s="236" t="s">
        <v>119</v>
      </c>
      <c r="B15" s="236"/>
      <c r="C15" s="236"/>
      <c r="D15" s="164">
        <f>VLOOKUP($G$9,INGLES!$A$11:$AV$55,40,FALSE)</f>
        <v>0</v>
      </c>
      <c r="E15" s="3" t="str">
        <f>VLOOKUP($G$9,INGLES!$A$11:$BB$55,46,FALSE)</f>
        <v/>
      </c>
      <c r="F15" s="3" t="str">
        <f>VLOOKUP($G$9,INGLES!$A$11:$BB$55,50,FALSE)</f>
        <v/>
      </c>
      <c r="G15" s="3" t="str">
        <f>VLOOKUP($G$9,INGLES!$A$11:$BD$55,56,FALSE)</f>
        <v/>
      </c>
      <c r="I15" s="236" t="s">
        <v>119</v>
      </c>
      <c r="J15" s="236"/>
      <c r="K15" s="236"/>
      <c r="L15" s="164">
        <f>VLOOKUP($O$9,INGLES!$A$11:$AV$55,40,FALSE)</f>
        <v>0</v>
      </c>
      <c r="M15" s="3" t="str">
        <f>VLOOKUP($O$9,INGLES!$A$11:$BB$55,46,FALSE)</f>
        <v/>
      </c>
      <c r="N15" s="3" t="str">
        <f>VLOOKUP($O$9,INGLES!$A$11:$BB$55,50,FALSE)</f>
        <v/>
      </c>
      <c r="O15" s="3" t="str">
        <f>VLOOKUP($O$9,INGLES!$A$11:$BD$55,56,FALSE)</f>
        <v/>
      </c>
    </row>
    <row r="16" spans="1:15" ht="18" customHeight="1" x14ac:dyDescent="0.2">
      <c r="A16" s="236" t="s">
        <v>9</v>
      </c>
      <c r="B16" s="236"/>
      <c r="C16" s="236"/>
      <c r="D16" s="164">
        <f>VLOOKUP($G$9,MATEMATICA!$A$11:$AV$55,40,FALSE)</f>
        <v>0</v>
      </c>
      <c r="E16" s="3" t="str">
        <f>VLOOKUP($G$9,MATEMATICA!$A$11:$BB$55,46,FALSE)</f>
        <v/>
      </c>
      <c r="F16" s="3" t="str">
        <f>VLOOKUP($G$9,MATEMATICA!$A$11:$BB$55,50,FALSE)</f>
        <v/>
      </c>
      <c r="G16" s="3" t="str">
        <f>VLOOKUP($G$9,MATEMATICA!$A$11:$BD$55,56,FALSE)</f>
        <v/>
      </c>
      <c r="I16" s="236" t="s">
        <v>9</v>
      </c>
      <c r="J16" s="236"/>
      <c r="K16" s="236"/>
      <c r="L16" s="164">
        <f>VLOOKUP($O$9,MATEMATICA!$A$11:$AV$55,40,FALSE)</f>
        <v>0</v>
      </c>
      <c r="M16" s="3" t="str">
        <f>VLOOKUP($O$9,MATEMATICA!$A$11:$BB$55,46,FALSE)</f>
        <v/>
      </c>
      <c r="N16" s="3" t="str">
        <f>VLOOKUP($O$9,MATEMATICA!$A$11:$BB$55,50,FALSE)</f>
        <v/>
      </c>
      <c r="O16" s="3" t="str">
        <f>VLOOKUP($O$9,MATEMATICA!$A$11:$BD$55,56,FALSE)</f>
        <v/>
      </c>
    </row>
    <row r="17" spans="1:15" ht="18" customHeight="1" x14ac:dyDescent="0.2">
      <c r="A17" s="236" t="s">
        <v>10</v>
      </c>
      <c r="B17" s="236"/>
      <c r="C17" s="236"/>
      <c r="D17" s="164">
        <f>VLOOKUP($G$9,SOCIALES!$A$11:$AV$55,40,FALSE)</f>
        <v>0</v>
      </c>
      <c r="E17" s="3" t="str">
        <f>VLOOKUP($G$9,SOCIALES!$A$11:$BB$55,46,FALSE)</f>
        <v/>
      </c>
      <c r="F17" s="3" t="str">
        <f>VLOOKUP($G$9,SOCIALES!$A$11:$BB$55,50,FALSE)</f>
        <v/>
      </c>
      <c r="G17" s="3" t="str">
        <f>VLOOKUP($G$9,SOCIALES!$A$11:$BD$55,56,FALSE)</f>
        <v/>
      </c>
      <c r="I17" s="236" t="s">
        <v>10</v>
      </c>
      <c r="J17" s="236"/>
      <c r="K17" s="236"/>
      <c r="L17" s="164">
        <f>VLOOKUP($O$9,SOCIALES!$A$11:$AV$55,40,FALSE)</f>
        <v>0</v>
      </c>
      <c r="M17" s="3" t="str">
        <f>VLOOKUP($O$9,SOCIALES!$A$11:$BB$55,46,FALSE)</f>
        <v/>
      </c>
      <c r="N17" s="3" t="str">
        <f>VLOOKUP($O$9,SOCIALES!$A$11:$BB$55,50,FALSE)</f>
        <v/>
      </c>
      <c r="O17" s="3" t="str">
        <f>VLOOKUP($O$9,SOCIALES!$A$11:$BD$55,56,FALSE)</f>
        <v/>
      </c>
    </row>
    <row r="18" spans="1:15" ht="18" customHeight="1" x14ac:dyDescent="0.2">
      <c r="A18" s="236" t="s">
        <v>11</v>
      </c>
      <c r="B18" s="236"/>
      <c r="C18" s="236"/>
      <c r="D18" s="164">
        <f>VLOOKUP($G$9,NATURALES!$A$11:$AV$55,40,FALSE)</f>
        <v>80.25</v>
      </c>
      <c r="E18" s="3" t="str">
        <f>VLOOKUP($G$9,NATURALES!$A$11:$BB$55,46,FALSE)</f>
        <v/>
      </c>
      <c r="F18" s="3" t="str">
        <f>VLOOKUP($G$9,NATURALES!$A$11:$BB$55,50,FALSE)</f>
        <v/>
      </c>
      <c r="G18" s="3" t="str">
        <f>VLOOKUP($G$9,NATURALES!$A$11:$BD$55,56,FALSE)</f>
        <v/>
      </c>
      <c r="I18" s="236" t="s">
        <v>11</v>
      </c>
      <c r="J18" s="236"/>
      <c r="K18" s="236"/>
      <c r="L18" s="164">
        <f>VLOOKUP($O$9,NATURALES!$A$11:$AV$55,40,FALSE)</f>
        <v>79</v>
      </c>
      <c r="M18" s="3" t="str">
        <f>VLOOKUP($O$9,NATURALES!$A$11:$BB$55,46,FALSE)</f>
        <v/>
      </c>
      <c r="N18" s="3" t="str">
        <f>VLOOKUP($O$9,NATURALES!$A$11:$BB$55,50,FALSE)</f>
        <v/>
      </c>
      <c r="O18" s="3" t="str">
        <f>VLOOKUP($O$9,NATURALES!$A$11:$BD$55,56,FALSE)</f>
        <v/>
      </c>
    </row>
    <row r="19" spans="1:15" ht="18" customHeight="1" x14ac:dyDescent="0.2">
      <c r="A19" s="236" t="s">
        <v>12</v>
      </c>
      <c r="B19" s="236"/>
      <c r="C19" s="236"/>
      <c r="D19" s="164">
        <f>VLOOKUP($G$9,EDU.ARTISTICA!$A$11:$AV$55,40,FALSE)</f>
        <v>0</v>
      </c>
      <c r="E19" s="3" t="str">
        <f>VLOOKUP($G$9,EDU.ARTISTICA!$A$11:$BB$55,46,FALSE)</f>
        <v/>
      </c>
      <c r="F19" s="3" t="str">
        <f>VLOOKUP($G$9,EDU.ARTISTICA!$A$11:$BB$55,50,FALSE)</f>
        <v/>
      </c>
      <c r="G19" s="3" t="str">
        <f>VLOOKUP($G$9,EDU.ARTISTICA!$A$11:$BD$55,56,FALSE)</f>
        <v/>
      </c>
      <c r="I19" s="236" t="s">
        <v>12</v>
      </c>
      <c r="J19" s="236"/>
      <c r="K19" s="236"/>
      <c r="L19" s="164">
        <f>VLOOKUP($O$9,EDU.ARTISTICA!$A$11:$AV$55,40,FALSE)</f>
        <v>0</v>
      </c>
      <c r="M19" s="3" t="str">
        <f>VLOOKUP($O$9,EDU.ARTISTICA!$A$11:$BB$55,46,FALSE)</f>
        <v/>
      </c>
      <c r="N19" s="3" t="str">
        <f>VLOOKUP($O$9,EDU.ARTISTICA!$A$11:$BB$55,50,FALSE)</f>
        <v/>
      </c>
      <c r="O19" s="3" t="str">
        <f>VLOOKUP($O$9,EDU.ARTISTICA!$A$11:$BD$55,56,FALSE)</f>
        <v/>
      </c>
    </row>
    <row r="20" spans="1:15" ht="18" customHeight="1" x14ac:dyDescent="0.2">
      <c r="A20" s="236" t="s">
        <v>13</v>
      </c>
      <c r="B20" s="236"/>
      <c r="C20" s="236"/>
      <c r="D20" s="164">
        <f>VLOOKUP($G$9,EDU.FISICA!$A$11:$AV$55,40,FALSE)</f>
        <v>80.5625</v>
      </c>
      <c r="E20" s="3" t="str">
        <f>VLOOKUP($G$9,EDU.FISICA!$A$11:$BB$55,46,FALSE)</f>
        <v/>
      </c>
      <c r="F20" s="3" t="str">
        <f>VLOOKUP($G$9,EDU.FISICA!$A$11:$BB$55,50,FALSE)</f>
        <v/>
      </c>
      <c r="G20" s="3" t="str">
        <f>VLOOKUP($G$9,EDU.FISICA!$A$11:$BD$55,56,FALSE)</f>
        <v/>
      </c>
      <c r="I20" s="236" t="s">
        <v>13</v>
      </c>
      <c r="J20" s="236"/>
      <c r="K20" s="236"/>
      <c r="L20" s="164">
        <f>VLOOKUP($O$9,EDU.FISICA!$A$11:$AV$55,40,FALSE)</f>
        <v>79.3125</v>
      </c>
      <c r="M20" s="3" t="str">
        <f>VLOOKUP($O$9,EDU.FISICA!$A$11:$BB$55,46,FALSE)</f>
        <v/>
      </c>
      <c r="N20" s="3" t="str">
        <f>VLOOKUP($O$9,EDU.FISICA!$A$11:$BB$55,50,FALSE)</f>
        <v/>
      </c>
      <c r="O20" s="3" t="str">
        <f>VLOOKUP($O$9,EDU.FISICA!$A$11:$BD$55,56,FALSE)</f>
        <v/>
      </c>
    </row>
    <row r="21" spans="1:15" ht="18" customHeight="1" x14ac:dyDescent="0.2">
      <c r="A21" s="236" t="s">
        <v>120</v>
      </c>
      <c r="B21" s="236"/>
      <c r="C21" s="236"/>
      <c r="D21" s="164">
        <f>VLOOKUP($G$9,RELIGION!$A$11:$AV$55,40,FALSE)</f>
        <v>0</v>
      </c>
      <c r="E21" s="3" t="str">
        <f>VLOOKUP($G$9,RELIGION!$A$11:$BB$55,46,FALSE)</f>
        <v/>
      </c>
      <c r="F21" s="3" t="str">
        <f>VLOOKUP($G$9,RELIGION!$A$11:$BB$55,50,FALSE)</f>
        <v/>
      </c>
      <c r="G21" s="3" t="str">
        <f>VLOOKUP($G$9,RELIGION!$A$11:$BD$55,56,FALSE)</f>
        <v/>
      </c>
      <c r="I21" s="236" t="s">
        <v>120</v>
      </c>
      <c r="J21" s="236"/>
      <c r="K21" s="236"/>
      <c r="L21" s="164">
        <f>VLOOKUP($O$9,RELIGION!$A$11:$AV$55,40,FALSE)</f>
        <v>0</v>
      </c>
      <c r="M21" s="3" t="str">
        <f>VLOOKUP($O$9,RELIGION!$A$11:$BB$55,46,FALSE)</f>
        <v/>
      </c>
      <c r="N21" s="3" t="str">
        <f>VLOOKUP($O$9,RELIGION!$A$11:$BB$55,50,FALSE)</f>
        <v/>
      </c>
      <c r="O21" s="3" t="str">
        <f>VLOOKUP($O$9,RELIGION!$A$11:$BD$55,56,FALSE)</f>
        <v/>
      </c>
    </row>
    <row r="23" spans="1:15" x14ac:dyDescent="0.2">
      <c r="A23" t="s">
        <v>123</v>
      </c>
      <c r="I23" t="s">
        <v>122</v>
      </c>
    </row>
    <row r="30" spans="1:15" x14ac:dyDescent="0.2">
      <c r="A30" s="234" t="s">
        <v>66</v>
      </c>
      <c r="B30" s="234"/>
      <c r="C30" s="234"/>
      <c r="D30" s="234"/>
      <c r="E30" s="234"/>
      <c r="F30" s="234"/>
      <c r="G30" s="234"/>
      <c r="I30" s="234" t="s">
        <v>66</v>
      </c>
      <c r="J30" s="234"/>
      <c r="K30" s="234"/>
      <c r="L30" s="234"/>
      <c r="M30" s="234"/>
      <c r="N30" s="234"/>
      <c r="O30" s="234"/>
    </row>
    <row r="31" spans="1:15" ht="16" x14ac:dyDescent="0.2">
      <c r="A31" s="235" t="s">
        <v>143</v>
      </c>
      <c r="B31" s="235"/>
      <c r="C31" s="235"/>
      <c r="D31" s="235"/>
      <c r="E31" s="235"/>
      <c r="F31" s="235"/>
      <c r="G31" s="235"/>
      <c r="I31" s="235" t="s">
        <v>143</v>
      </c>
      <c r="J31" s="235"/>
      <c r="K31" s="235"/>
      <c r="L31" s="235"/>
      <c r="M31" s="235"/>
      <c r="N31" s="235"/>
      <c r="O31" s="235"/>
    </row>
    <row r="32" spans="1:15" ht="16" x14ac:dyDescent="0.2">
      <c r="A32" s="235" t="s">
        <v>29</v>
      </c>
      <c r="B32" s="235"/>
      <c r="C32" s="235"/>
      <c r="D32" s="235"/>
      <c r="E32" s="235"/>
      <c r="F32" s="235"/>
      <c r="G32" s="235"/>
      <c r="I32" s="235" t="s">
        <v>29</v>
      </c>
      <c r="J32" s="235"/>
      <c r="K32" s="235"/>
      <c r="L32" s="235"/>
      <c r="M32" s="235"/>
      <c r="N32" s="235"/>
      <c r="O32" s="235"/>
    </row>
    <row r="34" spans="1:15" x14ac:dyDescent="0.2">
      <c r="A34" s="97" t="s">
        <v>6</v>
      </c>
      <c r="B34" s="133" t="str">
        <f>VLOOKUP($G$34,ESPANOL!$A$11:$AV$55,2,FALSE)</f>
        <v>YONATHAN JR</v>
      </c>
      <c r="C34" s="2"/>
      <c r="D34" s="2"/>
      <c r="E34" s="2"/>
      <c r="F34" s="97" t="s">
        <v>65</v>
      </c>
      <c r="G34" s="137">
        <v>35</v>
      </c>
      <c r="I34" s="97" t="s">
        <v>6</v>
      </c>
      <c r="J34" s="133" t="str">
        <f>VLOOKUP($O$34,ESPANOL!$A$11:$AV$55,2,FALSE)</f>
        <v>YUDITH AILYN</v>
      </c>
      <c r="K34" s="2"/>
      <c r="L34" s="2"/>
      <c r="M34" s="2"/>
      <c r="N34" s="97" t="s">
        <v>65</v>
      </c>
      <c r="O34" s="165">
        <v>36</v>
      </c>
    </row>
    <row r="35" spans="1:15" ht="7.25" customHeight="1" x14ac:dyDescent="0.2">
      <c r="B35" s="98"/>
      <c r="C35" s="99"/>
      <c r="D35" s="99"/>
      <c r="E35" s="99"/>
      <c r="F35" s="100"/>
      <c r="G35" s="100"/>
      <c r="J35" s="98"/>
      <c r="K35" s="99"/>
      <c r="L35" s="99"/>
      <c r="M35" s="99"/>
      <c r="N35" s="100"/>
      <c r="O35" s="100"/>
    </row>
    <row r="36" spans="1:15" ht="13.25" customHeight="1" x14ac:dyDescent="0.2">
      <c r="A36" s="97" t="s">
        <v>133</v>
      </c>
      <c r="B36" s="133" t="str">
        <f>VLOOKUP($G$34,ESPANOL!$A$11:$AV$55,3,FALSE)</f>
        <v>VILLAR FRIAS</v>
      </c>
      <c r="C36" s="102"/>
      <c r="D36" s="102"/>
      <c r="E36" s="102"/>
      <c r="F36" s="97" t="s">
        <v>141</v>
      </c>
      <c r="G36" s="137" t="s">
        <v>57</v>
      </c>
      <c r="I36" s="97" t="s">
        <v>133</v>
      </c>
      <c r="J36" s="133" t="str">
        <f>VLOOKUP($O$34,ESPANOL!$A$11:$AV$55,3,FALSE)</f>
        <v xml:space="preserve">RONDON </v>
      </c>
      <c r="K36" s="102"/>
      <c r="L36" s="102"/>
      <c r="M36" s="102"/>
      <c r="N36" s="97" t="s">
        <v>141</v>
      </c>
      <c r="O36" s="137" t="s">
        <v>57</v>
      </c>
    </row>
    <row r="37" spans="1:15" ht="7.25" customHeight="1" x14ac:dyDescent="0.2"/>
    <row r="38" spans="1:15" ht="16.75" customHeight="1" x14ac:dyDescent="0.2">
      <c r="A38" s="237" t="s">
        <v>7</v>
      </c>
      <c r="B38" s="237"/>
      <c r="C38" s="237"/>
      <c r="D38" s="104" t="s">
        <v>118</v>
      </c>
      <c r="E38" s="103" t="s">
        <v>45</v>
      </c>
      <c r="F38" s="103" t="s">
        <v>49</v>
      </c>
      <c r="G38" s="103" t="s">
        <v>144</v>
      </c>
      <c r="I38" s="237" t="s">
        <v>7</v>
      </c>
      <c r="J38" s="237"/>
      <c r="K38" s="237"/>
      <c r="L38" s="104" t="s">
        <v>118</v>
      </c>
      <c r="M38" s="103" t="s">
        <v>45</v>
      </c>
      <c r="N38" s="103" t="s">
        <v>49</v>
      </c>
      <c r="O38" s="103" t="s">
        <v>144</v>
      </c>
    </row>
    <row r="39" spans="1:15" ht="19" x14ac:dyDescent="0.2">
      <c r="A39" s="236" t="s">
        <v>8</v>
      </c>
      <c r="B39" s="236"/>
      <c r="C39" s="236"/>
      <c r="D39" s="164">
        <f>VLOOKUP($G$34,ESPANOL!$A$11:$AV$55,40,FALSE)</f>
        <v>79.125</v>
      </c>
      <c r="E39" s="3" t="str">
        <f>VLOOKUP($G$34,ESPANOL!$A$11:$BB$55,46,FALSE)</f>
        <v/>
      </c>
      <c r="F39" s="3" t="str">
        <f>VLOOKUP($G$34,ESPANOL!$A$11:$BB$55,50,FALSE)</f>
        <v/>
      </c>
      <c r="G39" s="3" t="str">
        <f>VLOOKUP($G$34,ESPANOL!$A$11:$BD$55,56,FALSE)</f>
        <v/>
      </c>
      <c r="I39" s="236" t="s">
        <v>8</v>
      </c>
      <c r="J39" s="236"/>
      <c r="K39" s="236"/>
      <c r="L39" s="164">
        <f>VLOOKUP($O$34,ESPANOL!$A$11:$AV$55,40,FALSE)</f>
        <v>0</v>
      </c>
      <c r="M39" s="3" t="str">
        <f>VLOOKUP($O$34,ESPANOL!$A$11:$BB$55,46,FALSE)</f>
        <v/>
      </c>
      <c r="N39" s="3" t="str">
        <f>VLOOKUP($O$34,ESPANOL!$A$11:$BB$55,50,FALSE)</f>
        <v/>
      </c>
      <c r="O39" s="3" t="str">
        <f>VLOOKUP($O$34,ESPANOL!$A$11:$BD$55,56,FALSE)</f>
        <v/>
      </c>
    </row>
    <row r="40" spans="1:15" ht="19" x14ac:dyDescent="0.2">
      <c r="A40" s="236" t="s">
        <v>119</v>
      </c>
      <c r="B40" s="236"/>
      <c r="C40" s="236"/>
      <c r="D40" s="164">
        <f>VLOOKUP($G$34,INGLES!$A$11:$AV$55,40,FALSE)</f>
        <v>91.5</v>
      </c>
      <c r="E40" s="3" t="str">
        <f>VLOOKUP($G$34,INGLES!$A$11:$BB$55,46,FALSE)</f>
        <v/>
      </c>
      <c r="F40" s="3" t="str">
        <f>VLOOKUP($G$34,INGLES!$A$11:$BB$55,50,FALSE)</f>
        <v/>
      </c>
      <c r="G40" s="3" t="str">
        <f>VLOOKUP($G$34,INGLES!$A$11:$BD$55,56,FALSE)</f>
        <v/>
      </c>
      <c r="I40" s="236" t="s">
        <v>119</v>
      </c>
      <c r="J40" s="236"/>
      <c r="K40" s="236"/>
      <c r="L40" s="164">
        <f>VLOOKUP($O$34,INGLES!$A$11:$AV$55,40,FALSE)</f>
        <v>0</v>
      </c>
      <c r="M40" s="3" t="str">
        <f>VLOOKUP($O$34,INGLES!$A$11:$BB$55,46,FALSE)</f>
        <v/>
      </c>
      <c r="N40" s="3" t="str">
        <f>VLOOKUP($O$34,INGLES!$A$11:$BB$55,50,FALSE)</f>
        <v/>
      </c>
      <c r="O40" s="3" t="str">
        <f>VLOOKUP($O$34,INGLES!$A$11:$BD$55,56,FALSE)</f>
        <v/>
      </c>
    </row>
    <row r="41" spans="1:15" ht="19" x14ac:dyDescent="0.2">
      <c r="A41" s="236" t="s">
        <v>9</v>
      </c>
      <c r="B41" s="236"/>
      <c r="C41" s="236"/>
      <c r="D41" s="164">
        <f>VLOOKUP($G$34,MATEMATICA!$A$11:$AV$55,40,FALSE)</f>
        <v>82.1875</v>
      </c>
      <c r="E41" s="3" t="str">
        <f>VLOOKUP($G$34,MATEMATICA!$A$11:$BB$55,46,FALSE)</f>
        <v/>
      </c>
      <c r="F41" s="3" t="str">
        <f>VLOOKUP($G$34,MATEMATICA!$A$11:$BB$55,50,FALSE)</f>
        <v/>
      </c>
      <c r="G41" s="3" t="str">
        <f>VLOOKUP($G$34,MATEMATICA!$A$11:$BD$55,56,FALSE)</f>
        <v/>
      </c>
      <c r="I41" s="236" t="s">
        <v>9</v>
      </c>
      <c r="J41" s="236"/>
      <c r="K41" s="236"/>
      <c r="L41" s="164">
        <f>VLOOKUP($O$34,MATEMATICA!$A$11:$AV$55,40,FALSE)</f>
        <v>0</v>
      </c>
      <c r="M41" s="3" t="str">
        <f>VLOOKUP($O$34,MATEMATICA!$A$11:$BB$55,46,FALSE)</f>
        <v/>
      </c>
      <c r="N41" s="3" t="str">
        <f>VLOOKUP($O$34,MATEMATICA!$A$11:$BB$55,50,FALSE)</f>
        <v/>
      </c>
      <c r="O41" s="3" t="str">
        <f>VLOOKUP($O$34,MATEMATICA!$A$11:$BD$55,56,FALSE)</f>
        <v/>
      </c>
    </row>
    <row r="42" spans="1:15" ht="19" x14ac:dyDescent="0.2">
      <c r="A42" s="236" t="s">
        <v>10</v>
      </c>
      <c r="B42" s="236"/>
      <c r="C42" s="236"/>
      <c r="D42" s="164">
        <f>VLOOKUP($G$34,SOCIALES!$A$11:$AV$55,40,FALSE)</f>
        <v>83.25</v>
      </c>
      <c r="E42" s="3" t="str">
        <f>VLOOKUP($G$34,SOCIALES!$A$11:$BB$55,46,FALSE)</f>
        <v/>
      </c>
      <c r="F42" s="3" t="str">
        <f>VLOOKUP($G$34,SOCIALES!$A$11:$BB$55,50,FALSE)</f>
        <v/>
      </c>
      <c r="G42" s="3" t="str">
        <f>VLOOKUP($G$34,SOCIALES!$A$11:$BD$55,56,FALSE)</f>
        <v/>
      </c>
      <c r="I42" s="236" t="s">
        <v>10</v>
      </c>
      <c r="J42" s="236"/>
      <c r="K42" s="236"/>
      <c r="L42" s="164">
        <f>VLOOKUP($O$34,SOCIALES!$A$11:$AV$55,40,FALSE)</f>
        <v>73</v>
      </c>
      <c r="M42" s="3" t="str">
        <f>VLOOKUP($O$34,SOCIALES!$A$11:$BB$55,46,FALSE)</f>
        <v/>
      </c>
      <c r="N42" s="3" t="str">
        <f>VLOOKUP($O$34,SOCIALES!$A$11:$BB$55,50,FALSE)</f>
        <v/>
      </c>
      <c r="O42" s="3" t="str">
        <f>VLOOKUP($O$34,SOCIALES!$A$11:$BD$55,56,FALSE)</f>
        <v/>
      </c>
    </row>
    <row r="43" spans="1:15" ht="19" x14ac:dyDescent="0.2">
      <c r="A43" s="236" t="s">
        <v>11</v>
      </c>
      <c r="B43" s="236"/>
      <c r="C43" s="236"/>
      <c r="D43" s="164">
        <f>VLOOKUP($G$34,NATURALES!$A$11:$AV$55,40,FALSE)</f>
        <v>90.25</v>
      </c>
      <c r="E43" s="3" t="str">
        <f>VLOOKUP($G$34,NATURALES!$A$11:$BB$55,46,FALSE)</f>
        <v/>
      </c>
      <c r="F43" s="3" t="str">
        <f>VLOOKUP($G$34,NATURALES!$A$11:$BB$55,50,FALSE)</f>
        <v/>
      </c>
      <c r="G43" s="3" t="str">
        <f>VLOOKUP($G$34,NATURALES!$A$11:$BD$55,56,FALSE)</f>
        <v/>
      </c>
      <c r="I43" s="236" t="s">
        <v>11</v>
      </c>
      <c r="J43" s="236"/>
      <c r="K43" s="236"/>
      <c r="L43" s="164">
        <f>VLOOKUP($O$34,NATURALES!$A$11:$AV$55,40,FALSE)</f>
        <v>83.875</v>
      </c>
      <c r="M43" s="3" t="str">
        <f>VLOOKUP($O$34,NATURALES!$A$11:$BB$55,46,FALSE)</f>
        <v/>
      </c>
      <c r="N43" s="3" t="str">
        <f>VLOOKUP($O$34,NATURALES!$A$11:$BB$55,50,FALSE)</f>
        <v/>
      </c>
      <c r="O43" s="3" t="str">
        <f>VLOOKUP($O$34,NATURALES!$A$11:$BD$55,56,FALSE)</f>
        <v/>
      </c>
    </row>
    <row r="44" spans="1:15" ht="19" x14ac:dyDescent="0.2">
      <c r="A44" s="236" t="s">
        <v>12</v>
      </c>
      <c r="B44" s="236"/>
      <c r="C44" s="236"/>
      <c r="D44" s="164">
        <f>VLOOKUP($G$34,EDU.ARTISTICA!$A$11:$AV$55,40,FALSE)</f>
        <v>75.125</v>
      </c>
      <c r="E44" s="3" t="str">
        <f>VLOOKUP($G$34,EDU.ARTISTICA!$A$11:$BB$55,46,FALSE)</f>
        <v/>
      </c>
      <c r="F44" s="3" t="str">
        <f>VLOOKUP($G$34,EDU.ARTISTICA!$A$11:$BB$55,50,FALSE)</f>
        <v/>
      </c>
      <c r="G44" s="3" t="str">
        <f>VLOOKUP($G$34,EDU.ARTISTICA!$A$11:$BD$55,56,FALSE)</f>
        <v/>
      </c>
      <c r="I44" s="236" t="s">
        <v>12</v>
      </c>
      <c r="J44" s="236"/>
      <c r="K44" s="236"/>
      <c r="L44" s="164">
        <f>VLOOKUP($O$34,EDU.ARTISTICA!$A$11:$AV$55,40,FALSE)</f>
        <v>0</v>
      </c>
      <c r="M44" s="3" t="str">
        <f>VLOOKUP($O$34,EDU.ARTISTICA!$A$11:$BB$55,46,FALSE)</f>
        <v/>
      </c>
      <c r="N44" s="3" t="str">
        <f>VLOOKUP($O$34,EDU.ARTISTICA!$A$11:$BB$55,50,FALSE)</f>
        <v/>
      </c>
      <c r="O44" s="3" t="str">
        <f>VLOOKUP($O$34,EDU.ARTISTICA!$A$11:$BD$55,56,FALSE)</f>
        <v/>
      </c>
    </row>
    <row r="45" spans="1:15" ht="18" customHeight="1" x14ac:dyDescent="0.2">
      <c r="A45" s="236" t="s">
        <v>13</v>
      </c>
      <c r="B45" s="236"/>
      <c r="C45" s="236"/>
      <c r="D45" s="164">
        <f>VLOOKUP($G$34,EDU.FISICA!$A$11:$AV$55,40,FALSE)</f>
        <v>90.0625</v>
      </c>
      <c r="E45" s="3" t="str">
        <f>VLOOKUP($G$34,EDU.FISICA!$A$11:$BB$55,46,FALSE)</f>
        <v/>
      </c>
      <c r="F45" s="3" t="str">
        <f>VLOOKUP($G$34,EDU.FISICA!$A$11:$BB$55,50,FALSE)</f>
        <v/>
      </c>
      <c r="G45" s="3" t="str">
        <f>VLOOKUP($G$34,EDU.FISICA!$A$11:$BD$55,56,FALSE)</f>
        <v/>
      </c>
      <c r="I45" s="236" t="s">
        <v>13</v>
      </c>
      <c r="J45" s="236"/>
      <c r="K45" s="236"/>
      <c r="L45" s="164">
        <f>VLOOKUP($O$34,EDU.FISICA!$A$11:$AV$55,40,FALSE)</f>
        <v>83.875</v>
      </c>
      <c r="M45" s="3" t="str">
        <f>VLOOKUP($O$34,EDU.FISICA!$A$11:$BB$55,46,FALSE)</f>
        <v/>
      </c>
      <c r="N45" s="3" t="str">
        <f>VLOOKUP($O$34,EDU.FISICA!$A$11:$BB$55,50,FALSE)</f>
        <v/>
      </c>
      <c r="O45" s="3" t="str">
        <f>VLOOKUP($O$34,EDU.FISICA!$A$11:$BD$55,56,FALSE)</f>
        <v/>
      </c>
    </row>
    <row r="46" spans="1:15" ht="19" x14ac:dyDescent="0.2">
      <c r="A46" s="236" t="s">
        <v>120</v>
      </c>
      <c r="B46" s="236"/>
      <c r="C46" s="236"/>
      <c r="D46" s="164">
        <f>VLOOKUP($G$34,RELIGION!$A$11:$AV$55,40,FALSE)</f>
        <v>78.3125</v>
      </c>
      <c r="E46" s="3" t="str">
        <f>VLOOKUP($G$34,RELIGION!$A$11:$BB$55,46,FALSE)</f>
        <v/>
      </c>
      <c r="F46" s="3" t="str">
        <f>VLOOKUP($G$34,RELIGION!$A$11:$BB$55,50,FALSE)</f>
        <v/>
      </c>
      <c r="G46" s="3" t="str">
        <f>VLOOKUP($G$34,RELIGION!$A$11:$BD$55,56,FALSE)</f>
        <v/>
      </c>
      <c r="I46" s="236" t="s">
        <v>120</v>
      </c>
      <c r="J46" s="236"/>
      <c r="K46" s="236"/>
      <c r="L46" s="164">
        <f>VLOOKUP($O$34,RELIGION!$A$11:$AV$55,40,FALSE)</f>
        <v>0</v>
      </c>
      <c r="M46" s="3" t="str">
        <f>VLOOKUP($O$34,RELIGION!$A$11:$BB$55,46,FALSE)</f>
        <v/>
      </c>
      <c r="N46" s="3" t="str">
        <f>VLOOKUP($O$34,RELIGION!$A$11:$BB$55,50,FALSE)</f>
        <v/>
      </c>
      <c r="O46" s="3" t="str">
        <f>VLOOKUP($O$34,RELIGION!$A$11:$BD$55,56,FALSE)</f>
        <v/>
      </c>
    </row>
    <row r="48" spans="1:15" x14ac:dyDescent="0.2">
      <c r="A48" t="s">
        <v>121</v>
      </c>
      <c r="I48" t="s">
        <v>121</v>
      </c>
    </row>
  </sheetData>
  <mergeCells count="48"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19:C19"/>
    <mergeCell ref="I19:K19"/>
    <mergeCell ref="A20:C20"/>
    <mergeCell ref="I20:K20"/>
    <mergeCell ref="A17:C17"/>
    <mergeCell ref="I17:K17"/>
    <mergeCell ref="A18:C18"/>
    <mergeCell ref="I18:K18"/>
    <mergeCell ref="A15:C15"/>
    <mergeCell ref="I15:K15"/>
    <mergeCell ref="A16:C16"/>
    <mergeCell ref="I16:K16"/>
    <mergeCell ref="A13:C13"/>
    <mergeCell ref="I13:K13"/>
    <mergeCell ref="A14:C14"/>
    <mergeCell ref="I14:K14"/>
    <mergeCell ref="A5:G5"/>
    <mergeCell ref="A6:G6"/>
    <mergeCell ref="A7:G7"/>
    <mergeCell ref="I5:O5"/>
    <mergeCell ref="I6:O6"/>
    <mergeCell ref="I7:O7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zoomScale="115" zoomScaleNormal="115" zoomScalePageLayoutView="50" workbookViewId="0">
      <selection activeCell="AN11" sqref="AN11"/>
    </sheetView>
  </sheetViews>
  <sheetFormatPr baseColWidth="10" defaultRowHeight="15" x14ac:dyDescent="0.2"/>
  <cols>
    <col min="1" max="1" width="4.83203125" style="24" customWidth="1"/>
    <col min="2" max="2" width="22.5" style="24" customWidth="1"/>
    <col min="3" max="3" width="5.1640625" style="24" customWidth="1"/>
    <col min="4" max="25" width="4.83203125" style="24" customWidth="1"/>
    <col min="26" max="31" width="4.5" style="24" customWidth="1"/>
    <col min="32" max="33" width="4.83203125" style="24" customWidth="1"/>
    <col min="34" max="36" width="5.33203125" style="24" customWidth="1"/>
    <col min="37" max="37" width="4.83203125" style="24" customWidth="1"/>
    <col min="38" max="258" width="11.5" style="24"/>
    <col min="259" max="259" width="4.83203125" style="24" customWidth="1"/>
    <col min="260" max="260" width="22.5" style="24" customWidth="1"/>
    <col min="261" max="289" width="4.83203125" style="24" customWidth="1"/>
    <col min="290" max="293" width="6" style="24" customWidth="1"/>
    <col min="294" max="514" width="11.5" style="24"/>
    <col min="515" max="515" width="4.83203125" style="24" customWidth="1"/>
    <col min="516" max="516" width="22.5" style="24" customWidth="1"/>
    <col min="517" max="545" width="4.83203125" style="24" customWidth="1"/>
    <col min="546" max="549" width="6" style="24" customWidth="1"/>
    <col min="550" max="770" width="11.5" style="24"/>
    <col min="771" max="771" width="4.83203125" style="24" customWidth="1"/>
    <col min="772" max="772" width="22.5" style="24" customWidth="1"/>
    <col min="773" max="801" width="4.83203125" style="24" customWidth="1"/>
    <col min="802" max="805" width="6" style="24" customWidth="1"/>
    <col min="806" max="1026" width="11.5" style="24"/>
    <col min="1027" max="1027" width="4.83203125" style="24" customWidth="1"/>
    <col min="1028" max="1028" width="22.5" style="24" customWidth="1"/>
    <col min="1029" max="1057" width="4.83203125" style="24" customWidth="1"/>
    <col min="1058" max="1061" width="6" style="24" customWidth="1"/>
    <col min="1062" max="1282" width="11.5" style="24"/>
    <col min="1283" max="1283" width="4.83203125" style="24" customWidth="1"/>
    <col min="1284" max="1284" width="22.5" style="24" customWidth="1"/>
    <col min="1285" max="1313" width="4.83203125" style="24" customWidth="1"/>
    <col min="1314" max="1317" width="6" style="24" customWidth="1"/>
    <col min="1318" max="1538" width="11.5" style="24"/>
    <col min="1539" max="1539" width="4.83203125" style="24" customWidth="1"/>
    <col min="1540" max="1540" width="22.5" style="24" customWidth="1"/>
    <col min="1541" max="1569" width="4.83203125" style="24" customWidth="1"/>
    <col min="1570" max="1573" width="6" style="24" customWidth="1"/>
    <col min="1574" max="1794" width="11.5" style="24"/>
    <col min="1795" max="1795" width="4.83203125" style="24" customWidth="1"/>
    <col min="1796" max="1796" width="22.5" style="24" customWidth="1"/>
    <col min="1797" max="1825" width="4.83203125" style="24" customWidth="1"/>
    <col min="1826" max="1829" width="6" style="24" customWidth="1"/>
    <col min="1830" max="2050" width="11.5" style="24"/>
    <col min="2051" max="2051" width="4.83203125" style="24" customWidth="1"/>
    <col min="2052" max="2052" width="22.5" style="24" customWidth="1"/>
    <col min="2053" max="2081" width="4.83203125" style="24" customWidth="1"/>
    <col min="2082" max="2085" width="6" style="24" customWidth="1"/>
    <col min="2086" max="2306" width="11.5" style="24"/>
    <col min="2307" max="2307" width="4.83203125" style="24" customWidth="1"/>
    <col min="2308" max="2308" width="22.5" style="24" customWidth="1"/>
    <col min="2309" max="2337" width="4.83203125" style="24" customWidth="1"/>
    <col min="2338" max="2341" width="6" style="24" customWidth="1"/>
    <col min="2342" max="2562" width="11.5" style="24"/>
    <col min="2563" max="2563" width="4.83203125" style="24" customWidth="1"/>
    <col min="2564" max="2564" width="22.5" style="24" customWidth="1"/>
    <col min="2565" max="2593" width="4.83203125" style="24" customWidth="1"/>
    <col min="2594" max="2597" width="6" style="24" customWidth="1"/>
    <col min="2598" max="2818" width="11.5" style="24"/>
    <col min="2819" max="2819" width="4.83203125" style="24" customWidth="1"/>
    <col min="2820" max="2820" width="22.5" style="24" customWidth="1"/>
    <col min="2821" max="2849" width="4.83203125" style="24" customWidth="1"/>
    <col min="2850" max="2853" width="6" style="24" customWidth="1"/>
    <col min="2854" max="3074" width="11.5" style="24"/>
    <col min="3075" max="3075" width="4.83203125" style="24" customWidth="1"/>
    <col min="3076" max="3076" width="22.5" style="24" customWidth="1"/>
    <col min="3077" max="3105" width="4.83203125" style="24" customWidth="1"/>
    <col min="3106" max="3109" width="6" style="24" customWidth="1"/>
    <col min="3110" max="3330" width="11.5" style="24"/>
    <col min="3331" max="3331" width="4.83203125" style="24" customWidth="1"/>
    <col min="3332" max="3332" width="22.5" style="24" customWidth="1"/>
    <col min="3333" max="3361" width="4.83203125" style="24" customWidth="1"/>
    <col min="3362" max="3365" width="6" style="24" customWidth="1"/>
    <col min="3366" max="3586" width="11.5" style="24"/>
    <col min="3587" max="3587" width="4.83203125" style="24" customWidth="1"/>
    <col min="3588" max="3588" width="22.5" style="24" customWidth="1"/>
    <col min="3589" max="3617" width="4.83203125" style="24" customWidth="1"/>
    <col min="3618" max="3621" width="6" style="24" customWidth="1"/>
    <col min="3622" max="3842" width="11.5" style="24"/>
    <col min="3843" max="3843" width="4.83203125" style="24" customWidth="1"/>
    <col min="3844" max="3844" width="22.5" style="24" customWidth="1"/>
    <col min="3845" max="3873" width="4.83203125" style="24" customWidth="1"/>
    <col min="3874" max="3877" width="6" style="24" customWidth="1"/>
    <col min="3878" max="4098" width="11.5" style="24"/>
    <col min="4099" max="4099" width="4.83203125" style="24" customWidth="1"/>
    <col min="4100" max="4100" width="22.5" style="24" customWidth="1"/>
    <col min="4101" max="4129" width="4.83203125" style="24" customWidth="1"/>
    <col min="4130" max="4133" width="6" style="24" customWidth="1"/>
    <col min="4134" max="4354" width="11.5" style="24"/>
    <col min="4355" max="4355" width="4.83203125" style="24" customWidth="1"/>
    <col min="4356" max="4356" width="22.5" style="24" customWidth="1"/>
    <col min="4357" max="4385" width="4.83203125" style="24" customWidth="1"/>
    <col min="4386" max="4389" width="6" style="24" customWidth="1"/>
    <col min="4390" max="4610" width="11.5" style="24"/>
    <col min="4611" max="4611" width="4.83203125" style="24" customWidth="1"/>
    <col min="4612" max="4612" width="22.5" style="24" customWidth="1"/>
    <col min="4613" max="4641" width="4.83203125" style="24" customWidth="1"/>
    <col min="4642" max="4645" width="6" style="24" customWidth="1"/>
    <col min="4646" max="4866" width="11.5" style="24"/>
    <col min="4867" max="4867" width="4.83203125" style="24" customWidth="1"/>
    <col min="4868" max="4868" width="22.5" style="24" customWidth="1"/>
    <col min="4869" max="4897" width="4.83203125" style="24" customWidth="1"/>
    <col min="4898" max="4901" width="6" style="24" customWidth="1"/>
    <col min="4902" max="5122" width="11.5" style="24"/>
    <col min="5123" max="5123" width="4.83203125" style="24" customWidth="1"/>
    <col min="5124" max="5124" width="22.5" style="24" customWidth="1"/>
    <col min="5125" max="5153" width="4.83203125" style="24" customWidth="1"/>
    <col min="5154" max="5157" width="6" style="24" customWidth="1"/>
    <col min="5158" max="5378" width="11.5" style="24"/>
    <col min="5379" max="5379" width="4.83203125" style="24" customWidth="1"/>
    <col min="5380" max="5380" width="22.5" style="24" customWidth="1"/>
    <col min="5381" max="5409" width="4.83203125" style="24" customWidth="1"/>
    <col min="5410" max="5413" width="6" style="24" customWidth="1"/>
    <col min="5414" max="5634" width="11.5" style="24"/>
    <col min="5635" max="5635" width="4.83203125" style="24" customWidth="1"/>
    <col min="5636" max="5636" width="22.5" style="24" customWidth="1"/>
    <col min="5637" max="5665" width="4.83203125" style="24" customWidth="1"/>
    <col min="5666" max="5669" width="6" style="24" customWidth="1"/>
    <col min="5670" max="5890" width="11.5" style="24"/>
    <col min="5891" max="5891" width="4.83203125" style="24" customWidth="1"/>
    <col min="5892" max="5892" width="22.5" style="24" customWidth="1"/>
    <col min="5893" max="5921" width="4.83203125" style="24" customWidth="1"/>
    <col min="5922" max="5925" width="6" style="24" customWidth="1"/>
    <col min="5926" max="6146" width="11.5" style="24"/>
    <col min="6147" max="6147" width="4.83203125" style="24" customWidth="1"/>
    <col min="6148" max="6148" width="22.5" style="24" customWidth="1"/>
    <col min="6149" max="6177" width="4.83203125" style="24" customWidth="1"/>
    <col min="6178" max="6181" width="6" style="24" customWidth="1"/>
    <col min="6182" max="6402" width="11.5" style="24"/>
    <col min="6403" max="6403" width="4.83203125" style="24" customWidth="1"/>
    <col min="6404" max="6404" width="22.5" style="24" customWidth="1"/>
    <col min="6405" max="6433" width="4.83203125" style="24" customWidth="1"/>
    <col min="6434" max="6437" width="6" style="24" customWidth="1"/>
    <col min="6438" max="6658" width="11.5" style="24"/>
    <col min="6659" max="6659" width="4.83203125" style="24" customWidth="1"/>
    <col min="6660" max="6660" width="22.5" style="24" customWidth="1"/>
    <col min="6661" max="6689" width="4.83203125" style="24" customWidth="1"/>
    <col min="6690" max="6693" width="6" style="24" customWidth="1"/>
    <col min="6694" max="6914" width="11.5" style="24"/>
    <col min="6915" max="6915" width="4.83203125" style="24" customWidth="1"/>
    <col min="6916" max="6916" width="22.5" style="24" customWidth="1"/>
    <col min="6917" max="6945" width="4.83203125" style="24" customWidth="1"/>
    <col min="6946" max="6949" width="6" style="24" customWidth="1"/>
    <col min="6950" max="7170" width="11.5" style="24"/>
    <col min="7171" max="7171" width="4.83203125" style="24" customWidth="1"/>
    <col min="7172" max="7172" width="22.5" style="24" customWidth="1"/>
    <col min="7173" max="7201" width="4.83203125" style="24" customWidth="1"/>
    <col min="7202" max="7205" width="6" style="24" customWidth="1"/>
    <col min="7206" max="7426" width="11.5" style="24"/>
    <col min="7427" max="7427" width="4.83203125" style="24" customWidth="1"/>
    <col min="7428" max="7428" width="22.5" style="24" customWidth="1"/>
    <col min="7429" max="7457" width="4.83203125" style="24" customWidth="1"/>
    <col min="7458" max="7461" width="6" style="24" customWidth="1"/>
    <col min="7462" max="7682" width="11.5" style="24"/>
    <col min="7683" max="7683" width="4.83203125" style="24" customWidth="1"/>
    <col min="7684" max="7684" width="22.5" style="24" customWidth="1"/>
    <col min="7685" max="7713" width="4.83203125" style="24" customWidth="1"/>
    <col min="7714" max="7717" width="6" style="24" customWidth="1"/>
    <col min="7718" max="7938" width="11.5" style="24"/>
    <col min="7939" max="7939" width="4.83203125" style="24" customWidth="1"/>
    <col min="7940" max="7940" width="22.5" style="24" customWidth="1"/>
    <col min="7941" max="7969" width="4.83203125" style="24" customWidth="1"/>
    <col min="7970" max="7973" width="6" style="24" customWidth="1"/>
    <col min="7974" max="8194" width="11.5" style="24"/>
    <col min="8195" max="8195" width="4.83203125" style="24" customWidth="1"/>
    <col min="8196" max="8196" width="22.5" style="24" customWidth="1"/>
    <col min="8197" max="8225" width="4.83203125" style="24" customWidth="1"/>
    <col min="8226" max="8229" width="6" style="24" customWidth="1"/>
    <col min="8230" max="8450" width="11.5" style="24"/>
    <col min="8451" max="8451" width="4.83203125" style="24" customWidth="1"/>
    <col min="8452" max="8452" width="22.5" style="24" customWidth="1"/>
    <col min="8453" max="8481" width="4.83203125" style="24" customWidth="1"/>
    <col min="8482" max="8485" width="6" style="24" customWidth="1"/>
    <col min="8486" max="8706" width="11.5" style="24"/>
    <col min="8707" max="8707" width="4.83203125" style="24" customWidth="1"/>
    <col min="8708" max="8708" width="22.5" style="24" customWidth="1"/>
    <col min="8709" max="8737" width="4.83203125" style="24" customWidth="1"/>
    <col min="8738" max="8741" width="6" style="24" customWidth="1"/>
    <col min="8742" max="8962" width="11.5" style="24"/>
    <col min="8963" max="8963" width="4.83203125" style="24" customWidth="1"/>
    <col min="8964" max="8964" width="22.5" style="24" customWidth="1"/>
    <col min="8965" max="8993" width="4.83203125" style="24" customWidth="1"/>
    <col min="8994" max="8997" width="6" style="24" customWidth="1"/>
    <col min="8998" max="9218" width="11.5" style="24"/>
    <col min="9219" max="9219" width="4.83203125" style="24" customWidth="1"/>
    <col min="9220" max="9220" width="22.5" style="24" customWidth="1"/>
    <col min="9221" max="9249" width="4.83203125" style="24" customWidth="1"/>
    <col min="9250" max="9253" width="6" style="24" customWidth="1"/>
    <col min="9254" max="9474" width="11.5" style="24"/>
    <col min="9475" max="9475" width="4.83203125" style="24" customWidth="1"/>
    <col min="9476" max="9476" width="22.5" style="24" customWidth="1"/>
    <col min="9477" max="9505" width="4.83203125" style="24" customWidth="1"/>
    <col min="9506" max="9509" width="6" style="24" customWidth="1"/>
    <col min="9510" max="9730" width="11.5" style="24"/>
    <col min="9731" max="9731" width="4.83203125" style="24" customWidth="1"/>
    <col min="9732" max="9732" width="22.5" style="24" customWidth="1"/>
    <col min="9733" max="9761" width="4.83203125" style="24" customWidth="1"/>
    <col min="9762" max="9765" width="6" style="24" customWidth="1"/>
    <col min="9766" max="9986" width="11.5" style="24"/>
    <col min="9987" max="9987" width="4.83203125" style="24" customWidth="1"/>
    <col min="9988" max="9988" width="22.5" style="24" customWidth="1"/>
    <col min="9989" max="10017" width="4.83203125" style="24" customWidth="1"/>
    <col min="10018" max="10021" width="6" style="24" customWidth="1"/>
    <col min="10022" max="10242" width="11.5" style="24"/>
    <col min="10243" max="10243" width="4.83203125" style="24" customWidth="1"/>
    <col min="10244" max="10244" width="22.5" style="24" customWidth="1"/>
    <col min="10245" max="10273" width="4.83203125" style="24" customWidth="1"/>
    <col min="10274" max="10277" width="6" style="24" customWidth="1"/>
    <col min="10278" max="10498" width="11.5" style="24"/>
    <col min="10499" max="10499" width="4.83203125" style="24" customWidth="1"/>
    <col min="10500" max="10500" width="22.5" style="24" customWidth="1"/>
    <col min="10501" max="10529" width="4.83203125" style="24" customWidth="1"/>
    <col min="10530" max="10533" width="6" style="24" customWidth="1"/>
    <col min="10534" max="10754" width="11.5" style="24"/>
    <col min="10755" max="10755" width="4.83203125" style="24" customWidth="1"/>
    <col min="10756" max="10756" width="22.5" style="24" customWidth="1"/>
    <col min="10757" max="10785" width="4.83203125" style="24" customWidth="1"/>
    <col min="10786" max="10789" width="6" style="24" customWidth="1"/>
    <col min="10790" max="11010" width="11.5" style="24"/>
    <col min="11011" max="11011" width="4.83203125" style="24" customWidth="1"/>
    <col min="11012" max="11012" width="22.5" style="24" customWidth="1"/>
    <col min="11013" max="11041" width="4.83203125" style="24" customWidth="1"/>
    <col min="11042" max="11045" width="6" style="24" customWidth="1"/>
    <col min="11046" max="11266" width="11.5" style="24"/>
    <col min="11267" max="11267" width="4.83203125" style="24" customWidth="1"/>
    <col min="11268" max="11268" width="22.5" style="24" customWidth="1"/>
    <col min="11269" max="11297" width="4.83203125" style="24" customWidth="1"/>
    <col min="11298" max="11301" width="6" style="24" customWidth="1"/>
    <col min="11302" max="11522" width="11.5" style="24"/>
    <col min="11523" max="11523" width="4.83203125" style="24" customWidth="1"/>
    <col min="11524" max="11524" width="22.5" style="24" customWidth="1"/>
    <col min="11525" max="11553" width="4.83203125" style="24" customWidth="1"/>
    <col min="11554" max="11557" width="6" style="24" customWidth="1"/>
    <col min="11558" max="11778" width="11.5" style="24"/>
    <col min="11779" max="11779" width="4.83203125" style="24" customWidth="1"/>
    <col min="11780" max="11780" width="22.5" style="24" customWidth="1"/>
    <col min="11781" max="11809" width="4.83203125" style="24" customWidth="1"/>
    <col min="11810" max="11813" width="6" style="24" customWidth="1"/>
    <col min="11814" max="12034" width="11.5" style="24"/>
    <col min="12035" max="12035" width="4.83203125" style="24" customWidth="1"/>
    <col min="12036" max="12036" width="22.5" style="24" customWidth="1"/>
    <col min="12037" max="12065" width="4.83203125" style="24" customWidth="1"/>
    <col min="12066" max="12069" width="6" style="24" customWidth="1"/>
    <col min="12070" max="12290" width="11.5" style="24"/>
    <col min="12291" max="12291" width="4.83203125" style="24" customWidth="1"/>
    <col min="12292" max="12292" width="22.5" style="24" customWidth="1"/>
    <col min="12293" max="12321" width="4.83203125" style="24" customWidth="1"/>
    <col min="12322" max="12325" width="6" style="24" customWidth="1"/>
    <col min="12326" max="12546" width="11.5" style="24"/>
    <col min="12547" max="12547" width="4.83203125" style="24" customWidth="1"/>
    <col min="12548" max="12548" width="22.5" style="24" customWidth="1"/>
    <col min="12549" max="12577" width="4.83203125" style="24" customWidth="1"/>
    <col min="12578" max="12581" width="6" style="24" customWidth="1"/>
    <col min="12582" max="12802" width="11.5" style="24"/>
    <col min="12803" max="12803" width="4.83203125" style="24" customWidth="1"/>
    <col min="12804" max="12804" width="22.5" style="24" customWidth="1"/>
    <col min="12805" max="12833" width="4.83203125" style="24" customWidth="1"/>
    <col min="12834" max="12837" width="6" style="24" customWidth="1"/>
    <col min="12838" max="13058" width="11.5" style="24"/>
    <col min="13059" max="13059" width="4.83203125" style="24" customWidth="1"/>
    <col min="13060" max="13060" width="22.5" style="24" customWidth="1"/>
    <col min="13061" max="13089" width="4.83203125" style="24" customWidth="1"/>
    <col min="13090" max="13093" width="6" style="24" customWidth="1"/>
    <col min="13094" max="13314" width="11.5" style="24"/>
    <col min="13315" max="13315" width="4.83203125" style="24" customWidth="1"/>
    <col min="13316" max="13316" width="22.5" style="24" customWidth="1"/>
    <col min="13317" max="13345" width="4.83203125" style="24" customWidth="1"/>
    <col min="13346" max="13349" width="6" style="24" customWidth="1"/>
    <col min="13350" max="13570" width="11.5" style="24"/>
    <col min="13571" max="13571" width="4.83203125" style="24" customWidth="1"/>
    <col min="13572" max="13572" width="22.5" style="24" customWidth="1"/>
    <col min="13573" max="13601" width="4.83203125" style="24" customWidth="1"/>
    <col min="13602" max="13605" width="6" style="24" customWidth="1"/>
    <col min="13606" max="13826" width="11.5" style="24"/>
    <col min="13827" max="13827" width="4.83203125" style="24" customWidth="1"/>
    <col min="13828" max="13828" width="22.5" style="24" customWidth="1"/>
    <col min="13829" max="13857" width="4.83203125" style="24" customWidth="1"/>
    <col min="13858" max="13861" width="6" style="24" customWidth="1"/>
    <col min="13862" max="14082" width="11.5" style="24"/>
    <col min="14083" max="14083" width="4.83203125" style="24" customWidth="1"/>
    <col min="14084" max="14084" width="22.5" style="24" customWidth="1"/>
    <col min="14085" max="14113" width="4.83203125" style="24" customWidth="1"/>
    <col min="14114" max="14117" width="6" style="24" customWidth="1"/>
    <col min="14118" max="14338" width="11.5" style="24"/>
    <col min="14339" max="14339" width="4.83203125" style="24" customWidth="1"/>
    <col min="14340" max="14340" width="22.5" style="24" customWidth="1"/>
    <col min="14341" max="14369" width="4.83203125" style="24" customWidth="1"/>
    <col min="14370" max="14373" width="6" style="24" customWidth="1"/>
    <col min="14374" max="14594" width="11.5" style="24"/>
    <col min="14595" max="14595" width="4.83203125" style="24" customWidth="1"/>
    <col min="14596" max="14596" width="22.5" style="24" customWidth="1"/>
    <col min="14597" max="14625" width="4.83203125" style="24" customWidth="1"/>
    <col min="14626" max="14629" width="6" style="24" customWidth="1"/>
    <col min="14630" max="14850" width="11.5" style="24"/>
    <col min="14851" max="14851" width="4.83203125" style="24" customWidth="1"/>
    <col min="14852" max="14852" width="22.5" style="24" customWidth="1"/>
    <col min="14853" max="14881" width="4.83203125" style="24" customWidth="1"/>
    <col min="14882" max="14885" width="6" style="24" customWidth="1"/>
    <col min="14886" max="15106" width="11.5" style="24"/>
    <col min="15107" max="15107" width="4.83203125" style="24" customWidth="1"/>
    <col min="15108" max="15108" width="22.5" style="24" customWidth="1"/>
    <col min="15109" max="15137" width="4.83203125" style="24" customWidth="1"/>
    <col min="15138" max="15141" width="6" style="24" customWidth="1"/>
    <col min="15142" max="15362" width="11.5" style="24"/>
    <col min="15363" max="15363" width="4.83203125" style="24" customWidth="1"/>
    <col min="15364" max="15364" width="22.5" style="24" customWidth="1"/>
    <col min="15365" max="15393" width="4.83203125" style="24" customWidth="1"/>
    <col min="15394" max="15397" width="6" style="24" customWidth="1"/>
    <col min="15398" max="15618" width="11.5" style="24"/>
    <col min="15619" max="15619" width="4.83203125" style="24" customWidth="1"/>
    <col min="15620" max="15620" width="22.5" style="24" customWidth="1"/>
    <col min="15621" max="15649" width="4.83203125" style="24" customWidth="1"/>
    <col min="15650" max="15653" width="6" style="24" customWidth="1"/>
    <col min="15654" max="15874" width="11.5" style="24"/>
    <col min="15875" max="15875" width="4.83203125" style="24" customWidth="1"/>
    <col min="15876" max="15876" width="22.5" style="24" customWidth="1"/>
    <col min="15877" max="15905" width="4.83203125" style="24" customWidth="1"/>
    <col min="15906" max="15909" width="6" style="24" customWidth="1"/>
    <col min="15910" max="16130" width="11.5" style="24"/>
    <col min="16131" max="16131" width="4.83203125" style="24" customWidth="1"/>
    <col min="16132" max="16132" width="22.5" style="24" customWidth="1"/>
    <col min="16133" max="16161" width="4.83203125" style="24" customWidth="1"/>
    <col min="16162" max="16165" width="6" style="24" customWidth="1"/>
    <col min="16166" max="16384" width="11.5" style="24"/>
  </cols>
  <sheetData>
    <row r="1" spans="1:37" ht="31" x14ac:dyDescent="0.2">
      <c r="I1" s="84"/>
      <c r="J1" s="253" t="s">
        <v>226</v>
      </c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</row>
    <row r="2" spans="1:37" ht="31" x14ac:dyDescent="0.2">
      <c r="J2" s="254" t="s">
        <v>64</v>
      </c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</row>
    <row r="4" spans="1:37" x14ac:dyDescent="0.2">
      <c r="J4" s="268" t="s">
        <v>111</v>
      </c>
      <c r="K4" s="268"/>
      <c r="L4" s="96" t="str">
        <f>VLOOKUP($L$6,ESPANOL!$A$11:$AV$55,2,FALSE)</f>
        <v>ANGEL LUIS</v>
      </c>
      <c r="M4" s="85"/>
      <c r="N4" s="85"/>
      <c r="O4" s="85"/>
      <c r="P4" s="85"/>
      <c r="Q4" s="85"/>
      <c r="R4" s="85"/>
      <c r="T4" s="268" t="s">
        <v>110</v>
      </c>
      <c r="U4" s="268"/>
      <c r="V4" s="95" t="str">
        <f>VLOOKUP($L$6,ESPANOL!$A$11:$AV$55,3,FALSE)</f>
        <v>DE LA CRUZ BRAZOBAN</v>
      </c>
      <c r="W4" s="85"/>
      <c r="X4" s="85"/>
      <c r="Y4" s="85"/>
      <c r="Z4" s="85"/>
      <c r="AA4" s="85"/>
      <c r="AB4" s="85"/>
    </row>
    <row r="5" spans="1:37" x14ac:dyDescent="0.2">
      <c r="A5" s="252" t="s">
        <v>67</v>
      </c>
      <c r="B5" s="252"/>
      <c r="C5" s="252"/>
      <c r="D5" s="252"/>
      <c r="E5" s="252"/>
      <c r="F5" s="252"/>
      <c r="G5" s="252"/>
      <c r="H5" s="252"/>
      <c r="I5" s="252"/>
      <c r="K5" s="23"/>
    </row>
    <row r="6" spans="1:37" x14ac:dyDescent="0.2">
      <c r="A6" s="252" t="s">
        <v>60</v>
      </c>
      <c r="B6" s="252"/>
      <c r="C6" s="252"/>
      <c r="D6" s="252"/>
      <c r="E6" s="252"/>
      <c r="F6" s="252"/>
      <c r="G6" s="252"/>
      <c r="H6" s="252"/>
      <c r="I6" s="252"/>
      <c r="J6" s="269" t="s">
        <v>109</v>
      </c>
      <c r="K6" s="269"/>
      <c r="L6" s="86">
        <v>6</v>
      </c>
      <c r="N6" s="269" t="s">
        <v>112</v>
      </c>
      <c r="O6" s="269"/>
      <c r="P6" s="87" t="s">
        <v>57</v>
      </c>
      <c r="R6" s="269" t="s">
        <v>113</v>
      </c>
      <c r="S6" s="269"/>
      <c r="T6" s="269"/>
      <c r="U6" s="88" t="s">
        <v>114</v>
      </c>
      <c r="W6" s="268" t="s">
        <v>115</v>
      </c>
      <c r="X6" s="268"/>
      <c r="Y6" s="89" t="s">
        <v>116</v>
      </c>
    </row>
    <row r="7" spans="1:37" x14ac:dyDescent="0.2">
      <c r="A7" s="252" t="s">
        <v>61</v>
      </c>
      <c r="B7" s="252"/>
      <c r="C7" s="252"/>
      <c r="D7" s="252"/>
      <c r="E7" s="252"/>
      <c r="F7" s="252"/>
      <c r="G7" s="252"/>
      <c r="H7" s="252"/>
      <c r="I7" s="252"/>
    </row>
    <row r="8" spans="1:37" ht="7.75" customHeight="1" x14ac:dyDescent="0.2"/>
    <row r="9" spans="1:37" ht="19.5" customHeight="1" x14ac:dyDescent="0.2">
      <c r="A9" s="257" t="s">
        <v>18</v>
      </c>
      <c r="B9" s="257"/>
      <c r="C9" s="257"/>
      <c r="D9" s="257"/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  <c r="AA9" s="257"/>
      <c r="AB9" s="257"/>
      <c r="AC9" s="257"/>
      <c r="AD9" s="257"/>
      <c r="AE9" s="257"/>
      <c r="AF9" s="257"/>
      <c r="AG9" s="257"/>
      <c r="AH9" s="257"/>
      <c r="AI9" s="257"/>
      <c r="AJ9" s="257"/>
      <c r="AK9" s="257"/>
    </row>
    <row r="10" spans="1:37" ht="7.75" customHeight="1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5" customHeight="1" x14ac:dyDescent="0.2">
      <c r="A11" s="279" t="s">
        <v>30</v>
      </c>
      <c r="B11" s="280"/>
      <c r="C11" s="281"/>
      <c r="D11" s="258" t="s">
        <v>31</v>
      </c>
      <c r="E11" s="259"/>
      <c r="F11" s="259"/>
      <c r="G11" s="260"/>
      <c r="H11" s="241" t="s">
        <v>32</v>
      </c>
      <c r="I11" s="242"/>
      <c r="J11" s="242"/>
      <c r="K11" s="243"/>
      <c r="L11" s="244" t="s">
        <v>33</v>
      </c>
      <c r="M11" s="245"/>
      <c r="N11" s="245"/>
      <c r="O11" s="246"/>
      <c r="P11" s="244" t="s">
        <v>34</v>
      </c>
      <c r="Q11" s="245"/>
      <c r="R11" s="245"/>
      <c r="S11" s="246"/>
      <c r="T11" s="250" t="s">
        <v>35</v>
      </c>
      <c r="U11" s="250"/>
      <c r="V11" s="250"/>
      <c r="W11" s="250"/>
      <c r="X11" s="251" t="s">
        <v>36</v>
      </c>
      <c r="Y11" s="251" t="s">
        <v>62</v>
      </c>
      <c r="Z11" s="250" t="s">
        <v>20</v>
      </c>
      <c r="AA11" s="250"/>
      <c r="AB11" s="250"/>
      <c r="AC11" s="250"/>
      <c r="AD11" s="250" t="s">
        <v>21</v>
      </c>
      <c r="AE11" s="250"/>
      <c r="AF11" s="250"/>
      <c r="AG11" s="250"/>
      <c r="AH11" s="240" t="s">
        <v>37</v>
      </c>
      <c r="AI11" s="240"/>
      <c r="AJ11" s="240" t="s">
        <v>38</v>
      </c>
      <c r="AK11" s="240"/>
    </row>
    <row r="12" spans="1:37" ht="35.5" customHeight="1" x14ac:dyDescent="0.2">
      <c r="A12" s="282"/>
      <c r="B12" s="283"/>
      <c r="C12" s="284"/>
      <c r="D12" s="261"/>
      <c r="E12" s="262"/>
      <c r="F12" s="262"/>
      <c r="G12" s="263"/>
      <c r="H12" s="241" t="s">
        <v>39</v>
      </c>
      <c r="I12" s="242"/>
      <c r="J12" s="242"/>
      <c r="K12" s="243"/>
      <c r="L12" s="244" t="s">
        <v>40</v>
      </c>
      <c r="M12" s="245"/>
      <c r="N12" s="245"/>
      <c r="O12" s="246"/>
      <c r="P12" s="247" t="s">
        <v>41</v>
      </c>
      <c r="Q12" s="248"/>
      <c r="R12" s="248"/>
      <c r="S12" s="249"/>
      <c r="T12" s="250"/>
      <c r="U12" s="250"/>
      <c r="V12" s="250"/>
      <c r="W12" s="250"/>
      <c r="X12" s="251"/>
      <c r="Y12" s="251"/>
      <c r="Z12" s="239" t="s">
        <v>42</v>
      </c>
      <c r="AA12" s="239" t="s">
        <v>43</v>
      </c>
      <c r="AB12" s="239" t="s">
        <v>44</v>
      </c>
      <c r="AC12" s="239" t="s">
        <v>45</v>
      </c>
      <c r="AD12" s="239" t="s">
        <v>46</v>
      </c>
      <c r="AE12" s="239" t="s">
        <v>47</v>
      </c>
      <c r="AF12" s="239" t="s">
        <v>48</v>
      </c>
      <c r="AG12" s="239" t="s">
        <v>49</v>
      </c>
      <c r="AH12" s="239" t="s">
        <v>50</v>
      </c>
      <c r="AI12" s="239" t="s">
        <v>51</v>
      </c>
      <c r="AJ12" s="240"/>
      <c r="AK12" s="240"/>
    </row>
    <row r="13" spans="1:37" ht="24.5" customHeight="1" x14ac:dyDescent="0.2">
      <c r="A13" s="276" t="s">
        <v>52</v>
      </c>
      <c r="B13" s="277"/>
      <c r="C13" s="278"/>
      <c r="D13" s="90" t="s">
        <v>0</v>
      </c>
      <c r="E13" s="91" t="s">
        <v>1</v>
      </c>
      <c r="F13" s="91" t="s">
        <v>2</v>
      </c>
      <c r="G13" s="91" t="s">
        <v>3</v>
      </c>
      <c r="H13" s="90" t="s">
        <v>0</v>
      </c>
      <c r="I13" s="91" t="s">
        <v>1</v>
      </c>
      <c r="J13" s="91" t="s">
        <v>2</v>
      </c>
      <c r="K13" s="91" t="s">
        <v>3</v>
      </c>
      <c r="L13" s="90" t="s">
        <v>0</v>
      </c>
      <c r="M13" s="91" t="s">
        <v>1</v>
      </c>
      <c r="N13" s="91" t="s">
        <v>2</v>
      </c>
      <c r="O13" s="91" t="s">
        <v>3</v>
      </c>
      <c r="P13" s="90" t="s">
        <v>0</v>
      </c>
      <c r="Q13" s="91" t="s">
        <v>1</v>
      </c>
      <c r="R13" s="91" t="s">
        <v>2</v>
      </c>
      <c r="S13" s="91" t="s">
        <v>3</v>
      </c>
      <c r="T13" s="91" t="s">
        <v>53</v>
      </c>
      <c r="U13" s="91" t="s">
        <v>54</v>
      </c>
      <c r="V13" s="91" t="s">
        <v>55</v>
      </c>
      <c r="W13" s="91" t="s">
        <v>56</v>
      </c>
      <c r="X13" s="251"/>
      <c r="Y13" s="251"/>
      <c r="Z13" s="239"/>
      <c r="AA13" s="239"/>
      <c r="AB13" s="239"/>
      <c r="AC13" s="239"/>
      <c r="AD13" s="239"/>
      <c r="AE13" s="239"/>
      <c r="AF13" s="239"/>
      <c r="AG13" s="239"/>
      <c r="AH13" s="239"/>
      <c r="AI13" s="239"/>
      <c r="AJ13" s="92" t="s">
        <v>63</v>
      </c>
      <c r="AK13" s="92" t="s">
        <v>58</v>
      </c>
    </row>
    <row r="14" spans="1:37" ht="19.25" customHeight="1" x14ac:dyDescent="0.2">
      <c r="A14" s="273" t="s">
        <v>59</v>
      </c>
      <c r="B14" s="255" t="s">
        <v>22</v>
      </c>
      <c r="C14" s="93" t="s">
        <v>88</v>
      </c>
      <c r="D14" s="94">
        <f>VLOOKUP($L$6,ESPANOL!$A$11:$AV$55,4,FALSE)</f>
        <v>80</v>
      </c>
      <c r="E14" s="94">
        <f>VLOOKUP($L$6,ESPANOL!$A$11:$AV$55,6,FALSE)</f>
        <v>78</v>
      </c>
      <c r="F14" s="94">
        <f>VLOOKUP($L$6,ESPANOL!$A$11:$AV$55,8,FALSE)</f>
        <v>83</v>
      </c>
      <c r="G14" s="94">
        <f>VLOOKUP($L$6,ESPANOL!$A$11:$AV$55,10,FALSE)</f>
        <v>84</v>
      </c>
      <c r="H14" s="94">
        <f>VLOOKUP($L$6,ESPANOL!$A$11:$AV$55,12,FALSE)</f>
        <v>84</v>
      </c>
      <c r="I14" s="94">
        <f>VLOOKUP($L$6,ESPANOL!$A$11:$AV$55,14,FALSE)</f>
        <v>79</v>
      </c>
      <c r="J14" s="94">
        <f>VLOOKUP($L$6,ESPANOL!$A$11:$AV$55,16,FALSE)</f>
        <v>76</v>
      </c>
      <c r="K14" s="94">
        <f>VLOOKUP($L$6,ESPANOL!$A$11:$AV$55,18,FALSE)</f>
        <v>85</v>
      </c>
      <c r="L14" s="94">
        <f>VLOOKUP($L$6,ESPANOL!$A$11:$AV$55,20,FALSE)</f>
        <v>76</v>
      </c>
      <c r="M14" s="94">
        <f>VLOOKUP($L$6,ESPANOL!$A$11:$AV$55,22,FALSE)</f>
        <v>80</v>
      </c>
      <c r="N14" s="94">
        <f>VLOOKUP($L$6,ESPANOL!$A$11:$AV$55,24,FALSE)</f>
        <v>79</v>
      </c>
      <c r="O14" s="94">
        <f>VLOOKUP($L$6,ESPANOL!$A$11:$AV$55,26,FALSE)</f>
        <v>86</v>
      </c>
      <c r="P14" s="94">
        <f>VLOOKUP($L$6,ESPANOL!$A$11:$AV$55,28,FALSE)</f>
        <v>75</v>
      </c>
      <c r="Q14" s="94">
        <f>VLOOKUP($L$6,ESPANOL!$A$11:$AV$55,30,FALSE)</f>
        <v>76</v>
      </c>
      <c r="R14" s="94">
        <f>VLOOKUP($L$6,ESPANOL!$A$11:$AV$55,32,FALSE)</f>
        <v>85</v>
      </c>
      <c r="S14" s="94">
        <f>VLOOKUP($L$6,ESPANOL!$A$11:$AV$55,34,FALSE)</f>
        <v>88</v>
      </c>
      <c r="T14" s="270">
        <f>VLOOKUP($L$6,ESPANOL!$A$11:$AV$55,36,FALSE)</f>
        <v>81.25</v>
      </c>
      <c r="U14" s="270">
        <f>VLOOKUP($L$6,ESPANOL!$A$11:$AV$55,37,FALSE)</f>
        <v>81</v>
      </c>
      <c r="V14" s="270">
        <f>VLOOKUP($L$6,ESPANOL!$A$11:$AV$55,38,FALSE)</f>
        <v>80.25</v>
      </c>
      <c r="W14" s="270">
        <f>VLOOKUP($L$6,ESPANOL!$A$11:$AV$55,39,FALSE)</f>
        <v>81</v>
      </c>
      <c r="X14" s="285">
        <f>VLOOKUP($L$6,ESPANOL!$A$11:$AV$55,40,FALSE)</f>
        <v>80.875</v>
      </c>
      <c r="Y14" s="287">
        <f>VLOOKUP($L$6,ESPANOL!$A$11:$AV$55,41,FALSE)</f>
        <v>0</v>
      </c>
      <c r="Z14" s="264" t="str">
        <f>VLOOKUP($L$6,ESPANOL!$A$11:$BB$55,43,FALSE)</f>
        <v/>
      </c>
      <c r="AA14" s="264">
        <f>VLOOKUP($L$6,ESPANOL!$A$11:$BB$55,44,FALSE)</f>
        <v>0</v>
      </c>
      <c r="AB14" s="264">
        <f>VLOOKUP($L$6,ESPANOL!$A$11:$BB$55,45,FALSE)</f>
        <v>0</v>
      </c>
      <c r="AC14" s="287" t="str">
        <f>VLOOKUP($L$6,ESPANOL!$A$11:$BB$55,46,FALSE)</f>
        <v/>
      </c>
      <c r="AD14" s="266" t="str">
        <f>VLOOKUP($L$6,ESPANOL!$A$11:$BB$55,47,FALSE)</f>
        <v/>
      </c>
      <c r="AE14" s="264">
        <f>VLOOKUP($L$6,ESPANOL!$A$11:$BB$55,48,FALSE)</f>
        <v>0</v>
      </c>
      <c r="AF14" s="264">
        <f>VLOOKUP($L$6,ESPANOL!$A$11:$BB$55,49,FALSE)</f>
        <v>0</v>
      </c>
      <c r="AG14" s="289" t="str">
        <f>VLOOKUP($L$6,ESPANOL!$A$11:$BB$55,50,FALSE)</f>
        <v/>
      </c>
      <c r="AH14" s="287" t="str">
        <f>VLOOKUP($L$6,ESPANOL!$A$11:$BB$55,51,FALSE)</f>
        <v/>
      </c>
      <c r="AI14" s="264">
        <f>VLOOKUP($L$6,ESPANOL!$A$11:$BB$55,52,FALSE)</f>
        <v>0</v>
      </c>
      <c r="AJ14" s="285">
        <f>VLOOKUP($L$6,ESPANOL!$A$11:$BB$55,53,FALSE)</f>
        <v>80.875</v>
      </c>
      <c r="AK14" s="291" t="str">
        <f>VLOOKUP($L$6,ESPANOL!$A$11:$BB$55,54,FALSE)</f>
        <v/>
      </c>
    </row>
    <row r="15" spans="1:37" ht="19.25" customHeight="1" x14ac:dyDescent="0.2">
      <c r="A15" s="274"/>
      <c r="B15" s="256"/>
      <c r="C15" s="93" t="s">
        <v>89</v>
      </c>
      <c r="D15" s="94">
        <f>VLOOKUP($L$6,ESPANOL!$A$11:$AV$55,5,FALSE)</f>
        <v>0</v>
      </c>
      <c r="E15" s="94">
        <f>VLOOKUP($L$6,ESPANOL!$A$11:$AV$55,7,FALSE)</f>
        <v>0</v>
      </c>
      <c r="F15" s="94">
        <f>VLOOKUP($L$6,ESPANOL!$A$11:$AV$55,9,FALSE)</f>
        <v>0</v>
      </c>
      <c r="G15" s="94">
        <f>VLOOKUP($L$6,ESPANOL!$A$11:$AV$55,11,FALSE)</f>
        <v>0</v>
      </c>
      <c r="H15" s="94">
        <f>VLOOKUP($L$6,ESPANOL!$A$11:$AV$55,13,FALSE)</f>
        <v>0</v>
      </c>
      <c r="I15" s="94">
        <f>VLOOKUP($L$6,ESPANOL!$A$11:$AV$55,15,FALSE)</f>
        <v>0</v>
      </c>
      <c r="J15" s="94">
        <f>VLOOKUP($L$6,ESPANOL!$A$11:$AV$55,17,FALSE)</f>
        <v>0</v>
      </c>
      <c r="K15" s="94">
        <f>VLOOKUP($L$6,ESPANOL!$A$11:$AV$55,19,FALSE)</f>
        <v>0</v>
      </c>
      <c r="L15" s="94">
        <f>VLOOKUP($L$6,ESPANOL!$A$11:$AV$55,21,FALSE)</f>
        <v>0</v>
      </c>
      <c r="M15" s="94">
        <f>VLOOKUP($L$6,ESPANOL!$A$11:$AV$55,23,FALSE)</f>
        <v>0</v>
      </c>
      <c r="N15" s="94">
        <f>VLOOKUP($L$6,ESPANOL!$A$11:$AV$55,25,FALSE)</f>
        <v>0</v>
      </c>
      <c r="O15" s="94">
        <f>VLOOKUP($L$6,ESPANOL!$A$11:$AV$55,27,FALSE)</f>
        <v>0</v>
      </c>
      <c r="P15" s="94">
        <f>VLOOKUP($L$6,ESPANOL!$A$11:$AV$55,29,FALSE)</f>
        <v>0</v>
      </c>
      <c r="Q15" s="94">
        <f>VLOOKUP($L$6,ESPANOL!$A$11:$AV$55,31,FALSE)</f>
        <v>0</v>
      </c>
      <c r="R15" s="94">
        <f>VLOOKUP($L$6,ESPANOL!$A$11:$AV$55,33,FALSE)</f>
        <v>0</v>
      </c>
      <c r="S15" s="94">
        <f>VLOOKUP($L$6,ESPANOL!$A$11:$AV$55,35,FALSE)</f>
        <v>0</v>
      </c>
      <c r="T15" s="271"/>
      <c r="U15" s="271"/>
      <c r="V15" s="271"/>
      <c r="W15" s="271"/>
      <c r="X15" s="286"/>
      <c r="Y15" s="288"/>
      <c r="Z15" s="265"/>
      <c r="AA15" s="265"/>
      <c r="AB15" s="265"/>
      <c r="AC15" s="288"/>
      <c r="AD15" s="267"/>
      <c r="AE15" s="265"/>
      <c r="AF15" s="265"/>
      <c r="AG15" s="290"/>
      <c r="AH15" s="288"/>
      <c r="AI15" s="265"/>
      <c r="AJ15" s="286"/>
      <c r="AK15" s="292"/>
    </row>
    <row r="16" spans="1:37" ht="19.25" customHeight="1" x14ac:dyDescent="0.2">
      <c r="A16" s="274"/>
      <c r="B16" s="255" t="s">
        <v>23</v>
      </c>
      <c r="C16" s="93" t="s">
        <v>88</v>
      </c>
      <c r="D16" s="94">
        <f>VLOOKUP($L$6,INGLES!$A$11:$AV$55,4,FALSE)</f>
        <v>86</v>
      </c>
      <c r="E16" s="94">
        <f>VLOOKUP($L$6,INGLES!$A$11:$AV$55,6,FALSE)</f>
        <v>90</v>
      </c>
      <c r="F16" s="94">
        <f>VLOOKUP($L$6,INGLES!$A$11:$AV$55,8,FALSE)</f>
        <v>89</v>
      </c>
      <c r="G16" s="94">
        <f>VLOOKUP($L$6,INGLES!$A$11:$AV$55,10,FALSE)</f>
        <v>94</v>
      </c>
      <c r="H16" s="94">
        <f>VLOOKUP($L$6,INGLES!$A$11:$AV$55,12,FALSE)</f>
        <v>94</v>
      </c>
      <c r="I16" s="94">
        <f>VLOOKUP($L$6,INGLES!$A$11:$AV$55,14,FALSE)</f>
        <v>86</v>
      </c>
      <c r="J16" s="94">
        <f>VLOOKUP($L$6,INGLES!$A$11:$AV$55,16,FALSE)</f>
        <v>90</v>
      </c>
      <c r="K16" s="94">
        <f>VLOOKUP($L$6,INGLES!$A$11:$AV$55,18,FALSE)</f>
        <v>90</v>
      </c>
      <c r="L16" s="94">
        <f>VLOOKUP($L$6,INGLES!$A$11:$AV$55,20,FALSE)</f>
        <v>90</v>
      </c>
      <c r="M16" s="94">
        <f>VLOOKUP($L$6,INGLES!$A$11:$AV$55,22,FALSE)</f>
        <v>92</v>
      </c>
      <c r="N16" s="94">
        <f>VLOOKUP($L$6,INGLES!$A$11:$AV$55,24,FALSE)</f>
        <v>92</v>
      </c>
      <c r="O16" s="94">
        <f>VLOOKUP($L$6,INGLES!$A$11:$AV$55,26,FALSE)</f>
        <v>90</v>
      </c>
      <c r="P16" s="94">
        <f>VLOOKUP($L$6,INGLES!$A$11:$AV$55,28,FALSE)</f>
        <v>88</v>
      </c>
      <c r="Q16" s="94">
        <f>VLOOKUP($L$6,INGLES!$A$11:$AV$55,30,FALSE)</f>
        <v>92</v>
      </c>
      <c r="R16" s="94">
        <f>VLOOKUP($L$6,INGLES!$A$11:$AV$55,32,FALSE)</f>
        <v>92</v>
      </c>
      <c r="S16" s="94">
        <f>VLOOKUP($L$6,INGLES!$A$11:$AV$55,34,FALSE)</f>
        <v>94</v>
      </c>
      <c r="T16" s="270">
        <f>VLOOKUP($L$6,INGLES!$A$11:$AV$55,36,FALSE)</f>
        <v>89.75</v>
      </c>
      <c r="U16" s="270">
        <f>VLOOKUP($L$6,INGLES!$A$11:$AV$55,37,FALSE)</f>
        <v>90</v>
      </c>
      <c r="V16" s="270">
        <f>VLOOKUP($L$6,INGLES!$A$11:$AV$55,38,FALSE)</f>
        <v>91</v>
      </c>
      <c r="W16" s="270">
        <f>VLOOKUP($L$6,INGLES!$A$11:$AV$55,39,FALSE)</f>
        <v>91.5</v>
      </c>
      <c r="X16" s="285">
        <f>VLOOKUP($L$6,INGLES!$A$11:$AV$55,40,FALSE)</f>
        <v>90.5625</v>
      </c>
      <c r="Y16" s="287">
        <f>VLOOKUP($L$6,INGLES!$A$11:$AV$55,41,FALSE)</f>
        <v>0</v>
      </c>
      <c r="Z16" s="264" t="str">
        <f>VLOOKUP($L$6,INGLES!$A$11:$BB$55,43,FALSE)</f>
        <v/>
      </c>
      <c r="AA16" s="264">
        <f>VLOOKUP($L$6,INGLES!$A$11:$BB$55,44,FALSE)</f>
        <v>0</v>
      </c>
      <c r="AB16" s="264">
        <f>VLOOKUP($L$6,INGLES!$A$11:$BB$55,45,FALSE)</f>
        <v>0</v>
      </c>
      <c r="AC16" s="287" t="str">
        <f>VLOOKUP($L$6,INGLES!$A$11:$BB$55,46,FALSE)</f>
        <v/>
      </c>
      <c r="AD16" s="266" t="str">
        <f>VLOOKUP($L$6,INGLES!$A$11:$BB$55,47,FALSE)</f>
        <v/>
      </c>
      <c r="AE16" s="264">
        <f>VLOOKUP($L$6,INGLES!$A$11:$BB$55,48,FALSE)</f>
        <v>0</v>
      </c>
      <c r="AF16" s="264">
        <f>VLOOKUP($L$6,INGLES!$A$11:$BB$55,49,FALSE)</f>
        <v>0</v>
      </c>
      <c r="AG16" s="289" t="str">
        <f>VLOOKUP($L$6,INGLES!$A$11:$BB$55,50,FALSE)</f>
        <v/>
      </c>
      <c r="AH16" s="289" t="str">
        <f>VLOOKUP($L$6,INGLES!$A$11:$BB$55,51,FALSE)</f>
        <v/>
      </c>
      <c r="AI16" s="264">
        <f>VLOOKUP($L$6,INGLES!$A$11:$BB$55,52,FALSE)</f>
        <v>0</v>
      </c>
      <c r="AJ16" s="285">
        <f>VLOOKUP($L$6,INGLES!$A$11:$BB$55,53,FALSE)</f>
        <v>90.5625</v>
      </c>
      <c r="AK16" s="291" t="str">
        <f>VLOOKUP($L$6,INGLES!$A$11:$BB$55,54,FALSE)</f>
        <v/>
      </c>
    </row>
    <row r="17" spans="1:37" ht="19.25" customHeight="1" x14ac:dyDescent="0.2">
      <c r="A17" s="274"/>
      <c r="B17" s="256"/>
      <c r="C17" s="93" t="s">
        <v>89</v>
      </c>
      <c r="D17" s="94">
        <f>VLOOKUP($L$6,INGLES!$A$11:$AV$55,5,FALSE)</f>
        <v>0</v>
      </c>
      <c r="E17" s="94">
        <f>VLOOKUP($L$6,INGLES!$A$11:$AV$55,7,FALSE)</f>
        <v>0</v>
      </c>
      <c r="F17" s="94">
        <f>VLOOKUP($L$6,INGLES!$A$11:$AV$55,9,FALSE)</f>
        <v>0</v>
      </c>
      <c r="G17" s="94">
        <f>VLOOKUP($L$6,INGLES!$A$11:$AV$55,11,FALSE)</f>
        <v>0</v>
      </c>
      <c r="H17" s="94">
        <f>VLOOKUP($L$6,INGLES!$A$11:$AV$55,13,FALSE)</f>
        <v>0</v>
      </c>
      <c r="I17" s="94">
        <f>VLOOKUP($L$6,INGLES!$A$11:$AV$55,15,FALSE)</f>
        <v>0</v>
      </c>
      <c r="J17" s="94">
        <f>VLOOKUP($L$6,INGLES!$A$11:$AV$55,17,FALSE)</f>
        <v>0</v>
      </c>
      <c r="K17" s="94">
        <f>VLOOKUP($L$6,INGLES!$A$11:$AV$55,19,FALSE)</f>
        <v>0</v>
      </c>
      <c r="L17" s="94">
        <f>VLOOKUP($L$6,INGLES!$A$11:$AV$55,21,FALSE)</f>
        <v>0</v>
      </c>
      <c r="M17" s="94">
        <f>VLOOKUP($L$6,INGLES!$A$11:$AV$55,23,FALSE)</f>
        <v>0</v>
      </c>
      <c r="N17" s="94">
        <f>VLOOKUP($L$6,INGLES!$A$11:$AV$55,25,FALSE)</f>
        <v>0</v>
      </c>
      <c r="O17" s="94">
        <f>VLOOKUP($L$6,INGLES!$A$11:$AV$55,27,FALSE)</f>
        <v>0</v>
      </c>
      <c r="P17" s="94">
        <f>VLOOKUP($L$6,INGLES!$A$11:$AV$55,29,FALSE)</f>
        <v>0</v>
      </c>
      <c r="Q17" s="94">
        <f>VLOOKUP($L$6,INGLES!$A$11:$AV$55,31,FALSE)</f>
        <v>0</v>
      </c>
      <c r="R17" s="94">
        <f>VLOOKUP($L$6,INGLES!$A$11:$AV$55,33,FALSE)</f>
        <v>0</v>
      </c>
      <c r="S17" s="94">
        <f>VLOOKUP($L$6,INGLES!$A$11:$AV$55,35,FALSE)</f>
        <v>0</v>
      </c>
      <c r="T17" s="271"/>
      <c r="U17" s="271"/>
      <c r="V17" s="271"/>
      <c r="W17" s="271"/>
      <c r="X17" s="286"/>
      <c r="Y17" s="288"/>
      <c r="Z17" s="265"/>
      <c r="AA17" s="265"/>
      <c r="AB17" s="265"/>
      <c r="AC17" s="288"/>
      <c r="AD17" s="267"/>
      <c r="AE17" s="265"/>
      <c r="AF17" s="265"/>
      <c r="AG17" s="290"/>
      <c r="AH17" s="290"/>
      <c r="AI17" s="265"/>
      <c r="AJ17" s="286"/>
      <c r="AK17" s="292"/>
    </row>
    <row r="18" spans="1:37" ht="19.25" customHeight="1" x14ac:dyDescent="0.2">
      <c r="A18" s="274"/>
      <c r="B18" s="255" t="s">
        <v>24</v>
      </c>
      <c r="C18" s="93" t="s">
        <v>88</v>
      </c>
      <c r="D18" s="94">
        <f>VLOOKUP($L$6,MATEMATICA!$A$11:$AV$55,4,FALSE)</f>
        <v>70</v>
      </c>
      <c r="E18" s="94">
        <f>VLOOKUP($L$6,MATEMATICA!$A$11:$AV$55,6,FALSE)</f>
        <v>71</v>
      </c>
      <c r="F18" s="94">
        <f>VLOOKUP($L$6,MATEMATICA!$A$11:$AV$55,8,FALSE)</f>
        <v>70</v>
      </c>
      <c r="G18" s="94">
        <f>VLOOKUP($L$6,MATEMATICA!$A$11:$AV$55,10,FALSE)</f>
        <v>72</v>
      </c>
      <c r="H18" s="94">
        <f>VLOOKUP($L$6,MATEMATICA!$A$11:$AV$55,12,FALSE)</f>
        <v>74</v>
      </c>
      <c r="I18" s="94">
        <f>VLOOKUP($L$6,MATEMATICA!$A$11:$AV$55,14,FALSE)</f>
        <v>72</v>
      </c>
      <c r="J18" s="94">
        <f>VLOOKUP($L$6,MATEMATICA!$A$11:$AV$55,16,FALSE)</f>
        <v>71</v>
      </c>
      <c r="K18" s="94">
        <f>VLOOKUP($L$6,MATEMATICA!$A$11:$AV$55,18,FALSE)</f>
        <v>70</v>
      </c>
      <c r="L18" s="94">
        <f>VLOOKUP($L$6,MATEMATICA!$A$11:$AV$55,20,FALSE)</f>
        <v>70</v>
      </c>
      <c r="M18" s="94">
        <f>VLOOKUP($L$6,MATEMATICA!$A$11:$AV$55,22,FALSE)</f>
        <v>72</v>
      </c>
      <c r="N18" s="94">
        <f>VLOOKUP($L$6,MATEMATICA!$A$11:$AV$55,24,FALSE)</f>
        <v>70</v>
      </c>
      <c r="O18" s="94">
        <f>VLOOKUP($L$6,MATEMATICA!$A$11:$AV$55,26,FALSE)</f>
        <v>72</v>
      </c>
      <c r="P18" s="94">
        <f>VLOOKUP($L$6,MATEMATICA!$A$11:$AV$55,28,FALSE)</f>
        <v>73</v>
      </c>
      <c r="Q18" s="94">
        <f>VLOOKUP($L$6,MATEMATICA!$A$11:$AV$55,30,FALSE)</f>
        <v>70</v>
      </c>
      <c r="R18" s="94">
        <f>VLOOKUP($L$6,MATEMATICA!$A$11:$AV$55,32,FALSE)</f>
        <v>71</v>
      </c>
      <c r="S18" s="94">
        <f>VLOOKUP($L$6,MATEMATICA!$A$11:$AV$55,34,FALSE)</f>
        <v>70</v>
      </c>
      <c r="T18" s="270">
        <f>VLOOKUP($L$6,MATEMATICA!$A$11:$AV$55,36,FALSE)</f>
        <v>70.75</v>
      </c>
      <c r="U18" s="270">
        <f>VLOOKUP($L$6,MATEMATICA!$A$11:$AV$55,37,FALSE)</f>
        <v>71.75</v>
      </c>
      <c r="V18" s="270">
        <f>VLOOKUP($L$6,MATEMATICA!$A$11:$AV$55,38,FALSE)</f>
        <v>71</v>
      </c>
      <c r="W18" s="270">
        <f>VLOOKUP($L$6,MATEMATICA!$A$11:$AV$55,39,FALSE)</f>
        <v>71</v>
      </c>
      <c r="X18" s="285">
        <f>VLOOKUP($L$6,MATEMATICA!$A$11:$AV$55,40,FALSE)</f>
        <v>71.125</v>
      </c>
      <c r="Y18" s="287">
        <f>VLOOKUP($L$6,MATEMATICA!$A$11:$AV$55,41,FALSE)</f>
        <v>0</v>
      </c>
      <c r="Z18" s="264" t="str">
        <f>VLOOKUP($L$6,MATEMATICA!$A$11:$BB$55,43,FALSE)</f>
        <v/>
      </c>
      <c r="AA18" s="264">
        <f>VLOOKUP($L$6,MATEMATICA!$A$11:$BB$55,44,FALSE)</f>
        <v>0</v>
      </c>
      <c r="AB18" s="264">
        <f>VLOOKUP($L$6,MATEMATICA!$A$11:$BB$55,45,FALSE)</f>
        <v>0</v>
      </c>
      <c r="AC18" s="287" t="str">
        <f>VLOOKUP($L$6,MATEMATICA!$A$11:$BB$55,46,FALSE)</f>
        <v/>
      </c>
      <c r="AD18" s="266" t="str">
        <f>VLOOKUP($L$6,MATEMATICA!$A$11:$BB$55,47,FALSE)</f>
        <v/>
      </c>
      <c r="AE18" s="264">
        <f>VLOOKUP($L$6,MATEMATICA!$A$11:$BB$55,48,FALSE)</f>
        <v>0</v>
      </c>
      <c r="AF18" s="264">
        <f>VLOOKUP($L$6,MATEMATICA!$A$11:$BB$55,49,FALSE)</f>
        <v>0</v>
      </c>
      <c r="AG18" s="289" t="str">
        <f>VLOOKUP($L$6,MATEMATICA!$A$11:$BB$55,50,FALSE)</f>
        <v/>
      </c>
      <c r="AH18" s="289" t="str">
        <f>VLOOKUP($L$6,MATEMATICA!$A$11:$BB$55,51,FALSE)</f>
        <v/>
      </c>
      <c r="AI18" s="264">
        <f>VLOOKUP($L$6,MATEMATICA!$A$11:$BB$55,52,FALSE)</f>
        <v>0</v>
      </c>
      <c r="AJ18" s="285">
        <f>VLOOKUP($L$6,MATEMATICA!$A$11:$BB$55,53,FALSE)</f>
        <v>71.125</v>
      </c>
      <c r="AK18" s="291" t="str">
        <f>VLOOKUP($L$6,MATEMATICA!$A$11:$BB$55,54,FALSE)</f>
        <v/>
      </c>
    </row>
    <row r="19" spans="1:37" ht="19.25" customHeight="1" x14ac:dyDescent="0.2">
      <c r="A19" s="274"/>
      <c r="B19" s="256"/>
      <c r="C19" s="93" t="s">
        <v>89</v>
      </c>
      <c r="D19" s="94">
        <f>VLOOKUP($L$6,MATEMATICA!$A$11:$AV$55,5,FALSE)</f>
        <v>0</v>
      </c>
      <c r="E19" s="94">
        <f>VLOOKUP($L$6,MATEMATICA!$A$11:$AV$55,7,FALSE)</f>
        <v>0</v>
      </c>
      <c r="F19" s="94">
        <f>VLOOKUP($L$6,MATEMATICA!$A$11:$AV$55,9,FALSE)</f>
        <v>0</v>
      </c>
      <c r="G19" s="94">
        <f>VLOOKUP($L$6,MATEMATICA!$A$11:$AV$55,11,FALSE)</f>
        <v>0</v>
      </c>
      <c r="H19" s="94">
        <f>VLOOKUP($L$6,MATEMATICA!$A$11:$AV$55,13,FALSE)</f>
        <v>0</v>
      </c>
      <c r="I19" s="94">
        <f>VLOOKUP($L$6,MATEMATICA!$A$11:$AV$55,15,FALSE)</f>
        <v>0</v>
      </c>
      <c r="J19" s="94">
        <f>VLOOKUP($L$6,MATEMATICA!$A$11:$AV$55,17,FALSE)</f>
        <v>0</v>
      </c>
      <c r="K19" s="94">
        <f>VLOOKUP($L$6,MATEMATICA!$A$11:$AV$55,19,FALSE)</f>
        <v>0</v>
      </c>
      <c r="L19" s="94">
        <f>VLOOKUP($L$6,MATEMATICA!$A$11:$AV$55,21,FALSE)</f>
        <v>0</v>
      </c>
      <c r="M19" s="94">
        <f>VLOOKUP($L$6,MATEMATICA!$A$11:$AV$55,23,FALSE)</f>
        <v>0</v>
      </c>
      <c r="N19" s="94">
        <f>VLOOKUP($L$6,MATEMATICA!$A$11:$AV$55,25,FALSE)</f>
        <v>0</v>
      </c>
      <c r="O19" s="94">
        <f>VLOOKUP($L$6,MATEMATICA!$A$11:$AV$55,27,FALSE)</f>
        <v>0</v>
      </c>
      <c r="P19" s="94">
        <f>VLOOKUP($L$6,MATEMATICA!$A$11:$AV$55,29,FALSE)</f>
        <v>0</v>
      </c>
      <c r="Q19" s="94">
        <f>VLOOKUP($L$6,MATEMATICA!$A$11:$AV$55,31,FALSE)</f>
        <v>0</v>
      </c>
      <c r="R19" s="94">
        <f>VLOOKUP($L$6,MATEMATICA!$A$11:$AV$55,33,FALSE)</f>
        <v>0</v>
      </c>
      <c r="S19" s="94">
        <f>VLOOKUP($L$6,MATEMATICA!$A$11:$AV$55,35,FALSE)</f>
        <v>0</v>
      </c>
      <c r="T19" s="271"/>
      <c r="U19" s="271"/>
      <c r="V19" s="271"/>
      <c r="W19" s="271"/>
      <c r="X19" s="286"/>
      <c r="Y19" s="288"/>
      <c r="Z19" s="265"/>
      <c r="AA19" s="265"/>
      <c r="AB19" s="265"/>
      <c r="AC19" s="288"/>
      <c r="AD19" s="267"/>
      <c r="AE19" s="265"/>
      <c r="AF19" s="265"/>
      <c r="AG19" s="290"/>
      <c r="AH19" s="290"/>
      <c r="AI19" s="265"/>
      <c r="AJ19" s="286"/>
      <c r="AK19" s="292"/>
    </row>
    <row r="20" spans="1:37" ht="19.25" customHeight="1" x14ac:dyDescent="0.2">
      <c r="A20" s="274"/>
      <c r="B20" s="255" t="s">
        <v>25</v>
      </c>
      <c r="C20" s="93" t="s">
        <v>88</v>
      </c>
      <c r="D20" s="94">
        <f>VLOOKUP($L$6,SOCIALES!$A$11:$AV$55,4,FALSE)</f>
        <v>85</v>
      </c>
      <c r="E20" s="94">
        <f>VLOOKUP($L$6,SOCIALES!$A$11:$AV$55,6,FALSE)</f>
        <v>70</v>
      </c>
      <c r="F20" s="94">
        <f>VLOOKUP($L$6,SOCIALES!$A$11:$AV$55,8,FALSE)</f>
        <v>60</v>
      </c>
      <c r="G20" s="94">
        <f>VLOOKUP($L$6,SOCIALES!$A$11:$AV$55,10,FALSE)</f>
        <v>70</v>
      </c>
      <c r="H20" s="94">
        <f>VLOOKUP($L$6,SOCIALES!$A$11:$AV$55,12,FALSE)</f>
        <v>80</v>
      </c>
      <c r="I20" s="94">
        <f>VLOOKUP($L$6,SOCIALES!$A$11:$AV$55,14,FALSE)</f>
        <v>78</v>
      </c>
      <c r="J20" s="94">
        <f>VLOOKUP($L$6,SOCIALES!$A$11:$AV$55,16,FALSE)</f>
        <v>60</v>
      </c>
      <c r="K20" s="94">
        <f>VLOOKUP($L$6,SOCIALES!$A$11:$AV$55,18,FALSE)</f>
        <v>70</v>
      </c>
      <c r="L20" s="94">
        <f>VLOOKUP($L$6,SOCIALES!$A$11:$AV$55,20,FALSE)</f>
        <v>80</v>
      </c>
      <c r="M20" s="94">
        <f>VLOOKUP($L$6,SOCIALES!$A$11:$AV$55,22,FALSE)</f>
        <v>65</v>
      </c>
      <c r="N20" s="94">
        <f>VLOOKUP($L$6,SOCIALES!$A$11:$AV$55,24,FALSE)</f>
        <v>70</v>
      </c>
      <c r="O20" s="94">
        <f>VLOOKUP($L$6,SOCIALES!$A$11:$AV$55,26,FALSE)</f>
        <v>70</v>
      </c>
      <c r="P20" s="94">
        <f>VLOOKUP($L$6,SOCIALES!$A$11:$AV$55,28,FALSE)</f>
        <v>78</v>
      </c>
      <c r="Q20" s="94">
        <f>VLOOKUP($L$6,SOCIALES!$A$11:$AV$55,30,FALSE)</f>
        <v>60</v>
      </c>
      <c r="R20" s="94">
        <f>VLOOKUP($L$6,SOCIALES!$A$11:$AV$55,32,FALSE)</f>
        <v>70</v>
      </c>
      <c r="S20" s="94">
        <f>VLOOKUP($L$6,SOCIALES!$A$11:$AV$55,34,FALSE)</f>
        <v>70</v>
      </c>
      <c r="T20" s="270">
        <f>VLOOKUP($L$6,SOCIALES!$A$11:$AV$55,36,FALSE)</f>
        <v>74.5</v>
      </c>
      <c r="U20" s="270">
        <f>VLOOKUP($L$6,SOCIALES!$A$11:$AV$55,37,FALSE)</f>
        <v>74.5</v>
      </c>
      <c r="V20" s="270">
        <f>VLOOKUP($L$6,SOCIALES!$A$11:$AV$55,38,FALSE)</f>
        <v>72.75</v>
      </c>
      <c r="W20" s="270">
        <f>VLOOKUP($L$6,SOCIALES!$A$11:$AV$55,39,FALSE)</f>
        <v>72.5</v>
      </c>
      <c r="X20" s="285">
        <f>VLOOKUP($L$6,SOCIALES!$A$11:$AV$55,40,FALSE)</f>
        <v>73.5625</v>
      </c>
      <c r="Y20" s="287">
        <f>VLOOKUP($L$6,SOCIALES!$A$11:$AV$55,41,FALSE)</f>
        <v>0</v>
      </c>
      <c r="Z20" s="264" t="str">
        <f>VLOOKUP($L$6,SOCIALES!$A$11:$BB$55,43,FALSE)</f>
        <v/>
      </c>
      <c r="AA20" s="264">
        <f>VLOOKUP($L$6,SOCIALES!$A$11:$BB$55,44,FALSE)</f>
        <v>0</v>
      </c>
      <c r="AB20" s="264">
        <f>VLOOKUP($L$6,SOCIALES!$A$11:$BB$55,45,FALSE)</f>
        <v>0</v>
      </c>
      <c r="AC20" s="287" t="str">
        <f>VLOOKUP($L$6,SOCIALES!$A$11:$BB$55,46,FALSE)</f>
        <v/>
      </c>
      <c r="AD20" s="266" t="str">
        <f>VLOOKUP($L$6,SOCIALES!$A$11:$BB$55,47,FALSE)</f>
        <v/>
      </c>
      <c r="AE20" s="264">
        <f>VLOOKUP($L$6,SOCIALES!$A$11:$BB$55,48,FALSE)</f>
        <v>0</v>
      </c>
      <c r="AF20" s="264">
        <f>VLOOKUP($L$6,SOCIALES!$A$11:$BB$55,49,FALSE)</f>
        <v>0</v>
      </c>
      <c r="AG20" s="289" t="str">
        <f>VLOOKUP($L$6,SOCIALES!$A$11:$BB$55,50,FALSE)</f>
        <v/>
      </c>
      <c r="AH20" s="287" t="str">
        <f>VLOOKUP($L$6,SOCIALES!$A$11:$BB$55,51,FALSE)</f>
        <v/>
      </c>
      <c r="AI20" s="264">
        <f>VLOOKUP($L$6,SOCIALES!$A$11:$BB$55,52,FALSE)</f>
        <v>0</v>
      </c>
      <c r="AJ20" s="285">
        <f>VLOOKUP($L$6,SOCIALES!$A$11:$BB$55,53,FALSE)</f>
        <v>73.5625</v>
      </c>
      <c r="AK20" s="291" t="str">
        <f>VLOOKUP($L$6,SOCIALES!$A$11:$BB$55,54,FALSE)</f>
        <v/>
      </c>
    </row>
    <row r="21" spans="1:37" ht="19.25" customHeight="1" x14ac:dyDescent="0.2">
      <c r="A21" s="274"/>
      <c r="B21" s="256"/>
      <c r="C21" s="93" t="s">
        <v>89</v>
      </c>
      <c r="D21" s="94">
        <f>VLOOKUP($L$6,SOCIALES!$A$11:$AV$55,5,FALSE)</f>
        <v>0</v>
      </c>
      <c r="E21" s="94">
        <f>VLOOKUP($L$6,SOCIALES!$A$11:$AV$55,7,FALSE)</f>
        <v>0</v>
      </c>
      <c r="F21" s="94">
        <f>VLOOKUP($L$6,SOCIALES!$A$11:$AV$55,9,FALSE)</f>
        <v>73</v>
      </c>
      <c r="G21" s="94">
        <f>VLOOKUP($L$6,SOCIALES!$A$11:$AV$55,11,FALSE)</f>
        <v>0</v>
      </c>
      <c r="H21" s="94">
        <f>VLOOKUP($L$6,SOCIALES!$A$11:$AV$55,13,FALSE)</f>
        <v>0</v>
      </c>
      <c r="I21" s="94">
        <f>VLOOKUP($L$6,SOCIALES!$A$11:$AV$55,15,FALSE)</f>
        <v>0</v>
      </c>
      <c r="J21" s="94">
        <f>VLOOKUP($L$6,SOCIALES!$A$11:$AV$55,17,FALSE)</f>
        <v>70</v>
      </c>
      <c r="K21" s="94">
        <f>VLOOKUP($L$6,SOCIALES!$A$11:$AV$55,19,FALSE)</f>
        <v>0</v>
      </c>
      <c r="L21" s="94">
        <f>VLOOKUP($L$6,SOCIALES!$A$11:$AV$55,21,FALSE)</f>
        <v>0</v>
      </c>
      <c r="M21" s="94">
        <f>VLOOKUP($L$6,SOCIALES!$A$11:$AV$55,23,FALSE)</f>
        <v>71</v>
      </c>
      <c r="N21" s="94">
        <f>VLOOKUP($L$6,SOCIALES!$A$11:$AV$55,25,FALSE)</f>
        <v>0</v>
      </c>
      <c r="O21" s="94">
        <f>VLOOKUP($L$6,SOCIALES!$A$11:$AV$55,27,FALSE)</f>
        <v>0</v>
      </c>
      <c r="P21" s="94">
        <f>VLOOKUP($L$6,SOCIALES!$A$11:$AV$55,29,FALSE)</f>
        <v>0</v>
      </c>
      <c r="Q21" s="94">
        <f>VLOOKUP($L$6,SOCIALES!$A$11:$AV$55,31,FALSE)</f>
        <v>72</v>
      </c>
      <c r="R21" s="94">
        <f>VLOOKUP($L$6,SOCIALES!$A$11:$AV$55,33,FALSE)</f>
        <v>0</v>
      </c>
      <c r="S21" s="94">
        <f>VLOOKUP($L$6,SOCIALES!$A$11:$AV$55,35,FALSE)</f>
        <v>0</v>
      </c>
      <c r="T21" s="271"/>
      <c r="U21" s="271"/>
      <c r="V21" s="271"/>
      <c r="W21" s="271"/>
      <c r="X21" s="286"/>
      <c r="Y21" s="288"/>
      <c r="Z21" s="265"/>
      <c r="AA21" s="265"/>
      <c r="AB21" s="265"/>
      <c r="AC21" s="288"/>
      <c r="AD21" s="267"/>
      <c r="AE21" s="265"/>
      <c r="AF21" s="265"/>
      <c r="AG21" s="290"/>
      <c r="AH21" s="288"/>
      <c r="AI21" s="265"/>
      <c r="AJ21" s="286"/>
      <c r="AK21" s="292"/>
    </row>
    <row r="22" spans="1:37" ht="19.25" customHeight="1" x14ac:dyDescent="0.2">
      <c r="A22" s="274"/>
      <c r="B22" s="255" t="s">
        <v>131</v>
      </c>
      <c r="C22" s="93" t="s">
        <v>88</v>
      </c>
      <c r="D22" s="94">
        <f>VLOOKUP($L$6,NATURALES!$A$11:$AV$55,4,FALSE)</f>
        <v>80</v>
      </c>
      <c r="E22" s="94">
        <f>VLOOKUP($L$6,NATURALES!$A$11:$AV$55,6,FALSE)</f>
        <v>85</v>
      </c>
      <c r="F22" s="94">
        <f>VLOOKUP($L$6,NATURALES!$A$11:$AV$55,8,FALSE)</f>
        <v>78</v>
      </c>
      <c r="G22" s="94">
        <f>VLOOKUP($L$6,NATURALES!$A$11:$AV$55,10,FALSE)</f>
        <v>80</v>
      </c>
      <c r="H22" s="94">
        <f>VLOOKUP($L$6,NATURALES!$A$11:$AV$55,12,FALSE)</f>
        <v>80</v>
      </c>
      <c r="I22" s="94">
        <f>VLOOKUP($L$6,NATURALES!$A$11:$AV$55,14,FALSE)</f>
        <v>84</v>
      </c>
      <c r="J22" s="94">
        <f>VLOOKUP($L$6,NATURALES!$A$11:$AV$55,16,FALSE)</f>
        <v>75</v>
      </c>
      <c r="K22" s="94">
        <f>VLOOKUP($L$6,NATURALES!$A$11:$AV$55,18,FALSE)</f>
        <v>78</v>
      </c>
      <c r="L22" s="94">
        <f>VLOOKUP($L$6,NATURALES!$A$11:$AV$55,20,FALSE)</f>
        <v>75</v>
      </c>
      <c r="M22" s="94">
        <f>VLOOKUP($L$6,NATURALES!$A$11:$AV$55,22,FALSE)</f>
        <v>80</v>
      </c>
      <c r="N22" s="94">
        <f>VLOOKUP($L$6,NATURALES!$A$11:$AV$55,24,FALSE)</f>
        <v>78</v>
      </c>
      <c r="O22" s="94">
        <f>VLOOKUP($L$6,NATURALES!$A$11:$AV$55,26,FALSE)</f>
        <v>87</v>
      </c>
      <c r="P22" s="94">
        <f>VLOOKUP($L$6,NATURALES!$A$11:$AV$55,28,FALSE)</f>
        <v>85</v>
      </c>
      <c r="Q22" s="94">
        <f>VLOOKUP($L$6,NATURALES!$A$11:$AV$55,30,FALSE)</f>
        <v>83</v>
      </c>
      <c r="R22" s="94">
        <f>VLOOKUP($L$6,NATURALES!$A$11:$AV$55,32,FALSE)</f>
        <v>80</v>
      </c>
      <c r="S22" s="94">
        <f>VLOOKUP($L$6,NATURALES!$A$11:$AV$55,34,FALSE)</f>
        <v>90</v>
      </c>
      <c r="T22" s="270">
        <f>VLOOKUP($L$6,NATURALES!$A$11:$AV$55,36,FALSE)</f>
        <v>80.75</v>
      </c>
      <c r="U22" s="270">
        <f>VLOOKUP($L$6,NATURALES!$A$11:$AV$55,37,FALSE)</f>
        <v>79.25</v>
      </c>
      <c r="V22" s="270">
        <f>VLOOKUP($L$6,NATURALES!$A$11:$AV$55,38,FALSE)</f>
        <v>80</v>
      </c>
      <c r="W22" s="270">
        <f>VLOOKUP($L$6,NATURALES!$A$11:$AV$55,39,FALSE)</f>
        <v>84.5</v>
      </c>
      <c r="X22" s="285">
        <f>VLOOKUP($L$6,NATURALES!$A$11:$AV$55,40,FALSE)</f>
        <v>81.125</v>
      </c>
      <c r="Y22" s="287">
        <f>VLOOKUP($L$6,NATURALES!$A$11:$AV$55,41,FALSE)</f>
        <v>0</v>
      </c>
      <c r="Z22" s="264" t="str">
        <f>VLOOKUP($L$6,NATURALES!$A$11:$BB$55,43,FALSE)</f>
        <v/>
      </c>
      <c r="AA22" s="264">
        <f>VLOOKUP($L$6,NATURALES!$A$11:$BB$55,44,FALSE)</f>
        <v>0</v>
      </c>
      <c r="AB22" s="264">
        <f>VLOOKUP($L$6,NATURALES!$A$11:$BB$55,45,FALSE)</f>
        <v>0</v>
      </c>
      <c r="AC22" s="287" t="str">
        <f>VLOOKUP($L$6,NATURALES!$A$11:$BB$55,46,FALSE)</f>
        <v/>
      </c>
      <c r="AD22" s="266" t="str">
        <f>VLOOKUP($L$6,NATURALES!$A$11:$BB$55,47,FALSE)</f>
        <v/>
      </c>
      <c r="AE22" s="264">
        <f>VLOOKUP($L$6,NATURALES!$A$11:$BB$55,48,FALSE)</f>
        <v>0</v>
      </c>
      <c r="AF22" s="264">
        <f>VLOOKUP($L$6,NATURALES!$A$11:$BB$55,49,FALSE)</f>
        <v>0</v>
      </c>
      <c r="AG22" s="289" t="str">
        <f>VLOOKUP($L$6,NATURALES!$A$11:$BB$55,50,FALSE)</f>
        <v/>
      </c>
      <c r="AH22" s="287" t="str">
        <f>VLOOKUP($L$6,NATURALES!$A$11:$BB$55,51,FALSE)</f>
        <v/>
      </c>
      <c r="AI22" s="264">
        <f>VLOOKUP($L$6,NATURALES!$A$11:$BB$55,52,FALSE)</f>
        <v>0</v>
      </c>
      <c r="AJ22" s="285">
        <f>VLOOKUP($L$6,NATURALES!$A$11:$BB$55,53,FALSE)</f>
        <v>81.125</v>
      </c>
      <c r="AK22" s="291" t="str">
        <f>VLOOKUP($L$6,NATURALES!$A$11:$BB$55,54,FALSE)</f>
        <v/>
      </c>
    </row>
    <row r="23" spans="1:37" ht="19.25" customHeight="1" x14ac:dyDescent="0.2">
      <c r="A23" s="274"/>
      <c r="B23" s="256"/>
      <c r="C23" s="93" t="s">
        <v>89</v>
      </c>
      <c r="D23" s="94">
        <f>VLOOKUP($L$6,NATURALES!$A$11:$AV$55,5,FALSE)</f>
        <v>0</v>
      </c>
      <c r="E23" s="94">
        <f>VLOOKUP($L$6,NATURALES!$A$11:$AV$55,7,FALSE)</f>
        <v>0</v>
      </c>
      <c r="F23" s="94">
        <f>VLOOKUP($L$6,NATURALES!$A$11:$AV$55,9,FALSE)</f>
        <v>0</v>
      </c>
      <c r="G23" s="94">
        <f>VLOOKUP($L$6,NATURALES!$A$11:$AV$55,11,FALSE)</f>
        <v>0</v>
      </c>
      <c r="H23" s="94">
        <f>VLOOKUP($L$6,NATURALES!$A$11:$AV$55,13,FALSE)</f>
        <v>0</v>
      </c>
      <c r="I23" s="94">
        <f>VLOOKUP($L$6,NATURALES!$A$11:$AV$55,15,FALSE)</f>
        <v>0</v>
      </c>
      <c r="J23" s="94">
        <f>VLOOKUP($L$6,NATURALES!$A$11:$AV$55,17,FALSE)</f>
        <v>0</v>
      </c>
      <c r="K23" s="94">
        <f>VLOOKUP($L$6,NATURALES!$A$11:$AV$55,19,FALSE)</f>
        <v>0</v>
      </c>
      <c r="L23" s="94">
        <f>VLOOKUP($L$6,NATURALES!$A$11:$AV$55,21,FALSE)</f>
        <v>0</v>
      </c>
      <c r="M23" s="94">
        <f>VLOOKUP($L$6,NATURALES!$A$11:$AV$55,23,FALSE)</f>
        <v>0</v>
      </c>
      <c r="N23" s="94">
        <f>VLOOKUP($L$6,NATURALES!$A$11:$AV$55,25,FALSE)</f>
        <v>0</v>
      </c>
      <c r="O23" s="94">
        <f>VLOOKUP($L$6,NATURALES!$A$11:$AV$55,27,FALSE)</f>
        <v>0</v>
      </c>
      <c r="P23" s="94">
        <f>VLOOKUP($L$6,NATURALES!$A$11:$AV$55,29,FALSE)</f>
        <v>0</v>
      </c>
      <c r="Q23" s="94">
        <f>VLOOKUP($L$6,NATURALES!$A$11:$AV$55,31,FALSE)</f>
        <v>0</v>
      </c>
      <c r="R23" s="94">
        <f>VLOOKUP($L$6,NATURALES!$A$11:$AV$55,33,FALSE)</f>
        <v>0</v>
      </c>
      <c r="S23" s="94">
        <f>VLOOKUP($L$6,NATURALES!$A$11:$AV$55,35,FALSE)</f>
        <v>0</v>
      </c>
      <c r="T23" s="271"/>
      <c r="U23" s="271"/>
      <c r="V23" s="271"/>
      <c r="W23" s="271"/>
      <c r="X23" s="286"/>
      <c r="Y23" s="288"/>
      <c r="Z23" s="265"/>
      <c r="AA23" s="265"/>
      <c r="AB23" s="265"/>
      <c r="AC23" s="288"/>
      <c r="AD23" s="267"/>
      <c r="AE23" s="265"/>
      <c r="AF23" s="265"/>
      <c r="AG23" s="290"/>
      <c r="AH23" s="288"/>
      <c r="AI23" s="265"/>
      <c r="AJ23" s="286"/>
      <c r="AK23" s="292"/>
    </row>
    <row r="24" spans="1:37" ht="19.25" customHeight="1" x14ac:dyDescent="0.2">
      <c r="A24" s="274"/>
      <c r="B24" s="255" t="s">
        <v>26</v>
      </c>
      <c r="C24" s="93" t="s">
        <v>88</v>
      </c>
      <c r="D24" s="94">
        <f>VLOOKUP($L$6,EDU.ARTISTICA!$A$11:$AV$55,4,FALSE)</f>
        <v>80</v>
      </c>
      <c r="E24" s="94">
        <f>VLOOKUP($L$6,EDU.ARTISTICA!$A$11:$AV$55,6,FALSE)</f>
        <v>81</v>
      </c>
      <c r="F24" s="94">
        <f>VLOOKUP($L$6,EDU.ARTISTICA!$A$11:$AV$55,8,FALSE)</f>
        <v>82</v>
      </c>
      <c r="G24" s="94">
        <f>VLOOKUP($L$6,EDU.ARTISTICA!$A$11:$AV$55,10,FALSE)</f>
        <v>83</v>
      </c>
      <c r="H24" s="94">
        <f>VLOOKUP($L$6,EDU.ARTISTICA!$A$11:$AV$55,12,FALSE)</f>
        <v>84</v>
      </c>
      <c r="I24" s="94">
        <f>VLOOKUP($L$6,EDU.ARTISTICA!$A$11:$AV$55,14,FALSE)</f>
        <v>84</v>
      </c>
      <c r="J24" s="94">
        <f>VLOOKUP($L$6,EDU.ARTISTICA!$A$11:$AV$55,16,FALSE)</f>
        <v>85</v>
      </c>
      <c r="K24" s="94">
        <f>VLOOKUP($L$6,EDU.ARTISTICA!$A$11:$AV$55,18,FALSE)</f>
        <v>83</v>
      </c>
      <c r="L24" s="94">
        <f>VLOOKUP($L$6,EDU.ARTISTICA!$A$11:$AV$55,20,FALSE)</f>
        <v>83</v>
      </c>
      <c r="M24" s="94">
        <f>VLOOKUP($L$6,EDU.ARTISTICA!$A$11:$AV$55,22,FALSE)</f>
        <v>85</v>
      </c>
      <c r="N24" s="94">
        <f>VLOOKUP($L$6,EDU.ARTISTICA!$A$11:$AV$55,24,FALSE)</f>
        <v>83</v>
      </c>
      <c r="O24" s="94">
        <f>VLOOKUP($L$6,EDU.ARTISTICA!$A$11:$AV$55,26,FALSE)</f>
        <v>82</v>
      </c>
      <c r="P24" s="94">
        <f>VLOOKUP($L$6,EDU.ARTISTICA!$A$11:$AV$55,28,FALSE)</f>
        <v>84</v>
      </c>
      <c r="Q24" s="94">
        <f>VLOOKUP($L$6,EDU.ARTISTICA!$A$11:$AV$55,30,FALSE)</f>
        <v>84</v>
      </c>
      <c r="R24" s="94">
        <f>VLOOKUP($L$6,EDU.ARTISTICA!$A$11:$AV$55,32,FALSE)</f>
        <v>85</v>
      </c>
      <c r="S24" s="94">
        <f>VLOOKUP($L$6,EDU.ARTISTICA!$A$11:$AV$55,34,FALSE)</f>
        <v>86</v>
      </c>
      <c r="T24" s="270">
        <f>VLOOKUP($L$6,EDU.ARTISTICA!$A$11:$AV$55,36,FALSE)</f>
        <v>81.5</v>
      </c>
      <c r="U24" s="270">
        <f>VLOOKUP($L$6,EDU.ARTISTICA!$A$11:$AV$55,37,FALSE)</f>
        <v>84</v>
      </c>
      <c r="V24" s="270">
        <f>VLOOKUP($L$6,EDU.ARTISTICA!$A$11:$AV$55,38,FALSE)</f>
        <v>83.25</v>
      </c>
      <c r="W24" s="270">
        <f>VLOOKUP($L$6,EDU.ARTISTICA!$A$11:$AV$55,39,FALSE)</f>
        <v>84.75</v>
      </c>
      <c r="X24" s="285">
        <f>VLOOKUP($L$6,EDU.ARTISTICA!$A$11:$AV$55,40,FALSE)</f>
        <v>83.375</v>
      </c>
      <c r="Y24" s="287">
        <f>VLOOKUP($L$6,EDU.ARTISTICA!$A$11:$AV$55,41,FALSE)</f>
        <v>0</v>
      </c>
      <c r="Z24" s="264" t="str">
        <f>VLOOKUP($L$6,EDU.ARTISTICA!$A$11:$BB$55,43,FALSE)</f>
        <v/>
      </c>
      <c r="AA24" s="264">
        <f>VLOOKUP($L$6,EDU.ARTISTICA!$A$11:$BB$55,44,FALSE)</f>
        <v>0</v>
      </c>
      <c r="AB24" s="264">
        <f>VLOOKUP($L$6,EDU.ARTISTICA!$A$11:$BB$55,45,FALSE)</f>
        <v>0</v>
      </c>
      <c r="AC24" s="287" t="str">
        <f>VLOOKUP($L$6,EDU.ARTISTICA!$A$11:$BB$55,46,FALSE)</f>
        <v/>
      </c>
      <c r="AD24" s="266" t="str">
        <f>VLOOKUP($L$6,EDU.ARTISTICA!$A$11:$BB$55,47,FALSE)</f>
        <v/>
      </c>
      <c r="AE24" s="264">
        <f>VLOOKUP($L$6,EDU.ARTISTICA!$A$11:$BB$55,48,FALSE)</f>
        <v>0</v>
      </c>
      <c r="AF24" s="264">
        <f>VLOOKUP($L$6,EDU.ARTISTICA!$A$11:$BB$55,49,FALSE)</f>
        <v>0</v>
      </c>
      <c r="AG24" s="289" t="str">
        <f>VLOOKUP($L$6,EDU.ARTISTICA!$A$11:$BB$55,50,FALSE)</f>
        <v/>
      </c>
      <c r="AH24" s="287" t="str">
        <f>VLOOKUP($L$6,EDU.ARTISTICA!$A$11:$BB$55,51,FALSE)</f>
        <v/>
      </c>
      <c r="AI24" s="264">
        <f>VLOOKUP($L$6,EDU.ARTISTICA!$A$11:$BB$55,52,FALSE)</f>
        <v>0</v>
      </c>
      <c r="AJ24" s="285">
        <f>VLOOKUP($L$6,EDU.ARTISTICA!$A$11:$BB$55,53,FALSE)</f>
        <v>83.375</v>
      </c>
      <c r="AK24" s="291" t="str">
        <f>VLOOKUP($L$6,EDU.ARTISTICA!$A$11:$BB$55,54,FALSE)</f>
        <v/>
      </c>
    </row>
    <row r="25" spans="1:37" ht="19.25" customHeight="1" x14ac:dyDescent="0.2">
      <c r="A25" s="274"/>
      <c r="B25" s="256"/>
      <c r="C25" s="93" t="s">
        <v>89</v>
      </c>
      <c r="D25" s="94">
        <f>VLOOKUP($L$6,EDU.ARTISTICA!$A$11:$AV$55,5,FALSE)</f>
        <v>0</v>
      </c>
      <c r="E25" s="94">
        <f>VLOOKUP($L$6,EDU.ARTISTICA!$A$11:$AV$55,7,FALSE)</f>
        <v>0</v>
      </c>
      <c r="F25" s="94">
        <f>VLOOKUP($L$6,EDU.ARTISTICA!$A$11:$AV$55,9,FALSE)</f>
        <v>0</v>
      </c>
      <c r="G25" s="94">
        <f>VLOOKUP($L$6,EDU.ARTISTICA!$A$11:$AV$55,11,FALSE)</f>
        <v>0</v>
      </c>
      <c r="H25" s="94">
        <f>VLOOKUP($L$6,EDU.ARTISTICA!$A$11:$AV$55,13,FALSE)</f>
        <v>0</v>
      </c>
      <c r="I25" s="94">
        <f>VLOOKUP($L$6,EDU.ARTISTICA!$A$11:$AV$55,15,FALSE)</f>
        <v>0</v>
      </c>
      <c r="J25" s="94">
        <f>VLOOKUP($L$6,EDU.ARTISTICA!$A$11:$AV$55,17,FALSE)</f>
        <v>0</v>
      </c>
      <c r="K25" s="94">
        <f>VLOOKUP($L$6,EDU.ARTISTICA!$A$11:$AV$55,19,FALSE)</f>
        <v>0</v>
      </c>
      <c r="L25" s="94">
        <f>VLOOKUP($L$6,EDU.ARTISTICA!$A$11:$AV$55,21,FALSE)</f>
        <v>0</v>
      </c>
      <c r="M25" s="94">
        <f>VLOOKUP($L$6,EDU.ARTISTICA!$A$11:$AV$55,23,FALSE)</f>
        <v>0</v>
      </c>
      <c r="N25" s="94">
        <f>VLOOKUP($L$6,EDU.ARTISTICA!$A$11:$AV$55,25,FALSE)</f>
        <v>0</v>
      </c>
      <c r="O25" s="94">
        <f>VLOOKUP($L$6,EDU.ARTISTICA!$A$11:$AV$55,27,FALSE)</f>
        <v>0</v>
      </c>
      <c r="P25" s="94">
        <f>VLOOKUP($L$6,EDU.ARTISTICA!$A$11:$AV$55,29,FALSE)</f>
        <v>0</v>
      </c>
      <c r="Q25" s="94">
        <f>VLOOKUP($L$6,EDU.ARTISTICA!$A$11:$AV$55,31,FALSE)</f>
        <v>0</v>
      </c>
      <c r="R25" s="94">
        <f>VLOOKUP($L$6,EDU.ARTISTICA!$A$11:$AV$55,33,FALSE)</f>
        <v>0</v>
      </c>
      <c r="S25" s="94">
        <f>VLOOKUP($L$6,EDU.ARTISTICA!$A$11:$AV$55,35,FALSE)</f>
        <v>0</v>
      </c>
      <c r="T25" s="271"/>
      <c r="U25" s="271"/>
      <c r="V25" s="271"/>
      <c r="W25" s="271"/>
      <c r="X25" s="286"/>
      <c r="Y25" s="288"/>
      <c r="Z25" s="265"/>
      <c r="AA25" s="265"/>
      <c r="AB25" s="265"/>
      <c r="AC25" s="288"/>
      <c r="AD25" s="267"/>
      <c r="AE25" s="265"/>
      <c r="AF25" s="265"/>
      <c r="AG25" s="290"/>
      <c r="AH25" s="288"/>
      <c r="AI25" s="265"/>
      <c r="AJ25" s="286"/>
      <c r="AK25" s="292"/>
    </row>
    <row r="26" spans="1:37" ht="19.25" customHeight="1" x14ac:dyDescent="0.2">
      <c r="A26" s="274"/>
      <c r="B26" s="255" t="s">
        <v>27</v>
      </c>
      <c r="C26" s="93" t="s">
        <v>88</v>
      </c>
      <c r="D26" s="94">
        <f>VLOOKUP($L$6,EDU.FISICA!$A$11:$AV$55,4,FALSE)</f>
        <v>80</v>
      </c>
      <c r="E26" s="94">
        <f>VLOOKUP($L$6,EDU.FISICA!$A$11:$AV$55,6,FALSE)</f>
        <v>85</v>
      </c>
      <c r="F26" s="94">
        <f>VLOOKUP($L$6,EDU.FISICA!$A$11:$AV$55,8,FALSE)</f>
        <v>78</v>
      </c>
      <c r="G26" s="94">
        <f>VLOOKUP($L$6,EDU.FISICA!$A$11:$AV$55,10,FALSE)</f>
        <v>85</v>
      </c>
      <c r="H26" s="94">
        <f>VLOOKUP($L$6,EDU.FISICA!$A$11:$AV$55,12,FALSE)</f>
        <v>82</v>
      </c>
      <c r="I26" s="94">
        <f>VLOOKUP($L$6,EDU.FISICA!$A$11:$AV$55,14,FALSE)</f>
        <v>84</v>
      </c>
      <c r="J26" s="94">
        <f>VLOOKUP($L$6,EDU.FISICA!$A$11:$AV$55,16,FALSE)</f>
        <v>75</v>
      </c>
      <c r="K26" s="94">
        <f>VLOOKUP($L$6,EDU.FISICA!$A$11:$AV$55,18,FALSE)</f>
        <v>78</v>
      </c>
      <c r="L26" s="94">
        <f>VLOOKUP($L$6,EDU.FISICA!$A$11:$AV$55,20,FALSE)</f>
        <v>75</v>
      </c>
      <c r="M26" s="94">
        <f>VLOOKUP($L$6,EDU.FISICA!$A$11:$AV$55,22,FALSE)</f>
        <v>80</v>
      </c>
      <c r="N26" s="94">
        <f>VLOOKUP($L$6,EDU.FISICA!$A$11:$AV$55,24,FALSE)</f>
        <v>78</v>
      </c>
      <c r="O26" s="94">
        <f>VLOOKUP($L$6,EDU.FISICA!$A$11:$AV$55,26,FALSE)</f>
        <v>82</v>
      </c>
      <c r="P26" s="94">
        <f>VLOOKUP($L$6,EDU.FISICA!$A$11:$AV$55,28,FALSE)</f>
        <v>85</v>
      </c>
      <c r="Q26" s="94">
        <f>VLOOKUP($L$6,EDU.FISICA!$A$11:$AV$55,30,FALSE)</f>
        <v>83</v>
      </c>
      <c r="R26" s="94">
        <f>VLOOKUP($L$6,EDU.FISICA!$A$11:$AV$55,32,FALSE)</f>
        <v>80</v>
      </c>
      <c r="S26" s="94">
        <f>VLOOKUP($L$6,EDU.FISICA!$A$11:$AV$55,34,FALSE)</f>
        <v>81</v>
      </c>
      <c r="T26" s="270">
        <f>VLOOKUP($L$6,EDU.FISICA!$A$11:$AV$55,36,FALSE)</f>
        <v>82</v>
      </c>
      <c r="U26" s="270">
        <f>VLOOKUP($L$6,EDU.FISICA!$A$11:$AV$55,37,FALSE)</f>
        <v>79.75</v>
      </c>
      <c r="V26" s="270">
        <f>VLOOKUP($L$6,EDU.FISICA!$A$11:$AV$55,38,FALSE)</f>
        <v>78.75</v>
      </c>
      <c r="W26" s="270">
        <f>VLOOKUP($L$6,EDU.FISICA!$A$11:$AV$55,39,FALSE)</f>
        <v>82.25</v>
      </c>
      <c r="X26" s="285">
        <f>VLOOKUP($L$6,EDU.FISICA!$A$11:$AV$55,40,FALSE)</f>
        <v>80.6875</v>
      </c>
      <c r="Y26" s="287">
        <f>VLOOKUP($L$6,EDU.FISICA!$A$11:$AV$55,41,FALSE)</f>
        <v>0</v>
      </c>
      <c r="Z26" s="264" t="str">
        <f>VLOOKUP($L$6,EDU.FISICA!$A$11:$BB$55,43,FALSE)</f>
        <v/>
      </c>
      <c r="AA26" s="264">
        <f>VLOOKUP($L$6,EDU.FISICA!$A$11:$BB$55,44,FALSE)</f>
        <v>0</v>
      </c>
      <c r="AB26" s="264">
        <f>VLOOKUP($L$6,EDU.FISICA!$A$11:$BB$55,45,FALSE)</f>
        <v>0</v>
      </c>
      <c r="AC26" s="287" t="str">
        <f>VLOOKUP($L$6,EDU.FISICA!$A$11:$BB$55,46,FALSE)</f>
        <v/>
      </c>
      <c r="AD26" s="266" t="str">
        <f>VLOOKUP($L$6,EDU.FISICA!$A$11:$BB$55,47,FALSE)</f>
        <v/>
      </c>
      <c r="AE26" s="264">
        <f>VLOOKUP($L$6,EDU.FISICA!$A$11:$BB$55,48,FALSE)</f>
        <v>0</v>
      </c>
      <c r="AF26" s="264">
        <f>VLOOKUP($L$6,EDU.FISICA!$A$11:$BB$55,49,FALSE)</f>
        <v>0</v>
      </c>
      <c r="AG26" s="289" t="str">
        <f>VLOOKUP($L$6,EDU.FISICA!$A$11:$BB$55,50,FALSE)</f>
        <v/>
      </c>
      <c r="AH26" s="287" t="str">
        <f>VLOOKUP($L$6,EDU.FISICA!$A$11:$BB$55,51,FALSE)</f>
        <v/>
      </c>
      <c r="AI26" s="264">
        <f>VLOOKUP($L$6,EDU.FISICA!$A$11:$BB$55,52,FALSE)</f>
        <v>0</v>
      </c>
      <c r="AJ26" s="285">
        <f>VLOOKUP($L$6,EDU.FISICA!$A$11:$BB$55,53,FALSE)</f>
        <v>80.6875</v>
      </c>
      <c r="AK26" s="291" t="str">
        <f>VLOOKUP($L$6,EDU.FISICA!$A$11:$BB$55,54,FALSE)</f>
        <v/>
      </c>
    </row>
    <row r="27" spans="1:37" ht="19.25" customHeight="1" x14ac:dyDescent="0.2">
      <c r="A27" s="274"/>
      <c r="B27" s="256"/>
      <c r="C27" s="93" t="s">
        <v>89</v>
      </c>
      <c r="D27" s="94">
        <f>VLOOKUP($L$6,EDU.FISICA!$A$11:$AV$55,5,FALSE)</f>
        <v>0</v>
      </c>
      <c r="E27" s="94">
        <f>VLOOKUP($L$6,EDU.FISICA!$A$11:$AV$55,7,FALSE)</f>
        <v>0</v>
      </c>
      <c r="F27" s="94">
        <f>VLOOKUP($L$6,EDU.FISICA!$A$11:$AV$55,9,FALSE)</f>
        <v>0</v>
      </c>
      <c r="G27" s="94">
        <f>VLOOKUP($L$6,EDU.FISICA!$A$11:$AV$55,11,FALSE)</f>
        <v>0</v>
      </c>
      <c r="H27" s="94">
        <f>VLOOKUP($L$6,EDU.FISICA!$A$11:$AV$55,13,FALSE)</f>
        <v>0</v>
      </c>
      <c r="I27" s="94">
        <f>VLOOKUP($L$6,EDU.FISICA!$A$11:$AV$55,15,FALSE)</f>
        <v>0</v>
      </c>
      <c r="J27" s="94">
        <f>VLOOKUP($L$6,EDU.FISICA!$A$11:$AV$55,17,FALSE)</f>
        <v>0</v>
      </c>
      <c r="K27" s="94">
        <f>VLOOKUP($L$6,EDU.FISICA!$A$11:$AV$55,19,FALSE)</f>
        <v>0</v>
      </c>
      <c r="L27" s="94">
        <f>VLOOKUP($L$6,EDU.FISICA!$A$11:$AV$55,21,FALSE)</f>
        <v>0</v>
      </c>
      <c r="M27" s="94">
        <f>VLOOKUP($L$6,EDU.FISICA!$A$11:$AV$55,23,FALSE)</f>
        <v>0</v>
      </c>
      <c r="N27" s="94">
        <f>VLOOKUP($L$6,EDU.FISICA!$A$11:$AV$55,25,FALSE)</f>
        <v>0</v>
      </c>
      <c r="O27" s="94">
        <f>VLOOKUP($L$6,EDU.FISICA!$A$11:$AV$55,27,FALSE)</f>
        <v>0</v>
      </c>
      <c r="P27" s="94">
        <f>VLOOKUP($L$6,EDU.FISICA!$A$11:$AV$55,29,FALSE)</f>
        <v>0</v>
      </c>
      <c r="Q27" s="94">
        <f>VLOOKUP($L$6,EDU.FISICA!$A$11:$AV$55,31,FALSE)</f>
        <v>0</v>
      </c>
      <c r="R27" s="94">
        <f>VLOOKUP($L$6,EDU.FISICA!$A$11:$AV$55,33,FALSE)</f>
        <v>0</v>
      </c>
      <c r="S27" s="94">
        <f>VLOOKUP($L$6,EDU.FISICA!$A$11:$AV$55,35,FALSE)</f>
        <v>0</v>
      </c>
      <c r="T27" s="271"/>
      <c r="U27" s="271"/>
      <c r="V27" s="271"/>
      <c r="W27" s="271"/>
      <c r="X27" s="286"/>
      <c r="Y27" s="288"/>
      <c r="Z27" s="265"/>
      <c r="AA27" s="265"/>
      <c r="AB27" s="265"/>
      <c r="AC27" s="288"/>
      <c r="AD27" s="267"/>
      <c r="AE27" s="265"/>
      <c r="AF27" s="265"/>
      <c r="AG27" s="290"/>
      <c r="AH27" s="288"/>
      <c r="AI27" s="265"/>
      <c r="AJ27" s="286"/>
      <c r="AK27" s="292"/>
    </row>
    <row r="28" spans="1:37" ht="19.25" customHeight="1" x14ac:dyDescent="0.2">
      <c r="A28" s="274"/>
      <c r="B28" s="272" t="s">
        <v>28</v>
      </c>
      <c r="C28" s="93" t="s">
        <v>88</v>
      </c>
      <c r="D28" s="94">
        <f>VLOOKUP($L$6,RELIGION!$A$11:$AV$55,4,FALSE)</f>
        <v>80</v>
      </c>
      <c r="E28" s="94">
        <f>VLOOKUP($L$6,RELIGION!$A$11:$AV$55,6,FALSE)</f>
        <v>79</v>
      </c>
      <c r="F28" s="94">
        <f>VLOOKUP($L$6,RELIGION!$A$11:$AV$55,8,FALSE)</f>
        <v>80</v>
      </c>
      <c r="G28" s="94">
        <f>VLOOKUP($L$6,RELIGION!$A$11:$AV$55,10,FALSE)</f>
        <v>78</v>
      </c>
      <c r="H28" s="94">
        <f>VLOOKUP($L$6,RELIGION!$A$11:$AV$55,12,FALSE)</f>
        <v>79</v>
      </c>
      <c r="I28" s="94">
        <f>VLOOKUP($L$6,RELIGION!$A$11:$AV$55,14,FALSE)</f>
        <v>80</v>
      </c>
      <c r="J28" s="94">
        <f>VLOOKUP($L$6,RELIGION!$A$11:$AV$55,16,FALSE)</f>
        <v>79</v>
      </c>
      <c r="K28" s="94">
        <f>VLOOKUP($L$6,RELIGION!$A$11:$AV$55,18,FALSE)</f>
        <v>79</v>
      </c>
      <c r="L28" s="94">
        <f>VLOOKUP($L$6,RELIGION!$A$11:$AV$55,20,FALSE)</f>
        <v>80</v>
      </c>
      <c r="M28" s="94">
        <f>VLOOKUP($L$6,RELIGION!$A$11:$AV$55,22,FALSE)</f>
        <v>85</v>
      </c>
      <c r="N28" s="94">
        <f>VLOOKUP($L$6,RELIGION!$A$11:$AV$55,24,FALSE)</f>
        <v>83</v>
      </c>
      <c r="O28" s="94">
        <f>VLOOKUP($L$6,RELIGION!$A$11:$AV$55,26,FALSE)</f>
        <v>0</v>
      </c>
      <c r="P28" s="94">
        <f>VLOOKUP($L$6,RELIGION!$A$11:$AV$55,28,FALSE)</f>
        <v>85</v>
      </c>
      <c r="Q28" s="94">
        <f>VLOOKUP($L$6,RELIGION!$A$11:$AV$55,30,FALSE)</f>
        <v>87</v>
      </c>
      <c r="R28" s="94">
        <f>VLOOKUP($L$6,RELIGION!$A$11:$AV$55,32,FALSE)</f>
        <v>88</v>
      </c>
      <c r="S28" s="94">
        <f>VLOOKUP($L$6,RELIGION!$A$11:$AV$55,34,FALSE)</f>
        <v>0</v>
      </c>
      <c r="T28" s="270">
        <f>VLOOKUP($L$6,RELIGION!$A$11:$AV$55,36,FALSE)</f>
        <v>79.25</v>
      </c>
      <c r="U28" s="270">
        <f>VLOOKUP($L$6,RELIGION!$A$11:$AV$55,37,FALSE)</f>
        <v>79.25</v>
      </c>
      <c r="V28" s="270">
        <f>VLOOKUP($L$6,RELIGION!$A$11:$AV$55,38,FALSE)</f>
        <v>62</v>
      </c>
      <c r="W28" s="270">
        <f>VLOOKUP($L$6,RELIGION!$A$11:$AV$55,39,FALSE)</f>
        <v>65</v>
      </c>
      <c r="X28" s="285">
        <f>VLOOKUP($L$6,RELIGION!$A$11:$AV$55,40,FALSE)</f>
        <v>71.375</v>
      </c>
      <c r="Y28" s="287">
        <f>VLOOKUP($L$6,RELIGION!$A$11:$AV$55,41,FALSE)</f>
        <v>0</v>
      </c>
      <c r="Z28" s="264" t="str">
        <f>VLOOKUP($L$6,RELIGION!$A$11:$BB$55,43,FALSE)</f>
        <v/>
      </c>
      <c r="AA28" s="264">
        <f>VLOOKUP($L$6,RELIGION!$A$11:$BB$55,44,FALSE)</f>
        <v>0</v>
      </c>
      <c r="AB28" s="264">
        <f>VLOOKUP($L$6,RELIGION!$A$11:$BB$55,45,FALSE)</f>
        <v>0</v>
      </c>
      <c r="AC28" s="287" t="str">
        <f>VLOOKUP($L$6,RELIGION!$A$11:$BB$55,46,FALSE)</f>
        <v/>
      </c>
      <c r="AD28" s="266" t="str">
        <f>VLOOKUP($L$6,RELIGION!$A$11:$BB$55,47,FALSE)</f>
        <v/>
      </c>
      <c r="AE28" s="264">
        <f>VLOOKUP($L$6,RELIGION!$A$11:$BB$55,48,FALSE)</f>
        <v>0</v>
      </c>
      <c r="AF28" s="264">
        <f>VLOOKUP($L$6,RELIGION!$A$11:$BB$55,49,FALSE)</f>
        <v>0</v>
      </c>
      <c r="AG28" s="289" t="str">
        <f>VLOOKUP($L$6,RELIGION!$A$11:$BB$55,50,FALSE)</f>
        <v/>
      </c>
      <c r="AH28" s="287" t="str">
        <f>VLOOKUP($L$6,RELIGION!$A$11:$BB$55,51,FALSE)</f>
        <v/>
      </c>
      <c r="AI28" s="264">
        <f>VLOOKUP($L$6,RELIGION!$A$11:$BB$55,52,FALSE)</f>
        <v>0</v>
      </c>
      <c r="AJ28" s="285">
        <f>VLOOKUP($L$6,RELIGION!$A$11:$BB$55,53,FALSE)</f>
        <v>71.375</v>
      </c>
      <c r="AK28" s="291" t="str">
        <f>VLOOKUP($L$6,RELIGION!$A$11:$BB$55,54,FALSE)</f>
        <v/>
      </c>
    </row>
    <row r="29" spans="1:37" ht="19.25" customHeight="1" x14ac:dyDescent="0.2">
      <c r="A29" s="275"/>
      <c r="B29" s="272"/>
      <c r="C29" s="93" t="s">
        <v>89</v>
      </c>
      <c r="D29" s="94">
        <f>VLOOKUP($L$6,RELIGION!$A$11:$AV$55,5,FALSE)</f>
        <v>0</v>
      </c>
      <c r="E29" s="94">
        <f>VLOOKUP($L$6,RELIGION!$A$11:$AV$55,7,FALSE)</f>
        <v>0</v>
      </c>
      <c r="F29" s="94">
        <f>VLOOKUP($L$6,RELIGION!$A$11:$AV$55,9,FALSE)</f>
        <v>0</v>
      </c>
      <c r="G29" s="94">
        <f>VLOOKUP($L$6,RELIGION!$A$11:$AV$55,11,FALSE)</f>
        <v>0</v>
      </c>
      <c r="H29" s="94">
        <f>VLOOKUP($L$6,RELIGION!$A$11:$AV$55,13,FALSE)</f>
        <v>0</v>
      </c>
      <c r="I29" s="94">
        <f>VLOOKUP($L$6,RELIGION!$A$11:$AV$55,15,FALSE)</f>
        <v>0</v>
      </c>
      <c r="J29" s="94">
        <f>VLOOKUP($L$6,RELIGION!$A$11:$AV$55,17,FALSE)</f>
        <v>0</v>
      </c>
      <c r="K29" s="94">
        <f>VLOOKUP($L$6,RELIGION!$A$11:$AV$55,19,FALSE)</f>
        <v>0</v>
      </c>
      <c r="L29" s="94">
        <f>VLOOKUP($L$6,RELIGION!$A$11:$AV$55,21,FALSE)</f>
        <v>0</v>
      </c>
      <c r="M29" s="94">
        <f>VLOOKUP($L$6,RELIGION!$A$11:$AV$55,23,FALSE)</f>
        <v>0</v>
      </c>
      <c r="N29" s="94">
        <f>VLOOKUP($L$6,RELIGION!$A$11:$AV$55,25,FALSE)</f>
        <v>0</v>
      </c>
      <c r="O29" s="94">
        <f>VLOOKUP($L$6,RELIGION!$A$11:$AV$55,27,FALSE)</f>
        <v>0</v>
      </c>
      <c r="P29" s="94">
        <f>VLOOKUP($L$6,RELIGION!$A$11:$AV$55,29,FALSE)</f>
        <v>0</v>
      </c>
      <c r="Q29" s="94">
        <f>VLOOKUP($L$6,RELIGION!$A$11:$AV$55,31,FALSE)</f>
        <v>0</v>
      </c>
      <c r="R29" s="94">
        <f>VLOOKUP($L$6,RELIGION!$A$11:$AV$55,33,FALSE)</f>
        <v>0</v>
      </c>
      <c r="S29" s="94">
        <f>VLOOKUP($L$6,RELIGION!$A$11:$AV$55,35,FALSE)</f>
        <v>0</v>
      </c>
      <c r="T29" s="271"/>
      <c r="U29" s="271"/>
      <c r="V29" s="271"/>
      <c r="W29" s="271"/>
      <c r="X29" s="286"/>
      <c r="Y29" s="288"/>
      <c r="Z29" s="265"/>
      <c r="AA29" s="265"/>
      <c r="AB29" s="265"/>
      <c r="AC29" s="288"/>
      <c r="AD29" s="267"/>
      <c r="AE29" s="265"/>
      <c r="AF29" s="265"/>
      <c r="AG29" s="290"/>
      <c r="AH29" s="288"/>
      <c r="AI29" s="265"/>
      <c r="AJ29" s="286"/>
      <c r="AK29" s="292"/>
    </row>
  </sheetData>
  <mergeCells count="191"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tabSelected="1" zoomScale="94" zoomScaleNormal="70" workbookViewId="0">
      <selection activeCell="T15" sqref="T15"/>
    </sheetView>
  </sheetViews>
  <sheetFormatPr baseColWidth="10" defaultRowHeight="15" x14ac:dyDescent="0.2"/>
  <cols>
    <col min="1" max="1" width="4.6640625" customWidth="1"/>
    <col min="2" max="2" width="27.5" customWidth="1"/>
    <col min="3" max="3" width="27" customWidth="1"/>
    <col min="4" max="8" width="4.5" customWidth="1"/>
    <col min="9" max="9" width="4" customWidth="1"/>
    <col min="10" max="11" width="4.1640625" customWidth="1"/>
    <col min="12" max="13" width="4" customWidth="1"/>
    <col min="14" max="38" width="4.5" customWidth="1"/>
  </cols>
  <sheetData>
    <row r="1" spans="1:38" ht="29" x14ac:dyDescent="0.2">
      <c r="D1" s="139" t="s">
        <v>90</v>
      </c>
    </row>
    <row r="2" spans="1:38" ht="10.75" customHeight="1" x14ac:dyDescent="0.2">
      <c r="D2" s="139"/>
    </row>
    <row r="7" spans="1:38" x14ac:dyDescent="0.2">
      <c r="I7" s="306" t="s">
        <v>128</v>
      </c>
      <c r="J7" s="306"/>
      <c r="K7" s="307">
        <v>10658</v>
      </c>
      <c r="L7" s="307"/>
    </row>
    <row r="8" spans="1:38" ht="16" thickBot="1" x14ac:dyDescent="0.25"/>
    <row r="9" spans="1:38" ht="54.5" customHeight="1" thickBot="1" x14ac:dyDescent="0.25">
      <c r="B9" s="293" t="s">
        <v>68</v>
      </c>
      <c r="C9" s="293"/>
      <c r="D9" s="300" t="s">
        <v>69</v>
      </c>
      <c r="E9" s="301"/>
      <c r="F9" s="301"/>
      <c r="G9" s="302"/>
      <c r="H9" s="300" t="s">
        <v>70</v>
      </c>
      <c r="I9" s="301"/>
      <c r="J9" s="301"/>
      <c r="K9" s="302"/>
      <c r="L9" s="303" t="s">
        <v>71</v>
      </c>
      <c r="M9" s="304"/>
      <c r="N9" s="304"/>
      <c r="O9" s="305"/>
      <c r="P9" s="300" t="s">
        <v>72</v>
      </c>
      <c r="Q9" s="301"/>
      <c r="R9" s="301"/>
      <c r="S9" s="302"/>
      <c r="T9" s="303" t="s">
        <v>132</v>
      </c>
      <c r="U9" s="304"/>
      <c r="V9" s="304"/>
      <c r="W9" s="305"/>
      <c r="X9" s="300" t="s">
        <v>73</v>
      </c>
      <c r="Y9" s="301"/>
      <c r="Z9" s="301"/>
      <c r="AA9" s="302"/>
      <c r="AB9" s="300" t="s">
        <v>74</v>
      </c>
      <c r="AC9" s="301"/>
      <c r="AD9" s="301"/>
      <c r="AE9" s="302"/>
      <c r="AF9" s="300" t="s">
        <v>75</v>
      </c>
      <c r="AG9" s="301"/>
      <c r="AH9" s="301"/>
      <c r="AI9" s="302"/>
      <c r="AJ9" s="300" t="s">
        <v>76</v>
      </c>
      <c r="AK9" s="301"/>
      <c r="AL9" s="302"/>
    </row>
    <row r="10" spans="1:38" ht="60" customHeight="1" x14ac:dyDescent="0.2">
      <c r="A10" s="4" t="s">
        <v>65</v>
      </c>
      <c r="B10" s="106" t="s">
        <v>4</v>
      </c>
      <c r="C10" s="110" t="s">
        <v>19</v>
      </c>
      <c r="D10" s="111" t="s">
        <v>77</v>
      </c>
      <c r="E10" s="112" t="s">
        <v>78</v>
      </c>
      <c r="F10" s="112" t="s">
        <v>79</v>
      </c>
      <c r="G10" s="113" t="s">
        <v>124</v>
      </c>
      <c r="H10" s="111" t="s">
        <v>77</v>
      </c>
      <c r="I10" s="112" t="s">
        <v>78</v>
      </c>
      <c r="J10" s="112" t="s">
        <v>79</v>
      </c>
      <c r="K10" s="113" t="s">
        <v>124</v>
      </c>
      <c r="L10" s="111" t="s">
        <v>77</v>
      </c>
      <c r="M10" s="112" t="s">
        <v>78</v>
      </c>
      <c r="N10" s="112" t="s">
        <v>79</v>
      </c>
      <c r="O10" s="113" t="s">
        <v>124</v>
      </c>
      <c r="P10" s="111" t="s">
        <v>77</v>
      </c>
      <c r="Q10" s="112" t="s">
        <v>78</v>
      </c>
      <c r="R10" s="112" t="s">
        <v>79</v>
      </c>
      <c r="S10" s="113" t="s">
        <v>124</v>
      </c>
      <c r="T10" s="111" t="s">
        <v>77</v>
      </c>
      <c r="U10" s="112" t="s">
        <v>78</v>
      </c>
      <c r="V10" s="112" t="s">
        <v>79</v>
      </c>
      <c r="W10" s="113" t="s">
        <v>124</v>
      </c>
      <c r="X10" s="111" t="s">
        <v>77</v>
      </c>
      <c r="Y10" s="112" t="s">
        <v>78</v>
      </c>
      <c r="Z10" s="112" t="s">
        <v>79</v>
      </c>
      <c r="AA10" s="113" t="s">
        <v>124</v>
      </c>
      <c r="AB10" s="111" t="s">
        <v>77</v>
      </c>
      <c r="AC10" s="112" t="s">
        <v>78</v>
      </c>
      <c r="AD10" s="112" t="s">
        <v>79</v>
      </c>
      <c r="AE10" s="113" t="s">
        <v>124</v>
      </c>
      <c r="AF10" s="111" t="s">
        <v>77</v>
      </c>
      <c r="AG10" s="112" t="s">
        <v>78</v>
      </c>
      <c r="AH10" s="112" t="s">
        <v>79</v>
      </c>
      <c r="AI10" s="113" t="s">
        <v>124</v>
      </c>
      <c r="AJ10" s="111" t="s">
        <v>80</v>
      </c>
      <c r="AK10" s="114" t="s">
        <v>81</v>
      </c>
      <c r="AL10" s="115" t="s">
        <v>82</v>
      </c>
    </row>
    <row r="11" spans="1:38" ht="16.5" customHeight="1" x14ac:dyDescent="0.2">
      <c r="A11" s="5">
        <v>1</v>
      </c>
      <c r="B11" s="6" t="str">
        <f>ESPANOL!B11</f>
        <v>ALEXANDER</v>
      </c>
      <c r="C11" s="116" t="str">
        <f>ESPANOL!C11</f>
        <v>DE LA PAZ JOSE</v>
      </c>
      <c r="D11" s="117">
        <f>ESPANOL!$AN11</f>
        <v>0</v>
      </c>
      <c r="E11" s="109" t="str">
        <f>ESPANOL!$AT11</f>
        <v/>
      </c>
      <c r="F11" s="108" t="str">
        <f>ESPANOL!$AX11</f>
        <v/>
      </c>
      <c r="G11" s="118">
        <f>IF(AND(NOT(ISBLANK(ESPANOL!$AY11)), NOT(ISBLANK(ESPANOL!$AZ11))), ESPANOL!$AY11 + ESPANOL!$AZ11, 0)</f>
        <v>0</v>
      </c>
      <c r="H11" s="119">
        <f>INGLES!AN11</f>
        <v>0</v>
      </c>
      <c r="I11" s="3" t="str">
        <f>INGLES!AT11</f>
        <v/>
      </c>
      <c r="J11" s="7" t="str">
        <f>INGLES!AX11</f>
        <v/>
      </c>
      <c r="K11" s="120">
        <f>IF(AND(NOT(ISBLANK(INGLES!AY11)), NOT(ISBLANK(INGLES!AZ11))), INGLES!AY11 + INGLES!AZ11, 0)</f>
        <v>0</v>
      </c>
      <c r="L11" s="117">
        <f>MATEMATICA!$AN11</f>
        <v>0</v>
      </c>
      <c r="M11" s="109" t="str">
        <f>MATEMATICA!$AT11</f>
        <v/>
      </c>
      <c r="N11" s="108" t="str">
        <f>MATEMATICA!$AX11</f>
        <v/>
      </c>
      <c r="O11" s="118">
        <f>IF(AND(NOT(ISBLANK(MATEMATICA!$AY11)), NOT(ISBLANK(MATEMATICA!$AZ11))), MATEMATICA!$AY11 + MATEMATICA!$AZ11, 0)</f>
        <v>0</v>
      </c>
      <c r="P11" s="117">
        <f>SOCIALES!$AN11</f>
        <v>0</v>
      </c>
      <c r="Q11" s="109" t="str">
        <f>SOCIALES!$AT11</f>
        <v/>
      </c>
      <c r="R11" s="108" t="str">
        <f>SOCIALES!$AX11</f>
        <v/>
      </c>
      <c r="S11" s="118">
        <f>IF(AND(NOT(ISBLANK(SOCIALES!$AY11)), NOT(ISBLANK(SOCIALES!$AZ11))), SOCIALES!$AY11 + SOCIALES!$AZ11, 0)</f>
        <v>0</v>
      </c>
      <c r="T11" s="117">
        <f>NATURALES!$AN11</f>
        <v>0</v>
      </c>
      <c r="U11" s="109" t="str">
        <f>NATURALES!$AT11</f>
        <v/>
      </c>
      <c r="V11" s="108" t="str">
        <f>NATURALES!$AX11</f>
        <v/>
      </c>
      <c r="W11" s="118">
        <f>IF(AND(NOT(ISBLANK(NATURALES!$AY11)), NOT(ISBLANK(NATURALES!$AZ11))), NATURALES!$AY11 + NATURALES!$AZ11, 0)</f>
        <v>0</v>
      </c>
      <c r="X11" s="117">
        <f>EDU.ARTISTICA!$AN11</f>
        <v>17.5</v>
      </c>
      <c r="Y11" s="109" t="str">
        <f>EDU.ARTISTICA!$AT11</f>
        <v/>
      </c>
      <c r="Z11" s="108" t="str">
        <f>EDU.ARTISTICA!$AX11</f>
        <v/>
      </c>
      <c r="AA11" s="118">
        <f>IF(AND(NOT(ISBLANK(EDU.ARTISTICA!$AY11)), NOT(ISBLANK(EDU.ARTISTICA!$AZ11))), EDU.ARTISTICA!$AY11 + EDU.ARTISTICA!$AZ11, 0)</f>
        <v>0</v>
      </c>
      <c r="AB11" s="117">
        <f>EDU.FISICA!$AN11</f>
        <v>0</v>
      </c>
      <c r="AC11" s="109" t="str">
        <f>EDU.FISICA!$AT11</f>
        <v/>
      </c>
      <c r="AD11" s="108" t="str">
        <f>EDU.FISICA!$AX11</f>
        <v/>
      </c>
      <c r="AE11" s="118">
        <f>IF(AND(NOT(ISBLANK(EDU.FISICA!$AY11)), NOT(ISBLANK(EDU.FISICA!$AZ11))), EDU.FISICA!$AY11 + EDU.FISICA!$AZ11, 0)</f>
        <v>0</v>
      </c>
      <c r="AF11" s="117">
        <f>RELIGION!$AN11</f>
        <v>0</v>
      </c>
      <c r="AG11" s="109" t="str">
        <f>RELIGION!$AT11</f>
        <v/>
      </c>
      <c r="AH11" s="108" t="str">
        <f>RELIGION!$AX11</f>
        <v/>
      </c>
      <c r="AI11" s="118">
        <f>IF(AND(NOT(ISBLANK(RELIGION!$AY11)), NOT(ISBLANK(RELIGION!$AZ11))), RELIGION!$AY11 + RELIGION!$AZ11, 0)</f>
        <v>0</v>
      </c>
      <c r="AJ11" s="121"/>
      <c r="AK11" s="8"/>
      <c r="AL11" s="122"/>
    </row>
    <row r="12" spans="1:38" ht="16.5" customHeight="1" x14ac:dyDescent="0.2">
      <c r="A12" s="5">
        <v>2</v>
      </c>
      <c r="B12" s="6" t="str">
        <f>ESPANOL!B12</f>
        <v>ALEXANDRA</v>
      </c>
      <c r="C12" s="116" t="str">
        <f>ESPANOL!C12</f>
        <v>DE LA PAZ JOSE</v>
      </c>
      <c r="D12" s="117">
        <f>ESPANOL!AN12</f>
        <v>89.0625</v>
      </c>
      <c r="E12" s="109" t="str">
        <f>ESPANOL!AT12</f>
        <v/>
      </c>
      <c r="F12" s="108" t="str">
        <f>ESPANOL!AX12</f>
        <v/>
      </c>
      <c r="G12" s="118">
        <f>IF(AND(NOT(ISBLANK(ESPANOL!AY12)), NOT(ISBLANK(ESPANOL!AZ12))), ESPANOL!AY12 + ESPANOL!AZ12, 0)</f>
        <v>0</v>
      </c>
      <c r="H12" s="119">
        <f>INGLES!AN12</f>
        <v>91.5625</v>
      </c>
      <c r="I12" s="3" t="str">
        <f>INGLES!AT12</f>
        <v/>
      </c>
      <c r="J12" s="7" t="str">
        <f>INGLES!AX12</f>
        <v/>
      </c>
      <c r="K12" s="120">
        <f>IF(AND(NOT(ISBLANK(INGLES!AY12)), NOT(ISBLANK(INGLES!AZ12))), INGLES!AY12 + INGLES!AZ12, 0)</f>
        <v>0</v>
      </c>
      <c r="L12" s="117">
        <f>MATEMATICA!$AN12</f>
        <v>95.3125</v>
      </c>
      <c r="M12" s="109" t="str">
        <f>MATEMATICA!$AT12</f>
        <v/>
      </c>
      <c r="N12" s="108" t="str">
        <f>MATEMATICA!$AX12</f>
        <v/>
      </c>
      <c r="O12" s="118">
        <f>IF(AND(NOT(ISBLANK(MATEMATICA!$AY12)), NOT(ISBLANK(MATEMATICA!$AZ12))), MATEMATICA!$AY12 + MATEMATICA!$AZ12, 0)</f>
        <v>0</v>
      </c>
      <c r="P12" s="117">
        <f>SOCIALES!$AN12</f>
        <v>94.5</v>
      </c>
      <c r="Q12" s="109" t="str">
        <f>SOCIALES!$AT12</f>
        <v/>
      </c>
      <c r="R12" s="108" t="str">
        <f>SOCIALES!$AX12</f>
        <v/>
      </c>
      <c r="S12" s="118">
        <f>IF(AND(NOT(ISBLANK(SOCIALES!$AY12)), NOT(ISBLANK(SOCIALES!$AZ12))), SOCIALES!$AY12 + SOCIALES!$AZ12, 0)</f>
        <v>0</v>
      </c>
      <c r="T12" s="117">
        <f>NATURALES!$AN12</f>
        <v>98.0625</v>
      </c>
      <c r="U12" s="109" t="str">
        <f>NATURALES!$AT12</f>
        <v/>
      </c>
      <c r="V12" s="108" t="str">
        <f>NATURALES!$AX12</f>
        <v/>
      </c>
      <c r="W12" s="118">
        <f>IF(AND(NOT(ISBLANK(NATURALES!$AY12)), NOT(ISBLANK(NATURALES!$AZ12))), NATURALES!$AY12 + NATURALES!$AZ12, 0)</f>
        <v>0</v>
      </c>
      <c r="X12" s="117">
        <f>EDU.ARTISTICA!$AN12</f>
        <v>87.25</v>
      </c>
      <c r="Y12" s="109" t="str">
        <f>EDU.ARTISTICA!$AT12</f>
        <v/>
      </c>
      <c r="Z12" s="108" t="str">
        <f>EDU.ARTISTICA!$AX12</f>
        <v/>
      </c>
      <c r="AA12" s="118">
        <f>IF(AND(NOT(ISBLANK(EDU.ARTISTICA!$AY12)), NOT(ISBLANK(EDU.ARTISTICA!$AZ12))), EDU.ARTISTICA!$AY12 + EDU.ARTISTICA!$AZ12, 0)</f>
        <v>0</v>
      </c>
      <c r="AB12" s="117">
        <f>EDU.FISICA!$AN12</f>
        <v>98.125</v>
      </c>
      <c r="AC12" s="109" t="str">
        <f>EDU.FISICA!$AT12</f>
        <v/>
      </c>
      <c r="AD12" s="108" t="str">
        <f>EDU.FISICA!$AX12</f>
        <v/>
      </c>
      <c r="AE12" s="118">
        <f>IF(AND(NOT(ISBLANK(EDU.FISICA!$AY12)), NOT(ISBLANK(EDU.FISICA!$AZ12))), EDU.FISICA!$AY12 + EDU.FISICA!$AZ12, 0)</f>
        <v>0</v>
      </c>
      <c r="AF12" s="117">
        <f>RELIGION!$AN12</f>
        <v>79.9375</v>
      </c>
      <c r="AG12" s="109" t="str">
        <f>RELIGION!$AT12</f>
        <v/>
      </c>
      <c r="AH12" s="108" t="str">
        <f>RELIGION!$AX12</f>
        <v/>
      </c>
      <c r="AI12" s="118">
        <f>IF(AND(NOT(ISBLANK(RELIGION!$AY12)), NOT(ISBLANK(RELIGION!$AZ12))), RELIGION!$AY12 + RELIGION!$AZ12, 0)</f>
        <v>0</v>
      </c>
      <c r="AJ12" s="121" t="str">
        <f t="shared" ref="AJ12:AJ38" si="0">IF(MIN(D12:AI12)&gt;=70, "A", "")</f>
        <v/>
      </c>
      <c r="AK12" s="8"/>
      <c r="AL12" s="123"/>
    </row>
    <row r="13" spans="1:38" ht="16.5" customHeight="1" x14ac:dyDescent="0.2">
      <c r="A13" s="5">
        <v>3</v>
      </c>
      <c r="B13" s="6" t="str">
        <f>ESPANOL!B13</f>
        <v>ANA ANGELA</v>
      </c>
      <c r="C13" s="116" t="str">
        <f>ESPANOL!C13</f>
        <v>ALMONTE VIDAL</v>
      </c>
      <c r="D13" s="117">
        <f>ESPANOL!AN13</f>
        <v>78.625</v>
      </c>
      <c r="E13" s="109" t="str">
        <f>ESPANOL!AT13</f>
        <v/>
      </c>
      <c r="F13" s="108" t="str">
        <f>ESPANOL!AX13</f>
        <v/>
      </c>
      <c r="G13" s="118">
        <f>IF(AND(NOT(ISBLANK(ESPANOL!AY13)), NOT(ISBLANK(ESPANOL!AZ13))), ESPANOL!AY13 + ESPANOL!AZ13, 0)</f>
        <v>0</v>
      </c>
      <c r="H13" s="119">
        <f>INGLES!AN13</f>
        <v>91.375</v>
      </c>
      <c r="I13" s="3" t="str">
        <f>INGLES!AT13</f>
        <v/>
      </c>
      <c r="J13" s="7" t="str">
        <f>INGLES!AX13</f>
        <v/>
      </c>
      <c r="K13" s="120">
        <f>IF(AND(NOT(ISBLANK(INGLES!AY13)), NOT(ISBLANK(INGLES!AZ13))), INGLES!AY13 + INGLES!AZ13, 0)</f>
        <v>0</v>
      </c>
      <c r="L13" s="117">
        <f>MATEMATICA!$AN13</f>
        <v>88.3125</v>
      </c>
      <c r="M13" s="109" t="str">
        <f>MATEMATICA!$AT13</f>
        <v/>
      </c>
      <c r="N13" s="108" t="str">
        <f>MATEMATICA!$AX13</f>
        <v/>
      </c>
      <c r="O13" s="118">
        <f>IF(AND(NOT(ISBLANK(MATEMATICA!$AY13)), NOT(ISBLANK(MATEMATICA!$AZ13))), MATEMATICA!$AY13 + MATEMATICA!$AZ13, 0)</f>
        <v>0</v>
      </c>
      <c r="P13" s="117">
        <f>SOCIALES!$AN13</f>
        <v>80.3125</v>
      </c>
      <c r="Q13" s="109" t="str">
        <f>SOCIALES!$AT13</f>
        <v/>
      </c>
      <c r="R13" s="108" t="str">
        <f>SOCIALES!$AX13</f>
        <v/>
      </c>
      <c r="S13" s="118">
        <f>IF(AND(NOT(ISBLANK(SOCIALES!$AY13)), NOT(ISBLANK(SOCIALES!$AZ13))), SOCIALES!$AY13 + SOCIALES!$AZ13, 0)</f>
        <v>0</v>
      </c>
      <c r="T13" s="117">
        <f>NATURALES!$AN13</f>
        <v>94.25</v>
      </c>
      <c r="U13" s="109" t="str">
        <f>NATURALES!$AT13</f>
        <v/>
      </c>
      <c r="V13" s="108" t="str">
        <f>NATURALES!$AX13</f>
        <v/>
      </c>
      <c r="W13" s="118">
        <f>IF(AND(NOT(ISBLANK(NATURALES!$AY13)), NOT(ISBLANK(NATURALES!$AZ13))), NATURALES!$AY13 + NATURALES!$AZ13, 0)</f>
        <v>0</v>
      </c>
      <c r="X13" s="117">
        <f>EDU.ARTISTICA!$AN13</f>
        <v>81.9375</v>
      </c>
      <c r="Y13" s="109" t="str">
        <f>EDU.ARTISTICA!$AT13</f>
        <v/>
      </c>
      <c r="Z13" s="108" t="str">
        <f>EDU.ARTISTICA!$AX13</f>
        <v/>
      </c>
      <c r="AA13" s="118">
        <f>IF(AND(NOT(ISBLANK(EDU.ARTISTICA!$AY13)), NOT(ISBLANK(EDU.ARTISTICA!$AZ13))), EDU.ARTISTICA!$AY13 + EDU.ARTISTICA!$AZ13, 0)</f>
        <v>0</v>
      </c>
      <c r="AB13" s="117">
        <f>EDU.FISICA!$AN13</f>
        <v>93.75</v>
      </c>
      <c r="AC13" s="109" t="str">
        <f>EDU.FISICA!$AT13</f>
        <v/>
      </c>
      <c r="AD13" s="108" t="str">
        <f>EDU.FISICA!$AX13</f>
        <v/>
      </c>
      <c r="AE13" s="118">
        <f>IF(AND(NOT(ISBLANK(EDU.FISICA!$AY13)), NOT(ISBLANK(EDU.FISICA!$AZ13))), EDU.FISICA!$AY13 + EDU.FISICA!$AZ13, 0)</f>
        <v>0</v>
      </c>
      <c r="AF13" s="117">
        <f>RELIGION!$AN13</f>
        <v>79.625</v>
      </c>
      <c r="AG13" s="109" t="str">
        <f>RELIGION!$AT13</f>
        <v/>
      </c>
      <c r="AH13" s="108" t="str">
        <f>RELIGION!$AX13</f>
        <v/>
      </c>
      <c r="AI13" s="118">
        <f>IF(AND(NOT(ISBLANK(RELIGION!$AY13)), NOT(ISBLANK(RELIGION!$AZ13))), RELIGION!$AY13 + RELIGION!$AZ13, 0)</f>
        <v>0</v>
      </c>
      <c r="AJ13" s="121" t="str">
        <f t="shared" si="0"/>
        <v/>
      </c>
      <c r="AK13" s="8"/>
      <c r="AL13" s="120"/>
    </row>
    <row r="14" spans="1:38" ht="16.5" customHeight="1" x14ac:dyDescent="0.2">
      <c r="A14" s="5">
        <v>4</v>
      </c>
      <c r="B14" s="6" t="str">
        <f>ESPANOL!B14</f>
        <v>ANA JULIA</v>
      </c>
      <c r="C14" s="116" t="str">
        <f>ESPANOL!C14</f>
        <v>REYES GUZMAN</v>
      </c>
      <c r="D14" s="117">
        <f>ESPANOL!AN14</f>
        <v>86.875</v>
      </c>
      <c r="E14" s="109" t="str">
        <f>ESPANOL!AT14</f>
        <v/>
      </c>
      <c r="F14" s="108" t="str">
        <f>ESPANOL!AX14</f>
        <v/>
      </c>
      <c r="G14" s="118">
        <f>IF(AND(NOT(ISBLANK(ESPANOL!AY14)), NOT(ISBLANK(ESPANOL!AZ14))), ESPANOL!AY14 + ESPANOL!AZ14, 0)</f>
        <v>0</v>
      </c>
      <c r="H14" s="119">
        <f>INGLES!AN14</f>
        <v>91.6875</v>
      </c>
      <c r="I14" s="3" t="str">
        <f>INGLES!AT14</f>
        <v/>
      </c>
      <c r="J14" s="7" t="str">
        <f>INGLES!AX14</f>
        <v/>
      </c>
      <c r="K14" s="120">
        <f>IF(AND(NOT(ISBLANK(INGLES!AY14)), NOT(ISBLANK(INGLES!AZ14))), INGLES!AY14 + INGLES!AZ14, 0)</f>
        <v>0</v>
      </c>
      <c r="L14" s="117">
        <f>MATEMATICA!$AN14</f>
        <v>90.4375</v>
      </c>
      <c r="M14" s="109" t="str">
        <f>MATEMATICA!$AT14</f>
        <v/>
      </c>
      <c r="N14" s="108" t="str">
        <f>MATEMATICA!$AX14</f>
        <v/>
      </c>
      <c r="O14" s="118">
        <f>IF(AND(NOT(ISBLANK(MATEMATICA!$AY14)), NOT(ISBLANK(MATEMATICA!$AZ14))), MATEMATICA!$AY14 + MATEMATICA!$AZ14, 0)</f>
        <v>0</v>
      </c>
      <c r="P14" s="117">
        <f>SOCIALES!$AN14</f>
        <v>89</v>
      </c>
      <c r="Q14" s="109" t="str">
        <f>SOCIALES!$AT14</f>
        <v/>
      </c>
      <c r="R14" s="108" t="str">
        <f>SOCIALES!$AX14</f>
        <v/>
      </c>
      <c r="S14" s="118">
        <f>IF(AND(NOT(ISBLANK(SOCIALES!$AY14)), NOT(ISBLANK(SOCIALES!$AZ14))), SOCIALES!$AY14 + SOCIALES!$AZ14, 0)</f>
        <v>0</v>
      </c>
      <c r="T14" s="117">
        <f>NATURALES!$AN14</f>
        <v>81.875</v>
      </c>
      <c r="U14" s="109" t="str">
        <f>NATURALES!$AT14</f>
        <v/>
      </c>
      <c r="V14" s="108" t="str">
        <f>NATURALES!$AX14</f>
        <v/>
      </c>
      <c r="W14" s="118">
        <f>IF(AND(NOT(ISBLANK(NATURALES!$AY14)), NOT(ISBLANK(NATURALES!$AZ14))), NATURALES!$AY14 + NATURALES!$AZ14, 0)</f>
        <v>0</v>
      </c>
      <c r="X14" s="117">
        <f>EDU.ARTISTICA!$AN14</f>
        <v>87.5</v>
      </c>
      <c r="Y14" s="109" t="str">
        <f>EDU.ARTISTICA!$AT14</f>
        <v/>
      </c>
      <c r="Z14" s="108" t="str">
        <f>EDU.ARTISTICA!$AX14</f>
        <v/>
      </c>
      <c r="AA14" s="118">
        <f>IF(AND(NOT(ISBLANK(EDU.ARTISTICA!$AY14)), NOT(ISBLANK(EDU.ARTISTICA!$AZ14))), EDU.ARTISTICA!$AY14 + EDU.ARTISTICA!$AZ14, 0)</f>
        <v>0</v>
      </c>
      <c r="AB14" s="117">
        <f>EDU.FISICA!$AN14</f>
        <v>81.75</v>
      </c>
      <c r="AC14" s="109" t="str">
        <f>EDU.FISICA!$AT14</f>
        <v/>
      </c>
      <c r="AD14" s="108" t="str">
        <f>EDU.FISICA!$AX14</f>
        <v/>
      </c>
      <c r="AE14" s="118">
        <f>IF(AND(NOT(ISBLANK(EDU.FISICA!$AY14)), NOT(ISBLANK(EDU.FISICA!$AZ14))), EDU.FISICA!$AY14 + EDU.FISICA!$AZ14, 0)</f>
        <v>0</v>
      </c>
      <c r="AF14" s="117">
        <f>RELIGION!$AN14</f>
        <v>79</v>
      </c>
      <c r="AG14" s="109" t="str">
        <f>RELIGION!$AT14</f>
        <v/>
      </c>
      <c r="AH14" s="108" t="str">
        <f>RELIGION!$AX14</f>
        <v/>
      </c>
      <c r="AI14" s="118">
        <f>IF(AND(NOT(ISBLANK(RELIGION!$AY14)), NOT(ISBLANK(RELIGION!$AZ14))), RELIGION!$AY14 + RELIGION!$AZ14, 0)</f>
        <v>0</v>
      </c>
      <c r="AJ14" s="121" t="str">
        <f t="shared" si="0"/>
        <v/>
      </c>
      <c r="AK14" s="8"/>
      <c r="AL14" s="124"/>
    </row>
    <row r="15" spans="1:38" ht="16.5" customHeight="1" x14ac:dyDescent="0.2">
      <c r="A15" s="5">
        <v>5</v>
      </c>
      <c r="B15" s="6" t="str">
        <f>ESPANOL!B15</f>
        <v>ANDY</v>
      </c>
      <c r="C15" s="116" t="str">
        <f>ESPANOL!C15</f>
        <v>HENRIQUEZ GUERRERO</v>
      </c>
      <c r="D15" s="117">
        <f>ESPANOL!AN15</f>
        <v>98.5</v>
      </c>
      <c r="E15" s="109" t="str">
        <f>ESPANOL!AT15</f>
        <v/>
      </c>
      <c r="F15" s="108" t="str">
        <f>ESPANOL!AX15</f>
        <v/>
      </c>
      <c r="G15" s="118">
        <f>IF(AND(NOT(ISBLANK(ESPANOL!AY15)), NOT(ISBLANK(ESPANOL!AZ15))), ESPANOL!AY15 + ESPANOL!AZ15, 0)</f>
        <v>0</v>
      </c>
      <c r="H15" s="119">
        <f>INGLES!AN15</f>
        <v>92.5</v>
      </c>
      <c r="I15" s="3" t="str">
        <f>INGLES!AT15</f>
        <v/>
      </c>
      <c r="J15" s="7" t="str">
        <f>INGLES!AX15</f>
        <v/>
      </c>
      <c r="K15" s="120">
        <f>IF(AND(NOT(ISBLANK(INGLES!AY15)), NOT(ISBLANK(INGLES!AZ15))), INGLES!AY15 + INGLES!AZ15, 0)</f>
        <v>0</v>
      </c>
      <c r="L15" s="117">
        <f>MATEMATICA!$AN15</f>
        <v>93</v>
      </c>
      <c r="M15" s="109" t="str">
        <f>MATEMATICA!$AT15</f>
        <v/>
      </c>
      <c r="N15" s="108" t="str">
        <f>MATEMATICA!$AX15</f>
        <v/>
      </c>
      <c r="O15" s="118">
        <f>IF(AND(NOT(ISBLANK(MATEMATICA!$AY15)), NOT(ISBLANK(MATEMATICA!$AZ15))), MATEMATICA!$AY15 + MATEMATICA!$AZ15, 0)</f>
        <v>0</v>
      </c>
      <c r="P15" s="117">
        <f>SOCIALES!$AN15</f>
        <v>96.8125</v>
      </c>
      <c r="Q15" s="109" t="str">
        <f>SOCIALES!$AT15</f>
        <v/>
      </c>
      <c r="R15" s="108" t="str">
        <f>SOCIALES!$AX15</f>
        <v/>
      </c>
      <c r="S15" s="118">
        <f>IF(AND(NOT(ISBLANK(SOCIALES!$AY15)), NOT(ISBLANK(SOCIALES!$AZ15))), SOCIALES!$AY15 + SOCIALES!$AZ15, 0)</f>
        <v>0</v>
      </c>
      <c r="T15" s="117">
        <f>NATURALES!$AN15</f>
        <v>92.625</v>
      </c>
      <c r="U15" s="109" t="str">
        <f>NATURALES!$AT15</f>
        <v/>
      </c>
      <c r="V15" s="108" t="str">
        <f>NATURALES!$AX15</f>
        <v/>
      </c>
      <c r="W15" s="118">
        <f>IF(AND(NOT(ISBLANK(NATURALES!$AY15)), NOT(ISBLANK(NATURALES!$AZ15))), NATURALES!$AY15 + NATURALES!$AZ15, 0)</f>
        <v>0</v>
      </c>
      <c r="X15" s="117">
        <f>EDU.ARTISTICA!$AN15</f>
        <v>93.4375</v>
      </c>
      <c r="Y15" s="109" t="str">
        <f>EDU.ARTISTICA!$AT15</f>
        <v/>
      </c>
      <c r="Z15" s="108" t="str">
        <f>EDU.ARTISTICA!$AX15</f>
        <v/>
      </c>
      <c r="AA15" s="118">
        <f>IF(AND(NOT(ISBLANK(EDU.ARTISTICA!$AY15)), NOT(ISBLANK(EDU.ARTISTICA!$AZ15))), EDU.ARTISTICA!$AY15 + EDU.ARTISTICA!$AZ15, 0)</f>
        <v>0</v>
      </c>
      <c r="AB15" s="117">
        <f>EDU.FISICA!$AN15</f>
        <v>93.6875</v>
      </c>
      <c r="AC15" s="109" t="str">
        <f>EDU.FISICA!$AT15</f>
        <v/>
      </c>
      <c r="AD15" s="108" t="str">
        <f>EDU.FISICA!$AX15</f>
        <v/>
      </c>
      <c r="AE15" s="118">
        <f>IF(AND(NOT(ISBLANK(EDU.FISICA!$AY15)), NOT(ISBLANK(EDU.FISICA!$AZ15))), EDU.FISICA!$AY15 + EDU.FISICA!$AZ15, 0)</f>
        <v>0</v>
      </c>
      <c r="AF15" s="117">
        <f>RELIGION!$AN15</f>
        <v>79.0625</v>
      </c>
      <c r="AG15" s="109" t="str">
        <f>RELIGION!$AT15</f>
        <v/>
      </c>
      <c r="AH15" s="108" t="str">
        <f>RELIGION!$AX15</f>
        <v/>
      </c>
      <c r="AI15" s="118">
        <f>IF(AND(NOT(ISBLANK(RELIGION!$AY15)), NOT(ISBLANK(RELIGION!$AZ15))), RELIGION!$AY15 + RELIGION!$AZ15, 0)</f>
        <v>0</v>
      </c>
      <c r="AJ15" s="121" t="str">
        <f t="shared" si="0"/>
        <v/>
      </c>
      <c r="AK15" s="8"/>
      <c r="AL15" s="120"/>
    </row>
    <row r="16" spans="1:38" ht="16.5" customHeight="1" x14ac:dyDescent="0.2">
      <c r="A16" s="5">
        <v>6</v>
      </c>
      <c r="B16" s="6" t="str">
        <f>ESPANOL!B16</f>
        <v>ANGEL LUIS</v>
      </c>
      <c r="C16" s="116" t="str">
        <f>ESPANOL!C16</f>
        <v>DE LA CRUZ BRAZOBAN</v>
      </c>
      <c r="D16" s="117">
        <f>ESPANOL!AN16</f>
        <v>80.875</v>
      </c>
      <c r="E16" s="109" t="str">
        <f>ESPANOL!AT16</f>
        <v/>
      </c>
      <c r="F16" s="108" t="str">
        <f>ESPANOL!AX16</f>
        <v/>
      </c>
      <c r="G16" s="118">
        <f>IF(AND(NOT(ISBLANK(ESPANOL!AY16)), NOT(ISBLANK(ESPANOL!AZ16))), ESPANOL!AY16 + ESPANOL!AZ16, 0)</f>
        <v>0</v>
      </c>
      <c r="H16" s="119">
        <f>INGLES!AN16</f>
        <v>90.5625</v>
      </c>
      <c r="I16" s="3" t="str">
        <f>INGLES!AT16</f>
        <v/>
      </c>
      <c r="J16" s="7" t="str">
        <f>INGLES!AX16</f>
        <v/>
      </c>
      <c r="K16" s="120">
        <f>IF(AND(NOT(ISBLANK(INGLES!AY16)), NOT(ISBLANK(INGLES!AZ16))), INGLES!AY16 + INGLES!AZ16, 0)</f>
        <v>0</v>
      </c>
      <c r="L16" s="117">
        <f>MATEMATICA!$AN16</f>
        <v>71.125</v>
      </c>
      <c r="M16" s="109" t="str">
        <f>MATEMATICA!$AT16</f>
        <v/>
      </c>
      <c r="N16" s="108" t="str">
        <f>MATEMATICA!$AX16</f>
        <v/>
      </c>
      <c r="O16" s="118">
        <f>IF(AND(NOT(ISBLANK(MATEMATICA!$AY16)), NOT(ISBLANK(MATEMATICA!$AZ16))), MATEMATICA!$AY16 + MATEMATICA!$AZ16, 0)</f>
        <v>0</v>
      </c>
      <c r="P16" s="117">
        <f>SOCIALES!$AN16</f>
        <v>73.5625</v>
      </c>
      <c r="Q16" s="109" t="str">
        <f>SOCIALES!$AT16</f>
        <v/>
      </c>
      <c r="R16" s="108" t="str">
        <f>SOCIALES!$AX16</f>
        <v/>
      </c>
      <c r="S16" s="118">
        <f>IF(AND(NOT(ISBLANK(SOCIALES!$AY16)), NOT(ISBLANK(SOCIALES!$AZ16))), SOCIALES!$AY16 + SOCIALES!$AZ16, 0)</f>
        <v>0</v>
      </c>
      <c r="T16" s="117">
        <f>NATURALES!$AN16</f>
        <v>81.125</v>
      </c>
      <c r="U16" s="109" t="str">
        <f>NATURALES!$AT16</f>
        <v/>
      </c>
      <c r="V16" s="108" t="str">
        <f>NATURALES!$AX16</f>
        <v/>
      </c>
      <c r="W16" s="118">
        <f>IF(AND(NOT(ISBLANK(NATURALES!$AY16)), NOT(ISBLANK(NATURALES!$AZ16))), NATURALES!$AY16 + NATURALES!$AZ16, 0)</f>
        <v>0</v>
      </c>
      <c r="X16" s="117">
        <f>EDU.ARTISTICA!$AN16</f>
        <v>83.375</v>
      </c>
      <c r="Y16" s="109" t="str">
        <f>EDU.ARTISTICA!$AT16</f>
        <v/>
      </c>
      <c r="Z16" s="108" t="str">
        <f>EDU.ARTISTICA!$AX16</f>
        <v/>
      </c>
      <c r="AA16" s="118">
        <f>IF(AND(NOT(ISBLANK(EDU.ARTISTICA!$AY16)), NOT(ISBLANK(EDU.ARTISTICA!$AZ16))), EDU.ARTISTICA!$AY16 + EDU.ARTISTICA!$AZ16, 0)</f>
        <v>0</v>
      </c>
      <c r="AB16" s="117">
        <f>EDU.FISICA!$AN16</f>
        <v>80.6875</v>
      </c>
      <c r="AC16" s="109" t="str">
        <f>EDU.FISICA!$AT16</f>
        <v/>
      </c>
      <c r="AD16" s="108" t="str">
        <f>EDU.FISICA!$AX16</f>
        <v/>
      </c>
      <c r="AE16" s="118">
        <f>IF(AND(NOT(ISBLANK(EDU.FISICA!$AY16)), NOT(ISBLANK(EDU.FISICA!$AZ16))), EDU.FISICA!$AY16 + EDU.FISICA!$AZ16, 0)</f>
        <v>0</v>
      </c>
      <c r="AF16" s="117">
        <f>RELIGION!$AN16</f>
        <v>71.375</v>
      </c>
      <c r="AG16" s="109" t="str">
        <f>RELIGION!$AT16</f>
        <v/>
      </c>
      <c r="AH16" s="108" t="str">
        <f>RELIGION!$AX16</f>
        <v/>
      </c>
      <c r="AI16" s="118">
        <f>IF(AND(NOT(ISBLANK(RELIGION!$AY16)), NOT(ISBLANK(RELIGION!$AZ16))), RELIGION!$AY16 + RELIGION!$AZ16, 0)</f>
        <v>0</v>
      </c>
      <c r="AJ16" s="121" t="str">
        <f t="shared" si="0"/>
        <v/>
      </c>
      <c r="AK16" s="8"/>
      <c r="AL16" s="120"/>
    </row>
    <row r="17" spans="1:38" ht="16.5" customHeight="1" x14ac:dyDescent="0.2">
      <c r="A17" s="5">
        <v>7</v>
      </c>
      <c r="B17" s="6" t="str">
        <f>ESPANOL!B17</f>
        <v>CARINA</v>
      </c>
      <c r="C17" s="116" t="str">
        <f>ESPANOL!C17</f>
        <v xml:space="preserve">DEL ROSARIO </v>
      </c>
      <c r="D17" s="117">
        <f>ESPANOL!AN17</f>
        <v>87.5625</v>
      </c>
      <c r="E17" s="109" t="str">
        <f>ESPANOL!AT17</f>
        <v/>
      </c>
      <c r="F17" s="108" t="str">
        <f>ESPANOL!AX17</f>
        <v/>
      </c>
      <c r="G17" s="118">
        <f>IF(AND(NOT(ISBLANK(ESPANOL!AY17)), NOT(ISBLANK(ESPANOL!AZ17))), ESPANOL!AY17 + ESPANOL!AZ17, 0)</f>
        <v>0</v>
      </c>
      <c r="H17" s="119">
        <f>INGLES!AN17</f>
        <v>93.25</v>
      </c>
      <c r="I17" s="3" t="str">
        <f>INGLES!AT17</f>
        <v/>
      </c>
      <c r="J17" s="7" t="str">
        <f>INGLES!AX17</f>
        <v/>
      </c>
      <c r="K17" s="120">
        <f>IF(AND(NOT(ISBLANK(INGLES!AY17)), NOT(ISBLANK(INGLES!AZ17))), INGLES!AY17 + INGLES!AZ17, 0)</f>
        <v>0</v>
      </c>
      <c r="L17" s="117">
        <f>MATEMATICA!$AN17</f>
        <v>90.625</v>
      </c>
      <c r="M17" s="109" t="str">
        <f>MATEMATICA!$AT17</f>
        <v/>
      </c>
      <c r="N17" s="108" t="str">
        <f>MATEMATICA!$AX17</f>
        <v/>
      </c>
      <c r="O17" s="118">
        <f>IF(AND(NOT(ISBLANK(MATEMATICA!$AY17)), NOT(ISBLANK(MATEMATICA!$AZ17))), MATEMATICA!$AY17 + MATEMATICA!$AZ17, 0)</f>
        <v>0</v>
      </c>
      <c r="P17" s="117">
        <f>SOCIALES!$AN17</f>
        <v>90.4375</v>
      </c>
      <c r="Q17" s="109" t="str">
        <f>SOCIALES!$AT17</f>
        <v/>
      </c>
      <c r="R17" s="108" t="str">
        <f>SOCIALES!$AX17</f>
        <v/>
      </c>
      <c r="S17" s="118">
        <f>IF(AND(NOT(ISBLANK(SOCIALES!$AY17)), NOT(ISBLANK(SOCIALES!$AZ17))), SOCIALES!$AY17 + SOCIALES!$AZ17, 0)</f>
        <v>0</v>
      </c>
      <c r="T17" s="117">
        <f>NATURALES!$AN17</f>
        <v>97.3125</v>
      </c>
      <c r="U17" s="109" t="str">
        <f>NATURALES!$AT17</f>
        <v/>
      </c>
      <c r="V17" s="108" t="str">
        <f>NATURALES!$AX17</f>
        <v/>
      </c>
      <c r="W17" s="118">
        <f>IF(AND(NOT(ISBLANK(NATURALES!$AY17)), NOT(ISBLANK(NATURALES!$AZ17))), NATURALES!$AY17 + NATURALES!$AZ17, 0)</f>
        <v>0</v>
      </c>
      <c r="X17" s="117">
        <f>EDU.ARTISTICA!$AN17</f>
        <v>82.875</v>
      </c>
      <c r="Y17" s="109" t="str">
        <f>EDU.ARTISTICA!$AT17</f>
        <v/>
      </c>
      <c r="Z17" s="108" t="str">
        <f>EDU.ARTISTICA!$AX17</f>
        <v/>
      </c>
      <c r="AA17" s="118">
        <f>IF(AND(NOT(ISBLANK(EDU.ARTISTICA!$AY17)), NOT(ISBLANK(EDU.ARTISTICA!$AZ17))), EDU.ARTISTICA!$AY17 + EDU.ARTISTICA!$AZ17, 0)</f>
        <v>0</v>
      </c>
      <c r="AB17" s="117">
        <f>EDU.FISICA!$AN17</f>
        <v>97.25</v>
      </c>
      <c r="AC17" s="109" t="str">
        <f>EDU.FISICA!$AT17</f>
        <v/>
      </c>
      <c r="AD17" s="108" t="str">
        <f>EDU.FISICA!$AX17</f>
        <v/>
      </c>
      <c r="AE17" s="118">
        <f>IF(AND(NOT(ISBLANK(EDU.FISICA!$AY17)), NOT(ISBLANK(EDU.FISICA!$AZ17))), EDU.FISICA!$AY17 + EDU.FISICA!$AZ17, 0)</f>
        <v>0</v>
      </c>
      <c r="AF17" s="117">
        <f>RELIGION!$AN17</f>
        <v>78.75</v>
      </c>
      <c r="AG17" s="109" t="str">
        <f>RELIGION!$AT17</f>
        <v/>
      </c>
      <c r="AH17" s="108" t="str">
        <f>RELIGION!$AX17</f>
        <v/>
      </c>
      <c r="AI17" s="118">
        <f>IF(AND(NOT(ISBLANK(RELIGION!$AY17)), NOT(ISBLANK(RELIGION!$AZ17))), RELIGION!$AY17 + RELIGION!$AZ17, 0)</f>
        <v>0</v>
      </c>
      <c r="AJ17" s="121" t="str">
        <f t="shared" si="0"/>
        <v/>
      </c>
      <c r="AK17" s="8"/>
      <c r="AL17" s="120"/>
    </row>
    <row r="18" spans="1:38" ht="16.5" customHeight="1" x14ac:dyDescent="0.2">
      <c r="A18" s="5">
        <v>8</v>
      </c>
      <c r="B18" s="6" t="str">
        <f>ESPANOL!B18</f>
        <v>CARMEN LUCIA</v>
      </c>
      <c r="C18" s="116" t="str">
        <f>ESPANOL!C18</f>
        <v>OSCAR HERNANDEZ</v>
      </c>
      <c r="D18" s="117">
        <f>ESPANOL!AN18</f>
        <v>75.625</v>
      </c>
      <c r="E18" s="109" t="str">
        <f>ESPANOL!AT18</f>
        <v/>
      </c>
      <c r="F18" s="108" t="str">
        <f>ESPANOL!AX18</f>
        <v/>
      </c>
      <c r="G18" s="118">
        <f>IF(AND(NOT(ISBLANK(ESPANOL!AY18)), NOT(ISBLANK(ESPANOL!AZ18))), ESPANOL!AY18 + ESPANOL!AZ18, 0)</f>
        <v>0</v>
      </c>
      <c r="H18" s="119">
        <f>INGLES!AN18</f>
        <v>84.75</v>
      </c>
      <c r="I18" s="3" t="str">
        <f>INGLES!AT18</f>
        <v/>
      </c>
      <c r="J18" s="7" t="str">
        <f>INGLES!AX18</f>
        <v/>
      </c>
      <c r="K18" s="120">
        <f>IF(AND(NOT(ISBLANK(INGLES!AY18)), NOT(ISBLANK(INGLES!AZ18))), INGLES!AY18 + INGLES!AZ18, 0)</f>
        <v>0</v>
      </c>
      <c r="L18" s="117">
        <f>MATEMATICA!$AN18</f>
        <v>77.25</v>
      </c>
      <c r="M18" s="109" t="str">
        <f>MATEMATICA!$AT18</f>
        <v/>
      </c>
      <c r="N18" s="108" t="str">
        <f>MATEMATICA!$AX18</f>
        <v/>
      </c>
      <c r="O18" s="118">
        <f>IF(AND(NOT(ISBLANK(MATEMATICA!$AY18)), NOT(ISBLANK(MATEMATICA!$AZ18))), MATEMATICA!$AY18 + MATEMATICA!$AZ18, 0)</f>
        <v>0</v>
      </c>
      <c r="P18" s="117">
        <f>SOCIALES!$AN18</f>
        <v>76.25</v>
      </c>
      <c r="Q18" s="109" t="str">
        <f>SOCIALES!$AT18</f>
        <v/>
      </c>
      <c r="R18" s="108" t="str">
        <f>SOCIALES!$AX18</f>
        <v/>
      </c>
      <c r="S18" s="118">
        <f>IF(AND(NOT(ISBLANK(SOCIALES!$AY18)), NOT(ISBLANK(SOCIALES!$AZ18))), SOCIALES!$AY18 + SOCIALES!$AZ18, 0)</f>
        <v>0</v>
      </c>
      <c r="T18" s="117">
        <f>NATURALES!$AN18</f>
        <v>77.25</v>
      </c>
      <c r="U18" s="109" t="str">
        <f>NATURALES!$AT18</f>
        <v/>
      </c>
      <c r="V18" s="108" t="str">
        <f>NATURALES!$AX18</f>
        <v/>
      </c>
      <c r="W18" s="118">
        <f>IF(AND(NOT(ISBLANK(NATURALES!$AY18)), NOT(ISBLANK(NATURALES!$AZ18))), NATURALES!$AY18 + NATURALES!$AZ18, 0)</f>
        <v>0</v>
      </c>
      <c r="X18" s="117">
        <f>EDU.ARTISTICA!$AN18</f>
        <v>75.8125</v>
      </c>
      <c r="Y18" s="109" t="str">
        <f>EDU.ARTISTICA!$AT18</f>
        <v/>
      </c>
      <c r="Z18" s="108" t="str">
        <f>EDU.ARTISTICA!$AX18</f>
        <v/>
      </c>
      <c r="AA18" s="118">
        <f>IF(AND(NOT(ISBLANK(EDU.ARTISTICA!$AY18)), NOT(ISBLANK(EDU.ARTISTICA!$AZ18))), EDU.ARTISTICA!$AY18 + EDU.ARTISTICA!$AZ18, 0)</f>
        <v>0</v>
      </c>
      <c r="AB18" s="117">
        <f>EDU.FISICA!$AN18</f>
        <v>77.5625</v>
      </c>
      <c r="AC18" s="109" t="str">
        <f>EDU.FISICA!$AT18</f>
        <v/>
      </c>
      <c r="AD18" s="108" t="str">
        <f>EDU.FISICA!$AX18</f>
        <v/>
      </c>
      <c r="AE18" s="118">
        <f>IF(AND(NOT(ISBLANK(EDU.FISICA!$AY18)), NOT(ISBLANK(EDU.FISICA!$AZ18))), EDU.FISICA!$AY18 + EDU.FISICA!$AZ18, 0)</f>
        <v>0</v>
      </c>
      <c r="AF18" s="117">
        <f>RELIGION!$AN18</f>
        <v>69.0625</v>
      </c>
      <c r="AG18" s="109" t="str">
        <f>RELIGION!$AT18</f>
        <v/>
      </c>
      <c r="AH18" s="108" t="str">
        <f>RELIGION!$AX18</f>
        <v/>
      </c>
      <c r="AI18" s="118">
        <f>IF(AND(NOT(ISBLANK(RELIGION!$AY18)), NOT(ISBLANK(RELIGION!$AZ18))), RELIGION!$AY18 + RELIGION!$AZ18, 0)</f>
        <v>0</v>
      </c>
      <c r="AJ18" s="121" t="str">
        <f t="shared" si="0"/>
        <v/>
      </c>
      <c r="AK18" s="8"/>
      <c r="AL18" s="120"/>
    </row>
    <row r="19" spans="1:38" ht="16.5" customHeight="1" x14ac:dyDescent="0.2">
      <c r="A19" s="5">
        <v>9</v>
      </c>
      <c r="B19" s="6" t="str">
        <f>ESPANOL!B19</f>
        <v>CRISTIAN LEONARDO</v>
      </c>
      <c r="C19" s="116" t="str">
        <f>ESPANOL!C19</f>
        <v>SOTO SELMO</v>
      </c>
      <c r="D19" s="117">
        <f>ESPANOL!AN19</f>
        <v>78.5625</v>
      </c>
      <c r="E19" s="109" t="str">
        <f>ESPANOL!AT19</f>
        <v/>
      </c>
      <c r="F19" s="108" t="str">
        <f>ESPANOL!AX19</f>
        <v/>
      </c>
      <c r="G19" s="118">
        <f>IF(AND(NOT(ISBLANK(ESPANOL!AY19)), NOT(ISBLANK(ESPANOL!AZ19))), ESPANOL!AY19 + ESPANOL!AZ19, 0)</f>
        <v>0</v>
      </c>
      <c r="H19" s="119">
        <f>INGLES!AN19</f>
        <v>84.125</v>
      </c>
      <c r="I19" s="3" t="str">
        <f>INGLES!AT19</f>
        <v/>
      </c>
      <c r="J19" s="7" t="str">
        <f>INGLES!AX19</f>
        <v/>
      </c>
      <c r="K19" s="120">
        <f>IF(AND(NOT(ISBLANK(INGLES!AY19)), NOT(ISBLANK(INGLES!AZ19))), INGLES!AY19 + INGLES!AZ19, 0)</f>
        <v>0</v>
      </c>
      <c r="L19" s="117">
        <f>MATEMATICA!$AN19</f>
        <v>86.6875</v>
      </c>
      <c r="M19" s="109" t="str">
        <f>MATEMATICA!$AT19</f>
        <v/>
      </c>
      <c r="N19" s="108" t="str">
        <f>MATEMATICA!$AX19</f>
        <v/>
      </c>
      <c r="O19" s="118">
        <f>IF(AND(NOT(ISBLANK(MATEMATICA!$AY19)), NOT(ISBLANK(MATEMATICA!$AZ19))), MATEMATICA!$AY19 + MATEMATICA!$AZ19, 0)</f>
        <v>0</v>
      </c>
      <c r="P19" s="117">
        <f>SOCIALES!$AN19</f>
        <v>76.125</v>
      </c>
      <c r="Q19" s="109" t="str">
        <f>SOCIALES!$AT19</f>
        <v/>
      </c>
      <c r="R19" s="108" t="str">
        <f>SOCIALES!$AX19</f>
        <v/>
      </c>
      <c r="S19" s="118">
        <f>IF(AND(NOT(ISBLANK(SOCIALES!$AY19)), NOT(ISBLANK(SOCIALES!$AZ19))), SOCIALES!$AY19 + SOCIALES!$AZ19, 0)</f>
        <v>0</v>
      </c>
      <c r="T19" s="117">
        <f>NATURALES!$AN19</f>
        <v>83.5</v>
      </c>
      <c r="U19" s="109" t="str">
        <f>NATURALES!$AT19</f>
        <v/>
      </c>
      <c r="V19" s="108" t="str">
        <f>NATURALES!$AX19</f>
        <v/>
      </c>
      <c r="W19" s="118">
        <f>IF(AND(NOT(ISBLANK(NATURALES!$AY19)), NOT(ISBLANK(NATURALES!$AZ19))), NATURALES!$AY19 + NATURALES!$AZ19, 0)</f>
        <v>0</v>
      </c>
      <c r="X19" s="117">
        <f>EDU.ARTISTICA!$AN19</f>
        <v>74.75</v>
      </c>
      <c r="Y19" s="109" t="str">
        <f>EDU.ARTISTICA!$AT19</f>
        <v/>
      </c>
      <c r="Z19" s="108" t="str">
        <f>EDU.ARTISTICA!$AX19</f>
        <v/>
      </c>
      <c r="AA19" s="118">
        <f>IF(AND(NOT(ISBLANK(EDU.ARTISTICA!$AY19)), NOT(ISBLANK(EDU.ARTISTICA!$AZ19))), EDU.ARTISTICA!$AY19 + EDU.ARTISTICA!$AZ19, 0)</f>
        <v>0</v>
      </c>
      <c r="AB19" s="117">
        <f>EDU.FISICA!$AN19</f>
        <v>83.4375</v>
      </c>
      <c r="AC19" s="109" t="str">
        <f>EDU.FISICA!$AT19</f>
        <v/>
      </c>
      <c r="AD19" s="108" t="str">
        <f>EDU.FISICA!$AX19</f>
        <v/>
      </c>
      <c r="AE19" s="118">
        <f>IF(AND(NOT(ISBLANK(EDU.FISICA!$AY19)), NOT(ISBLANK(EDU.FISICA!$AZ19))), EDU.FISICA!$AY19 + EDU.FISICA!$AZ19, 0)</f>
        <v>0</v>
      </c>
      <c r="AF19" s="117">
        <f>RELIGION!$AN19</f>
        <v>78.6875</v>
      </c>
      <c r="AG19" s="109" t="str">
        <f>RELIGION!$AT19</f>
        <v/>
      </c>
      <c r="AH19" s="108" t="str">
        <f>RELIGION!$AX19</f>
        <v/>
      </c>
      <c r="AI19" s="118">
        <f>IF(AND(NOT(ISBLANK(RELIGION!$AY19)), NOT(ISBLANK(RELIGION!$AZ19))), RELIGION!$AY19 + RELIGION!$AZ19, 0)</f>
        <v>0</v>
      </c>
      <c r="AJ19" s="121" t="str">
        <f t="shared" si="0"/>
        <v/>
      </c>
      <c r="AK19" s="8"/>
      <c r="AL19" s="120"/>
    </row>
    <row r="20" spans="1:38" ht="16.5" customHeight="1" x14ac:dyDescent="0.2">
      <c r="A20" s="5">
        <v>10</v>
      </c>
      <c r="B20" s="6" t="str">
        <f>ESPANOL!B20</f>
        <v>DANIEL FERNANDO</v>
      </c>
      <c r="C20" s="116" t="str">
        <f>ESPANOL!C20</f>
        <v>DE WINDT MEDINA</v>
      </c>
      <c r="D20" s="117">
        <f>ESPANOL!AN20</f>
        <v>0</v>
      </c>
      <c r="E20" s="109" t="str">
        <f>ESPANOL!AT20</f>
        <v/>
      </c>
      <c r="F20" s="108" t="str">
        <f>ESPANOL!AX20</f>
        <v/>
      </c>
      <c r="G20" s="118">
        <f>IF(AND(NOT(ISBLANK(ESPANOL!AY20)), NOT(ISBLANK(ESPANOL!AZ20))), ESPANOL!AY20 + ESPANOL!AZ20, 0)</f>
        <v>0</v>
      </c>
      <c r="H20" s="119">
        <f>INGLES!AN20</f>
        <v>0</v>
      </c>
      <c r="I20" s="3" t="str">
        <f>INGLES!AT20</f>
        <v/>
      </c>
      <c r="J20" s="7" t="str">
        <f>INGLES!AX20</f>
        <v/>
      </c>
      <c r="K20" s="120">
        <f>IF(AND(NOT(ISBLANK(INGLES!AY20)), NOT(ISBLANK(INGLES!AZ20))), INGLES!AY20 + INGLES!AZ20, 0)</f>
        <v>0</v>
      </c>
      <c r="L20" s="117">
        <f>MATEMATICA!$AN20</f>
        <v>0</v>
      </c>
      <c r="M20" s="109" t="str">
        <f>MATEMATICA!$AT20</f>
        <v/>
      </c>
      <c r="N20" s="108" t="str">
        <f>MATEMATICA!$AX20</f>
        <v/>
      </c>
      <c r="O20" s="118">
        <f>IF(AND(NOT(ISBLANK(MATEMATICA!$AY20)), NOT(ISBLANK(MATEMATICA!$AZ20))), MATEMATICA!$AY20 + MATEMATICA!$AZ20, 0)</f>
        <v>0</v>
      </c>
      <c r="P20" s="117">
        <f>SOCIALES!$AN20</f>
        <v>0</v>
      </c>
      <c r="Q20" s="109" t="str">
        <f>SOCIALES!$AT20</f>
        <v/>
      </c>
      <c r="R20" s="108" t="str">
        <f>SOCIALES!$AX20</f>
        <v/>
      </c>
      <c r="S20" s="118">
        <f>IF(AND(NOT(ISBLANK(SOCIALES!$AY20)), NOT(ISBLANK(SOCIALES!$AZ20))), SOCIALES!$AY20 + SOCIALES!$AZ20, 0)</f>
        <v>0</v>
      </c>
      <c r="T20" s="117">
        <f>NATURALES!$AN20</f>
        <v>0</v>
      </c>
      <c r="U20" s="109" t="str">
        <f>NATURALES!$AT20</f>
        <v/>
      </c>
      <c r="V20" s="108" t="str">
        <f>NATURALES!$AX20</f>
        <v/>
      </c>
      <c r="W20" s="118">
        <f>IF(AND(NOT(ISBLANK(NATURALES!$AY20)), NOT(ISBLANK(NATURALES!$AZ20))), NATURALES!$AY20 + NATURALES!$AZ20, 0)</f>
        <v>0</v>
      </c>
      <c r="X20" s="117">
        <f>EDU.ARTISTICA!$AN20</f>
        <v>0</v>
      </c>
      <c r="Y20" s="109" t="str">
        <f>EDU.ARTISTICA!$AT20</f>
        <v/>
      </c>
      <c r="Z20" s="108" t="str">
        <f>EDU.ARTISTICA!$AX20</f>
        <v/>
      </c>
      <c r="AA20" s="118">
        <f>IF(AND(NOT(ISBLANK(EDU.ARTISTICA!$AY20)), NOT(ISBLANK(EDU.ARTISTICA!$AZ20))), EDU.ARTISTICA!$AY20 + EDU.ARTISTICA!$AZ20, 0)</f>
        <v>0</v>
      </c>
      <c r="AB20" s="117">
        <f>EDU.FISICA!$AN20</f>
        <v>0</v>
      </c>
      <c r="AC20" s="109" t="str">
        <f>EDU.FISICA!$AT20</f>
        <v/>
      </c>
      <c r="AD20" s="108" t="str">
        <f>EDU.FISICA!$AX20</f>
        <v/>
      </c>
      <c r="AE20" s="118">
        <f>IF(AND(NOT(ISBLANK(EDU.FISICA!$AY20)), NOT(ISBLANK(EDU.FISICA!$AZ20))), EDU.FISICA!$AY20 + EDU.FISICA!$AZ20, 0)</f>
        <v>0</v>
      </c>
      <c r="AF20" s="117">
        <f>RELIGION!$AN20</f>
        <v>0</v>
      </c>
      <c r="AG20" s="109" t="str">
        <f>RELIGION!$AT20</f>
        <v/>
      </c>
      <c r="AH20" s="108" t="str">
        <f>RELIGION!$AX20</f>
        <v/>
      </c>
      <c r="AI20" s="118">
        <f>IF(AND(NOT(ISBLANK(RELIGION!$AY20)), NOT(ISBLANK(RELIGION!$AZ20))), RELIGION!$AY20 + RELIGION!$AZ20, 0)</f>
        <v>0</v>
      </c>
      <c r="AJ20" s="121" t="str">
        <f t="shared" si="0"/>
        <v/>
      </c>
      <c r="AK20" s="8"/>
      <c r="AL20" s="120"/>
    </row>
    <row r="21" spans="1:38" ht="16.5" customHeight="1" x14ac:dyDescent="0.2">
      <c r="A21" s="5">
        <v>11</v>
      </c>
      <c r="B21" s="6" t="str">
        <f>ESPANOL!B21</f>
        <v>DANIELKA</v>
      </c>
      <c r="C21" s="116" t="str">
        <f>ESPANOL!C21</f>
        <v xml:space="preserve">DE LA CRUZ </v>
      </c>
      <c r="D21" s="117">
        <f>ESPANOL!AN21</f>
        <v>4.6875</v>
      </c>
      <c r="E21" s="109" t="str">
        <f>ESPANOL!AT21</f>
        <v/>
      </c>
      <c r="F21" s="108" t="str">
        <f>ESPANOL!AX21</f>
        <v/>
      </c>
      <c r="G21" s="118">
        <f>IF(AND(NOT(ISBLANK(ESPANOL!AY21)), NOT(ISBLANK(ESPANOL!AZ21))), ESPANOL!AY21 + ESPANOL!AZ21, 0)</f>
        <v>0</v>
      </c>
      <c r="H21" s="119">
        <f>INGLES!AN21</f>
        <v>0</v>
      </c>
      <c r="I21" s="3" t="str">
        <f>INGLES!AT21</f>
        <v/>
      </c>
      <c r="J21" s="7" t="str">
        <f>INGLES!AX21</f>
        <v/>
      </c>
      <c r="K21" s="120">
        <f>IF(AND(NOT(ISBLANK(INGLES!AY21)), NOT(ISBLANK(INGLES!AZ21))), INGLES!AY21 + INGLES!AZ21, 0)</f>
        <v>0</v>
      </c>
      <c r="L21" s="117">
        <f>MATEMATICA!$AN21</f>
        <v>0</v>
      </c>
      <c r="M21" s="109" t="str">
        <f>MATEMATICA!$AT21</f>
        <v/>
      </c>
      <c r="N21" s="108" t="str">
        <f>MATEMATICA!$AX21</f>
        <v/>
      </c>
      <c r="O21" s="118">
        <f>IF(AND(NOT(ISBLANK(MATEMATICA!$AY21)), NOT(ISBLANK(MATEMATICA!$AZ21))), MATEMATICA!$AY21 + MATEMATICA!$AZ21, 0)</f>
        <v>0</v>
      </c>
      <c r="P21" s="117">
        <f>SOCIALES!$AN21</f>
        <v>0</v>
      </c>
      <c r="Q21" s="109" t="str">
        <f>SOCIALES!$AT21</f>
        <v/>
      </c>
      <c r="R21" s="108" t="str">
        <f>SOCIALES!$AX21</f>
        <v/>
      </c>
      <c r="S21" s="118">
        <f>IF(AND(NOT(ISBLANK(SOCIALES!$AY21)), NOT(ISBLANK(SOCIALES!$AZ21))), SOCIALES!$AY21 + SOCIALES!$AZ21, 0)</f>
        <v>0</v>
      </c>
      <c r="T21" s="117">
        <f>NATURALES!$AN21</f>
        <v>70.25</v>
      </c>
      <c r="U21" s="109" t="str">
        <f>NATURALES!$AT21</f>
        <v/>
      </c>
      <c r="V21" s="108" t="str">
        <f>NATURALES!$AX21</f>
        <v/>
      </c>
      <c r="W21" s="118">
        <f>IF(AND(NOT(ISBLANK(NATURALES!$AY21)), NOT(ISBLANK(NATURALES!$AZ21))), NATURALES!$AY21 + NATURALES!$AZ21, 0)</f>
        <v>0</v>
      </c>
      <c r="X21" s="117">
        <f>EDU.ARTISTICA!$AN21</f>
        <v>0</v>
      </c>
      <c r="Y21" s="109" t="str">
        <f>EDU.ARTISTICA!$AT21</f>
        <v/>
      </c>
      <c r="Z21" s="108" t="str">
        <f>EDU.ARTISTICA!$AX21</f>
        <v/>
      </c>
      <c r="AA21" s="118">
        <f>IF(AND(NOT(ISBLANK(EDU.ARTISTICA!$AY21)), NOT(ISBLANK(EDU.ARTISTICA!$AZ21))), EDU.ARTISTICA!$AY21 + EDU.ARTISTICA!$AZ21, 0)</f>
        <v>0</v>
      </c>
      <c r="AB21" s="117">
        <f>EDU.FISICA!$AN21</f>
        <v>70.5625</v>
      </c>
      <c r="AC21" s="109" t="str">
        <f>EDU.FISICA!$AT21</f>
        <v/>
      </c>
      <c r="AD21" s="108" t="str">
        <f>EDU.FISICA!$AX21</f>
        <v/>
      </c>
      <c r="AE21" s="118">
        <f>IF(AND(NOT(ISBLANK(EDU.FISICA!$AY21)), NOT(ISBLANK(EDU.FISICA!$AZ21))), EDU.FISICA!$AY21 + EDU.FISICA!$AZ21, 0)</f>
        <v>0</v>
      </c>
      <c r="AF21" s="117">
        <f>RELIGION!$AN21</f>
        <v>72.0625</v>
      </c>
      <c r="AG21" s="109" t="str">
        <f>RELIGION!$AT21</f>
        <v/>
      </c>
      <c r="AH21" s="108" t="str">
        <f>RELIGION!$AX21</f>
        <v/>
      </c>
      <c r="AI21" s="118">
        <f>IF(AND(NOT(ISBLANK(RELIGION!$AY21)), NOT(ISBLANK(RELIGION!$AZ21))), RELIGION!$AY21 + RELIGION!$AZ21, 0)</f>
        <v>0</v>
      </c>
      <c r="AJ21" s="121" t="str">
        <f t="shared" si="0"/>
        <v/>
      </c>
      <c r="AK21" s="8"/>
      <c r="AL21" s="120"/>
    </row>
    <row r="22" spans="1:38" ht="16.5" customHeight="1" x14ac:dyDescent="0.2">
      <c r="A22" s="5">
        <v>12</v>
      </c>
      <c r="B22" s="6" t="str">
        <f>ESPANOL!B22</f>
        <v>DARIELA</v>
      </c>
      <c r="C22" s="116" t="str">
        <f>ESPANOL!C22</f>
        <v>ARCANGEL VASQUEZ</v>
      </c>
      <c r="D22" s="117">
        <f>ESPANOL!AN22</f>
        <v>87.75</v>
      </c>
      <c r="E22" s="109" t="str">
        <f>ESPANOL!AT22</f>
        <v/>
      </c>
      <c r="F22" s="108" t="str">
        <f>ESPANOL!AX22</f>
        <v/>
      </c>
      <c r="G22" s="118">
        <f>IF(AND(NOT(ISBLANK(ESPANOL!AY22)), NOT(ISBLANK(ESPANOL!AZ22))), ESPANOL!AY22 + ESPANOL!AZ22, 0)</f>
        <v>0</v>
      </c>
      <c r="H22" s="119">
        <f>INGLES!AN22</f>
        <v>93.25</v>
      </c>
      <c r="I22" s="3" t="str">
        <f>INGLES!AT22</f>
        <v/>
      </c>
      <c r="J22" s="7" t="str">
        <f>INGLES!AX22</f>
        <v/>
      </c>
      <c r="K22" s="120">
        <f>IF(AND(NOT(ISBLANK(INGLES!AY22)), NOT(ISBLANK(INGLES!AZ22))), INGLES!AY22 + INGLES!AZ22, 0)</f>
        <v>0</v>
      </c>
      <c r="L22" s="117">
        <f>MATEMATICA!$AN22</f>
        <v>90.0625</v>
      </c>
      <c r="M22" s="109" t="str">
        <f>MATEMATICA!$AT22</f>
        <v/>
      </c>
      <c r="N22" s="108" t="str">
        <f>MATEMATICA!$AX22</f>
        <v/>
      </c>
      <c r="O22" s="118">
        <f>IF(AND(NOT(ISBLANK(MATEMATICA!$AY22)), NOT(ISBLANK(MATEMATICA!$AZ22))), MATEMATICA!$AY22 + MATEMATICA!$AZ22, 0)</f>
        <v>0</v>
      </c>
      <c r="P22" s="117">
        <f>SOCIALES!$AN22</f>
        <v>90.5</v>
      </c>
      <c r="Q22" s="109" t="str">
        <f>SOCIALES!$AT22</f>
        <v/>
      </c>
      <c r="R22" s="108" t="str">
        <f>SOCIALES!$AX22</f>
        <v/>
      </c>
      <c r="S22" s="118">
        <f>IF(AND(NOT(ISBLANK(SOCIALES!$AY22)), NOT(ISBLANK(SOCIALES!$AZ22))), SOCIALES!$AY22 + SOCIALES!$AZ22, 0)</f>
        <v>0</v>
      </c>
      <c r="T22" s="117">
        <f>NATURALES!$AN22</f>
        <v>92.6875</v>
      </c>
      <c r="U22" s="109" t="str">
        <f>NATURALES!$AT22</f>
        <v/>
      </c>
      <c r="V22" s="108" t="str">
        <f>NATURALES!$AX22</f>
        <v/>
      </c>
      <c r="W22" s="118">
        <f>IF(AND(NOT(ISBLANK(NATURALES!$AY22)), NOT(ISBLANK(NATURALES!$AZ22))), NATURALES!$AY22 + NATURALES!$AZ22, 0)</f>
        <v>0</v>
      </c>
      <c r="X22" s="117">
        <f>EDU.ARTISTICA!$AN22</f>
        <v>85.3125</v>
      </c>
      <c r="Y22" s="109" t="str">
        <f>EDU.ARTISTICA!$AT22</f>
        <v/>
      </c>
      <c r="Z22" s="108" t="str">
        <f>EDU.ARTISTICA!$AX22</f>
        <v/>
      </c>
      <c r="AA22" s="118">
        <f>IF(AND(NOT(ISBLANK(EDU.ARTISTICA!$AY22)), NOT(ISBLANK(EDU.ARTISTICA!$AZ22))), EDU.ARTISTICA!$AY22 + EDU.ARTISTICA!$AZ22, 0)</f>
        <v>0</v>
      </c>
      <c r="AB22" s="117">
        <f>EDU.FISICA!$AN22</f>
        <v>92.375</v>
      </c>
      <c r="AC22" s="109" t="str">
        <f>EDU.FISICA!$AT22</f>
        <v/>
      </c>
      <c r="AD22" s="108" t="str">
        <f>EDU.FISICA!$AX22</f>
        <v/>
      </c>
      <c r="AE22" s="118">
        <f>IF(AND(NOT(ISBLANK(EDU.FISICA!$AY22)), NOT(ISBLANK(EDU.FISICA!$AZ22))), EDU.FISICA!$AY22 + EDU.FISICA!$AZ22, 0)</f>
        <v>0</v>
      </c>
      <c r="AF22" s="117">
        <f>RELIGION!$AN22</f>
        <v>84.125</v>
      </c>
      <c r="AG22" s="109" t="str">
        <f>RELIGION!$AT22</f>
        <v/>
      </c>
      <c r="AH22" s="108" t="str">
        <f>RELIGION!$AX22</f>
        <v/>
      </c>
      <c r="AI22" s="118">
        <f>IF(AND(NOT(ISBLANK(RELIGION!$AY22)), NOT(ISBLANK(RELIGION!$AZ22))), RELIGION!$AY22 + RELIGION!$AZ22, 0)</f>
        <v>0</v>
      </c>
      <c r="AJ22" s="121" t="str">
        <f t="shared" si="0"/>
        <v/>
      </c>
      <c r="AK22" s="8"/>
      <c r="AL22" s="120"/>
    </row>
    <row r="23" spans="1:38" ht="16.5" customHeight="1" x14ac:dyDescent="0.2">
      <c r="A23" s="5">
        <v>13</v>
      </c>
      <c r="B23" s="6" t="str">
        <f>ESPANOL!B23</f>
        <v>DARIHANA</v>
      </c>
      <c r="C23" s="116" t="str">
        <f>ESPANOL!C23</f>
        <v xml:space="preserve">SORIANO </v>
      </c>
      <c r="D23" s="117">
        <f>ESPANOL!AN23</f>
        <v>77.125</v>
      </c>
      <c r="E23" s="109" t="str">
        <f>ESPANOL!AT23</f>
        <v/>
      </c>
      <c r="F23" s="108" t="str">
        <f>ESPANOL!AX23</f>
        <v/>
      </c>
      <c r="G23" s="118">
        <f>IF(AND(NOT(ISBLANK(ESPANOL!AY23)), NOT(ISBLANK(ESPANOL!AZ23))), ESPANOL!AY23 + ESPANOL!AZ23, 0)</f>
        <v>0</v>
      </c>
      <c r="H23" s="119">
        <f>INGLES!AN23</f>
        <v>85.375</v>
      </c>
      <c r="I23" s="3" t="str">
        <f>INGLES!AT23</f>
        <v/>
      </c>
      <c r="J23" s="7" t="str">
        <f>INGLES!AX23</f>
        <v/>
      </c>
      <c r="K23" s="120">
        <f>IF(AND(NOT(ISBLANK(INGLES!AY23)), NOT(ISBLANK(INGLES!AZ23))), INGLES!AY23 + INGLES!AZ23, 0)</f>
        <v>0</v>
      </c>
      <c r="L23" s="117">
        <f>MATEMATICA!$AN23</f>
        <v>75</v>
      </c>
      <c r="M23" s="109" t="str">
        <f>MATEMATICA!$AT23</f>
        <v/>
      </c>
      <c r="N23" s="108" t="str">
        <f>MATEMATICA!$AX23</f>
        <v/>
      </c>
      <c r="O23" s="118">
        <f>IF(AND(NOT(ISBLANK(MATEMATICA!$AY23)), NOT(ISBLANK(MATEMATICA!$AZ23))), MATEMATICA!$AY23 + MATEMATICA!$AZ23, 0)</f>
        <v>0</v>
      </c>
      <c r="P23" s="117">
        <f>SOCIALES!$AN23</f>
        <v>84.625</v>
      </c>
      <c r="Q23" s="109" t="str">
        <f>SOCIALES!$AT23</f>
        <v/>
      </c>
      <c r="R23" s="108" t="str">
        <f>SOCIALES!$AX23</f>
        <v/>
      </c>
      <c r="S23" s="118">
        <f>IF(AND(NOT(ISBLANK(SOCIALES!$AY23)), NOT(ISBLANK(SOCIALES!$AZ23))), SOCIALES!$AY23 + SOCIALES!$AZ23, 0)</f>
        <v>0</v>
      </c>
      <c r="T23" s="117">
        <f>NATURALES!$AN23</f>
        <v>80.5</v>
      </c>
      <c r="U23" s="109" t="str">
        <f>NATURALES!$AT23</f>
        <v/>
      </c>
      <c r="V23" s="108" t="str">
        <f>NATURALES!$AX23</f>
        <v/>
      </c>
      <c r="W23" s="118">
        <f>IF(AND(NOT(ISBLANK(NATURALES!$AY23)), NOT(ISBLANK(NATURALES!$AZ23))), NATURALES!$AY23 + NATURALES!$AZ23, 0)</f>
        <v>0</v>
      </c>
      <c r="X23" s="117">
        <f>EDU.ARTISTICA!$AN23</f>
        <v>75.1875</v>
      </c>
      <c r="Y23" s="109" t="str">
        <f>EDU.ARTISTICA!$AT23</f>
        <v/>
      </c>
      <c r="Z23" s="108" t="str">
        <f>EDU.ARTISTICA!$AX23</f>
        <v/>
      </c>
      <c r="AA23" s="118">
        <f>IF(AND(NOT(ISBLANK(EDU.ARTISTICA!$AY23)), NOT(ISBLANK(EDU.ARTISTICA!$AZ23))), EDU.ARTISTICA!$AY23 + EDU.ARTISTICA!$AZ23, 0)</f>
        <v>0</v>
      </c>
      <c r="AB23" s="117">
        <f>EDU.FISICA!$AN23</f>
        <v>80.625</v>
      </c>
      <c r="AC23" s="109" t="str">
        <f>EDU.FISICA!$AT23</f>
        <v/>
      </c>
      <c r="AD23" s="108" t="str">
        <f>EDU.FISICA!$AX23</f>
        <v/>
      </c>
      <c r="AE23" s="118">
        <f>IF(AND(NOT(ISBLANK(EDU.FISICA!$AY23)), NOT(ISBLANK(EDU.FISICA!$AZ23))), EDU.FISICA!$AY23 + EDU.FISICA!$AZ23, 0)</f>
        <v>0</v>
      </c>
      <c r="AF23" s="117">
        <f>RELIGION!$AN23</f>
        <v>43.875</v>
      </c>
      <c r="AG23" s="109" t="str">
        <f>RELIGION!$AT23</f>
        <v/>
      </c>
      <c r="AH23" s="108" t="str">
        <f>RELIGION!$AX23</f>
        <v/>
      </c>
      <c r="AI23" s="118">
        <f>IF(AND(NOT(ISBLANK(RELIGION!$AY23)), NOT(ISBLANK(RELIGION!$AZ23))), RELIGION!$AY23 + RELIGION!$AZ23, 0)</f>
        <v>0</v>
      </c>
      <c r="AJ23" s="121" t="str">
        <f t="shared" si="0"/>
        <v/>
      </c>
      <c r="AK23" s="8"/>
      <c r="AL23" s="120"/>
    </row>
    <row r="24" spans="1:38" ht="16.5" customHeight="1" x14ac:dyDescent="0.2">
      <c r="A24" s="5">
        <v>14</v>
      </c>
      <c r="B24" s="6" t="str">
        <f>ESPANOL!B24</f>
        <v>DARLIN</v>
      </c>
      <c r="C24" s="116" t="str">
        <f>ESPANOL!C24</f>
        <v xml:space="preserve">JIMENEZ </v>
      </c>
      <c r="D24" s="117">
        <f>ESPANOL!AN24</f>
        <v>0</v>
      </c>
      <c r="E24" s="109" t="str">
        <f>ESPANOL!AT24</f>
        <v/>
      </c>
      <c r="F24" s="108" t="str">
        <f>ESPANOL!AX24</f>
        <v/>
      </c>
      <c r="G24" s="118">
        <f>IF(AND(NOT(ISBLANK(ESPANOL!AY24)), NOT(ISBLANK(ESPANOL!AZ24))), ESPANOL!AY24 + ESPANOL!AZ24, 0)</f>
        <v>0</v>
      </c>
      <c r="H24" s="119">
        <f>INGLES!AN24</f>
        <v>0</v>
      </c>
      <c r="I24" s="3" t="str">
        <f>INGLES!AT24</f>
        <v/>
      </c>
      <c r="J24" s="7" t="str">
        <f>INGLES!AX24</f>
        <v/>
      </c>
      <c r="K24" s="120">
        <f>IF(AND(NOT(ISBLANK(INGLES!AY24)), NOT(ISBLANK(INGLES!AZ24))), INGLES!AY24 + INGLES!AZ24, 0)</f>
        <v>0</v>
      </c>
      <c r="L24" s="117">
        <f>MATEMATICA!$AN24</f>
        <v>0</v>
      </c>
      <c r="M24" s="109" t="str">
        <f>MATEMATICA!$AT24</f>
        <v/>
      </c>
      <c r="N24" s="108" t="str">
        <f>MATEMATICA!$AX24</f>
        <v/>
      </c>
      <c r="O24" s="118">
        <f>IF(AND(NOT(ISBLANK(MATEMATICA!$AY24)), NOT(ISBLANK(MATEMATICA!$AZ24))), MATEMATICA!$AY24 + MATEMATICA!$AZ24, 0)</f>
        <v>0</v>
      </c>
      <c r="P24" s="117">
        <f>SOCIALES!$AN24</f>
        <v>0</v>
      </c>
      <c r="Q24" s="109" t="str">
        <f>SOCIALES!$AT24</f>
        <v/>
      </c>
      <c r="R24" s="108" t="str">
        <f>SOCIALES!$AX24</f>
        <v/>
      </c>
      <c r="S24" s="118">
        <f>IF(AND(NOT(ISBLANK(SOCIALES!$AY24)), NOT(ISBLANK(SOCIALES!$AZ24))), SOCIALES!$AY24 + SOCIALES!$AZ24, 0)</f>
        <v>0</v>
      </c>
      <c r="T24" s="117">
        <f>NATURALES!$AN24</f>
        <v>0</v>
      </c>
      <c r="U24" s="109" t="str">
        <f>NATURALES!$AT24</f>
        <v/>
      </c>
      <c r="V24" s="108" t="str">
        <f>NATURALES!$AX24</f>
        <v/>
      </c>
      <c r="W24" s="118">
        <f>IF(AND(NOT(ISBLANK(NATURALES!$AY24)), NOT(ISBLANK(NATURALES!$AZ24))), NATURALES!$AY24 + NATURALES!$AZ24, 0)</f>
        <v>0</v>
      </c>
      <c r="X24" s="117">
        <f>EDU.ARTISTICA!$AN24</f>
        <v>0</v>
      </c>
      <c r="Y24" s="109" t="str">
        <f>EDU.ARTISTICA!$AT24</f>
        <v/>
      </c>
      <c r="Z24" s="108" t="str">
        <f>EDU.ARTISTICA!$AX24</f>
        <v/>
      </c>
      <c r="AA24" s="118">
        <f>IF(AND(NOT(ISBLANK(EDU.ARTISTICA!$AY24)), NOT(ISBLANK(EDU.ARTISTICA!$AZ24))), EDU.ARTISTICA!$AY24 + EDU.ARTISTICA!$AZ24, 0)</f>
        <v>0</v>
      </c>
      <c r="AB24" s="117">
        <f>EDU.FISICA!$AN24</f>
        <v>0</v>
      </c>
      <c r="AC24" s="109" t="str">
        <f>EDU.FISICA!$AT24</f>
        <v/>
      </c>
      <c r="AD24" s="108" t="str">
        <f>EDU.FISICA!$AX24</f>
        <v/>
      </c>
      <c r="AE24" s="118">
        <f>IF(AND(NOT(ISBLANK(EDU.FISICA!$AY24)), NOT(ISBLANK(EDU.FISICA!$AZ24))), EDU.FISICA!$AY24 + EDU.FISICA!$AZ24, 0)</f>
        <v>0</v>
      </c>
      <c r="AF24" s="117">
        <f>RELIGION!$AN24</f>
        <v>0</v>
      </c>
      <c r="AG24" s="109" t="str">
        <f>RELIGION!$AT24</f>
        <v/>
      </c>
      <c r="AH24" s="108" t="str">
        <f>RELIGION!$AX24</f>
        <v/>
      </c>
      <c r="AI24" s="118">
        <f>IF(AND(NOT(ISBLANK(RELIGION!$AY24)), NOT(ISBLANK(RELIGION!$AZ24))), RELIGION!$AY24 + RELIGION!$AZ24, 0)</f>
        <v>0</v>
      </c>
      <c r="AJ24" s="121" t="str">
        <f t="shared" si="0"/>
        <v/>
      </c>
      <c r="AK24" s="8"/>
      <c r="AL24" s="120"/>
    </row>
    <row r="25" spans="1:38" ht="16.5" customHeight="1" x14ac:dyDescent="0.2">
      <c r="A25" s="5">
        <v>15</v>
      </c>
      <c r="B25" s="6" t="str">
        <f>ESPANOL!B25</f>
        <v>DEIRI</v>
      </c>
      <c r="C25" s="116" t="str">
        <f>ESPANOL!C25</f>
        <v xml:space="preserve">BRUJAN </v>
      </c>
      <c r="D25" s="117">
        <f>ESPANOL!AN25</f>
        <v>74.375</v>
      </c>
      <c r="E25" s="109" t="str">
        <f>ESPANOL!AT25</f>
        <v/>
      </c>
      <c r="F25" s="108" t="str">
        <f>ESPANOL!AX25</f>
        <v/>
      </c>
      <c r="G25" s="118">
        <f>IF(AND(NOT(ISBLANK(ESPANOL!AY25)), NOT(ISBLANK(ESPANOL!AZ25))), ESPANOL!AY25 + ESPANOL!AZ25, 0)</f>
        <v>0</v>
      </c>
      <c r="H25" s="119">
        <f>INGLES!AN25</f>
        <v>84.6875</v>
      </c>
      <c r="I25" s="3" t="str">
        <f>INGLES!AT25</f>
        <v/>
      </c>
      <c r="J25" s="7" t="str">
        <f>INGLES!AX25</f>
        <v/>
      </c>
      <c r="K25" s="120">
        <f>IF(AND(NOT(ISBLANK(INGLES!AY25)), NOT(ISBLANK(INGLES!AZ25))), INGLES!AY25 + INGLES!AZ25, 0)</f>
        <v>0</v>
      </c>
      <c r="L25" s="117">
        <f>MATEMATICA!$AN25</f>
        <v>76.8125</v>
      </c>
      <c r="M25" s="109" t="str">
        <f>MATEMATICA!$AT25</f>
        <v/>
      </c>
      <c r="N25" s="108" t="str">
        <f>MATEMATICA!$AX25</f>
        <v/>
      </c>
      <c r="O25" s="118">
        <f>IF(AND(NOT(ISBLANK(MATEMATICA!$AY25)), NOT(ISBLANK(MATEMATICA!$AZ25))), MATEMATICA!$AY25 + MATEMATICA!$AZ25, 0)</f>
        <v>0</v>
      </c>
      <c r="P25" s="117">
        <f>SOCIALES!$AN25</f>
        <v>77.5625</v>
      </c>
      <c r="Q25" s="109" t="str">
        <f>SOCIALES!$AT25</f>
        <v/>
      </c>
      <c r="R25" s="108" t="str">
        <f>SOCIALES!$AX25</f>
        <v/>
      </c>
      <c r="S25" s="118">
        <f>IF(AND(NOT(ISBLANK(SOCIALES!$AY25)), NOT(ISBLANK(SOCIALES!$AZ25))), SOCIALES!$AY25 + SOCIALES!$AZ25, 0)</f>
        <v>0</v>
      </c>
      <c r="T25" s="117">
        <f>NATURALES!$AN25</f>
        <v>79.25</v>
      </c>
      <c r="U25" s="109" t="str">
        <f>NATURALES!$AT25</f>
        <v/>
      </c>
      <c r="V25" s="108" t="str">
        <f>NATURALES!$AX25</f>
        <v/>
      </c>
      <c r="W25" s="118">
        <f>IF(AND(NOT(ISBLANK(NATURALES!$AY25)), NOT(ISBLANK(NATURALES!$AZ25))), NATURALES!$AY25 + NATURALES!$AZ25, 0)</f>
        <v>0</v>
      </c>
      <c r="X25" s="117">
        <f>EDU.ARTISTICA!$AN25</f>
        <v>77.8125</v>
      </c>
      <c r="Y25" s="109" t="str">
        <f>EDU.ARTISTICA!$AT25</f>
        <v/>
      </c>
      <c r="Z25" s="108" t="str">
        <f>EDU.ARTISTICA!$AX25</f>
        <v/>
      </c>
      <c r="AA25" s="118">
        <f>IF(AND(NOT(ISBLANK(EDU.ARTISTICA!$AY25)), NOT(ISBLANK(EDU.ARTISTICA!$AZ25))), EDU.ARTISTICA!$AY25 + EDU.ARTISTICA!$AZ25, 0)</f>
        <v>0</v>
      </c>
      <c r="AB25" s="117">
        <f>EDU.FISICA!$AN25</f>
        <v>79.5625</v>
      </c>
      <c r="AC25" s="109" t="str">
        <f>EDU.FISICA!$AT25</f>
        <v/>
      </c>
      <c r="AD25" s="108" t="str">
        <f>EDU.FISICA!$AX25</f>
        <v/>
      </c>
      <c r="AE25" s="118">
        <f>IF(AND(NOT(ISBLANK(EDU.FISICA!$AY25)), NOT(ISBLANK(EDU.FISICA!$AZ25))), EDU.FISICA!$AY25 + EDU.FISICA!$AZ25, 0)</f>
        <v>0</v>
      </c>
      <c r="AF25" s="117">
        <f>RELIGION!$AN25</f>
        <v>78.5</v>
      </c>
      <c r="AG25" s="109" t="str">
        <f>RELIGION!$AT25</f>
        <v/>
      </c>
      <c r="AH25" s="108" t="str">
        <f>RELIGION!$AX25</f>
        <v/>
      </c>
      <c r="AI25" s="118">
        <f>IF(AND(NOT(ISBLANK(RELIGION!$AY25)), NOT(ISBLANK(RELIGION!$AZ25))), RELIGION!$AY25 + RELIGION!$AZ25, 0)</f>
        <v>0</v>
      </c>
      <c r="AJ25" s="121" t="str">
        <f t="shared" si="0"/>
        <v/>
      </c>
      <c r="AK25" s="8"/>
      <c r="AL25" s="120"/>
    </row>
    <row r="26" spans="1:38" ht="16.5" customHeight="1" x14ac:dyDescent="0.2">
      <c r="A26" s="5">
        <v>16</v>
      </c>
      <c r="B26" s="6" t="str">
        <f>ESPANOL!B26</f>
        <v>ELBA MARGARITA</v>
      </c>
      <c r="C26" s="116" t="str">
        <f>ESPANOL!C26</f>
        <v xml:space="preserve">SALAZAR </v>
      </c>
      <c r="D26" s="117">
        <f>ESPANOL!AN26</f>
        <v>93.8125</v>
      </c>
      <c r="E26" s="109" t="str">
        <f>ESPANOL!AT26</f>
        <v/>
      </c>
      <c r="F26" s="108" t="str">
        <f>ESPANOL!AX26</f>
        <v/>
      </c>
      <c r="G26" s="118">
        <f>IF(AND(NOT(ISBLANK(ESPANOL!AY26)), NOT(ISBLANK(ESPANOL!AZ26))), ESPANOL!AY26 + ESPANOL!AZ26, 0)</f>
        <v>0</v>
      </c>
      <c r="H26" s="119">
        <f>INGLES!AN26</f>
        <v>94.5</v>
      </c>
      <c r="I26" s="3" t="str">
        <f>INGLES!AT26</f>
        <v/>
      </c>
      <c r="J26" s="7" t="str">
        <f>INGLES!AX26</f>
        <v/>
      </c>
      <c r="K26" s="120">
        <f>IF(AND(NOT(ISBLANK(INGLES!AY26)), NOT(ISBLANK(INGLES!AZ26))), INGLES!AY26 + INGLES!AZ26, 0)</f>
        <v>0</v>
      </c>
      <c r="L26" s="117">
        <f>MATEMATICA!$AN26</f>
        <v>90.4375</v>
      </c>
      <c r="M26" s="109" t="str">
        <f>MATEMATICA!$AT26</f>
        <v/>
      </c>
      <c r="N26" s="108" t="str">
        <f>MATEMATICA!$AX26</f>
        <v/>
      </c>
      <c r="O26" s="118">
        <f>IF(AND(NOT(ISBLANK(MATEMATICA!$AY26)), NOT(ISBLANK(MATEMATICA!$AZ26))), MATEMATICA!$AY26 + MATEMATICA!$AZ26, 0)</f>
        <v>0</v>
      </c>
      <c r="P26" s="117">
        <f>SOCIALES!$AN26</f>
        <v>89.875</v>
      </c>
      <c r="Q26" s="109" t="str">
        <f>SOCIALES!$AT26</f>
        <v/>
      </c>
      <c r="R26" s="108" t="str">
        <f>SOCIALES!$AX26</f>
        <v/>
      </c>
      <c r="S26" s="118">
        <f>IF(AND(NOT(ISBLANK(SOCIALES!$AY26)), NOT(ISBLANK(SOCIALES!$AZ26))), SOCIALES!$AY26 + SOCIALES!$AZ26, 0)</f>
        <v>0</v>
      </c>
      <c r="T26" s="117">
        <f>NATURALES!$AN26</f>
        <v>99</v>
      </c>
      <c r="U26" s="109" t="str">
        <f>NATURALES!$AT26</f>
        <v/>
      </c>
      <c r="V26" s="108" t="str">
        <f>NATURALES!$AX26</f>
        <v/>
      </c>
      <c r="W26" s="118">
        <f>IF(AND(NOT(ISBLANK(NATURALES!$AY26)), NOT(ISBLANK(NATURALES!$AZ26))), NATURALES!$AY26 + NATURALES!$AZ26, 0)</f>
        <v>0</v>
      </c>
      <c r="X26" s="117">
        <f>EDU.ARTISTICA!$AN26</f>
        <v>91.875</v>
      </c>
      <c r="Y26" s="109" t="str">
        <f>EDU.ARTISTICA!$AT26</f>
        <v/>
      </c>
      <c r="Z26" s="108" t="str">
        <f>EDU.ARTISTICA!$AX26</f>
        <v/>
      </c>
      <c r="AA26" s="118">
        <f>IF(AND(NOT(ISBLANK(EDU.ARTISTICA!$AY26)), NOT(ISBLANK(EDU.ARTISTICA!$AZ26))), EDU.ARTISTICA!$AY26 + EDU.ARTISTICA!$AZ26, 0)</f>
        <v>0</v>
      </c>
      <c r="AB26" s="117">
        <f>EDU.FISICA!$AN26</f>
        <v>98.875</v>
      </c>
      <c r="AC26" s="109" t="str">
        <f>EDU.FISICA!$AT26</f>
        <v/>
      </c>
      <c r="AD26" s="108" t="str">
        <f>EDU.FISICA!$AX26</f>
        <v/>
      </c>
      <c r="AE26" s="118">
        <f>IF(AND(NOT(ISBLANK(EDU.FISICA!$AY26)), NOT(ISBLANK(EDU.FISICA!$AZ26))), EDU.FISICA!$AY26 + EDU.FISICA!$AZ26, 0)</f>
        <v>0</v>
      </c>
      <c r="AF26" s="117">
        <f>RELIGION!$AN26</f>
        <v>83.8125</v>
      </c>
      <c r="AG26" s="109" t="str">
        <f>RELIGION!$AT26</f>
        <v/>
      </c>
      <c r="AH26" s="108" t="str">
        <f>RELIGION!$AX26</f>
        <v/>
      </c>
      <c r="AI26" s="118">
        <f>IF(AND(NOT(ISBLANK(RELIGION!$AY26)), NOT(ISBLANK(RELIGION!$AZ26))), RELIGION!$AY26 + RELIGION!$AZ26, 0)</f>
        <v>0</v>
      </c>
      <c r="AJ26" s="121" t="str">
        <f t="shared" si="0"/>
        <v/>
      </c>
      <c r="AK26" s="8"/>
      <c r="AL26" s="120"/>
    </row>
    <row r="27" spans="1:38" ht="16.5" customHeight="1" x14ac:dyDescent="0.2">
      <c r="A27" s="5">
        <v>17</v>
      </c>
      <c r="B27" s="6" t="str">
        <f>ESPANOL!B27</f>
        <v>ELIZABETH</v>
      </c>
      <c r="C27" s="116" t="str">
        <f>ESPANOL!C27</f>
        <v>SOLANO MARTINEZ</v>
      </c>
      <c r="D27" s="117">
        <f>ESPANOL!AN27</f>
        <v>87.625</v>
      </c>
      <c r="E27" s="109" t="str">
        <f>ESPANOL!AT27</f>
        <v/>
      </c>
      <c r="F27" s="108" t="str">
        <f>ESPANOL!AX27</f>
        <v/>
      </c>
      <c r="G27" s="118">
        <f>IF(AND(NOT(ISBLANK(ESPANOL!AY27)), NOT(ISBLANK(ESPANOL!AZ27))), ESPANOL!AY27 + ESPANOL!AZ27, 0)</f>
        <v>0</v>
      </c>
      <c r="H27" s="119">
        <f>INGLES!AN27</f>
        <v>93.6875</v>
      </c>
      <c r="I27" s="3" t="str">
        <f>INGLES!AT27</f>
        <v/>
      </c>
      <c r="J27" s="7" t="str">
        <f>INGLES!AX27</f>
        <v/>
      </c>
      <c r="K27" s="120">
        <f>IF(AND(NOT(ISBLANK(INGLES!AY27)), NOT(ISBLANK(INGLES!AZ27))), INGLES!AY27 + INGLES!AZ27, 0)</f>
        <v>0</v>
      </c>
      <c r="L27" s="117">
        <f>MATEMATICA!$AN27</f>
        <v>86.75</v>
      </c>
      <c r="M27" s="109" t="str">
        <f>MATEMATICA!$AT27</f>
        <v/>
      </c>
      <c r="N27" s="108" t="str">
        <f>MATEMATICA!$AX27</f>
        <v/>
      </c>
      <c r="O27" s="118">
        <f>IF(AND(NOT(ISBLANK(MATEMATICA!$AY27)), NOT(ISBLANK(MATEMATICA!$AZ27))), MATEMATICA!$AY27 + MATEMATICA!$AZ27, 0)</f>
        <v>0</v>
      </c>
      <c r="P27" s="117">
        <f>SOCIALES!$AN27</f>
        <v>92.875</v>
      </c>
      <c r="Q27" s="109" t="str">
        <f>SOCIALES!$AT27</f>
        <v/>
      </c>
      <c r="R27" s="108" t="str">
        <f>SOCIALES!$AX27</f>
        <v/>
      </c>
      <c r="S27" s="118">
        <f>IF(AND(NOT(ISBLANK(SOCIALES!$AY27)), NOT(ISBLANK(SOCIALES!$AZ27))), SOCIALES!$AY27 + SOCIALES!$AZ27, 0)</f>
        <v>0</v>
      </c>
      <c r="T27" s="117">
        <f>NATURALES!$AN27</f>
        <v>97</v>
      </c>
      <c r="U27" s="109" t="str">
        <f>NATURALES!$AT27</f>
        <v/>
      </c>
      <c r="V27" s="108" t="str">
        <f>NATURALES!$AX27</f>
        <v/>
      </c>
      <c r="W27" s="118">
        <f>IF(AND(NOT(ISBLANK(NATURALES!$AY27)), NOT(ISBLANK(NATURALES!$AZ27))), NATURALES!$AY27 + NATURALES!$AZ27, 0)</f>
        <v>0</v>
      </c>
      <c r="X27" s="117">
        <f>EDU.ARTISTICA!$AN27</f>
        <v>86.375</v>
      </c>
      <c r="Y27" s="109" t="str">
        <f>EDU.ARTISTICA!$AT27</f>
        <v/>
      </c>
      <c r="Z27" s="108" t="str">
        <f>EDU.ARTISTICA!$AX27</f>
        <v/>
      </c>
      <c r="AA27" s="118">
        <f>IF(AND(NOT(ISBLANK(EDU.ARTISTICA!$AY27)), NOT(ISBLANK(EDU.ARTISTICA!$AZ27))), EDU.ARTISTICA!$AY27 + EDU.ARTISTICA!$AZ27, 0)</f>
        <v>0</v>
      </c>
      <c r="AB27" s="117">
        <f>EDU.FISICA!$AN27</f>
        <v>96.5625</v>
      </c>
      <c r="AC27" s="109" t="str">
        <f>EDU.FISICA!$AT27</f>
        <v/>
      </c>
      <c r="AD27" s="108" t="str">
        <f>EDU.FISICA!$AX27</f>
        <v/>
      </c>
      <c r="AE27" s="118">
        <f>IF(AND(NOT(ISBLANK(EDU.FISICA!$AY27)), NOT(ISBLANK(EDU.FISICA!$AZ27))), EDU.FISICA!$AY27 + EDU.FISICA!$AZ27, 0)</f>
        <v>0</v>
      </c>
      <c r="AF27" s="117">
        <f>RELIGION!$AN27</f>
        <v>84.625</v>
      </c>
      <c r="AG27" s="109" t="str">
        <f>RELIGION!$AT27</f>
        <v/>
      </c>
      <c r="AH27" s="108" t="str">
        <f>RELIGION!$AX27</f>
        <v/>
      </c>
      <c r="AI27" s="118">
        <f>IF(AND(NOT(ISBLANK(RELIGION!$AY27)), NOT(ISBLANK(RELIGION!$AZ27))), RELIGION!$AY27 + RELIGION!$AZ27, 0)</f>
        <v>0</v>
      </c>
      <c r="AJ27" s="121" t="str">
        <f t="shared" si="0"/>
        <v/>
      </c>
      <c r="AK27" s="8"/>
      <c r="AL27" s="120"/>
    </row>
    <row r="28" spans="1:38" ht="16.5" customHeight="1" x14ac:dyDescent="0.2">
      <c r="A28" s="5">
        <v>18</v>
      </c>
      <c r="B28" s="6" t="str">
        <f>ESPANOL!B28</f>
        <v>EMMANUELLA</v>
      </c>
      <c r="C28" s="116" t="str">
        <f>ESPANOL!C28</f>
        <v>JEAN LOUIS</v>
      </c>
      <c r="D28" s="117">
        <f>ESPANOL!AN28</f>
        <v>78.25</v>
      </c>
      <c r="E28" s="109" t="str">
        <f>ESPANOL!AT28</f>
        <v/>
      </c>
      <c r="F28" s="108" t="str">
        <f>ESPANOL!AX28</f>
        <v/>
      </c>
      <c r="G28" s="118">
        <f>IF(AND(NOT(ISBLANK(ESPANOL!AY28)), NOT(ISBLANK(ESPANOL!AZ28))), ESPANOL!AY28 + ESPANOL!AZ28, 0)</f>
        <v>0</v>
      </c>
      <c r="H28" s="119">
        <f>INGLES!AN28</f>
        <v>92.875</v>
      </c>
      <c r="I28" s="3" t="str">
        <f>INGLES!AT28</f>
        <v/>
      </c>
      <c r="J28" s="7" t="str">
        <f>INGLES!AX28</f>
        <v/>
      </c>
      <c r="K28" s="120">
        <f>IF(AND(NOT(ISBLANK(INGLES!AY28)), NOT(ISBLANK(INGLES!AZ28))), INGLES!AY28 + INGLES!AZ28, 0)</f>
        <v>0</v>
      </c>
      <c r="L28" s="117">
        <f>MATEMATICA!$AN28</f>
        <v>75.0625</v>
      </c>
      <c r="M28" s="109" t="str">
        <f>MATEMATICA!$AT28</f>
        <v/>
      </c>
      <c r="N28" s="108" t="str">
        <f>MATEMATICA!$AX28</f>
        <v/>
      </c>
      <c r="O28" s="118">
        <f>IF(AND(NOT(ISBLANK(MATEMATICA!$AY28)), NOT(ISBLANK(MATEMATICA!$AZ28))), MATEMATICA!$AY28 + MATEMATICA!$AZ28, 0)</f>
        <v>0</v>
      </c>
      <c r="P28" s="117">
        <f>SOCIALES!$AN28</f>
        <v>92.9375</v>
      </c>
      <c r="Q28" s="109" t="str">
        <f>SOCIALES!$AT28</f>
        <v/>
      </c>
      <c r="R28" s="108" t="str">
        <f>SOCIALES!$AX28</f>
        <v/>
      </c>
      <c r="S28" s="118">
        <f>IF(AND(NOT(ISBLANK(SOCIALES!$AY28)), NOT(ISBLANK(SOCIALES!$AZ28))), SOCIALES!$AY28 + SOCIALES!$AZ28, 0)</f>
        <v>0</v>
      </c>
      <c r="T28" s="117">
        <f>NATURALES!$AN28</f>
        <v>90</v>
      </c>
      <c r="U28" s="109" t="str">
        <f>NATURALES!$AT28</f>
        <v/>
      </c>
      <c r="V28" s="108" t="str">
        <f>NATURALES!$AX28</f>
        <v/>
      </c>
      <c r="W28" s="118">
        <f>IF(AND(NOT(ISBLANK(NATURALES!$AY28)), NOT(ISBLANK(NATURALES!$AZ28))), NATURALES!$AY28 + NATURALES!$AZ28, 0)</f>
        <v>0</v>
      </c>
      <c r="X28" s="117">
        <f>EDU.ARTISTICA!$AN28</f>
        <v>77.0625</v>
      </c>
      <c r="Y28" s="109" t="str">
        <f>EDU.ARTISTICA!$AT28</f>
        <v/>
      </c>
      <c r="Z28" s="108" t="str">
        <f>EDU.ARTISTICA!$AX28</f>
        <v/>
      </c>
      <c r="AA28" s="118">
        <f>IF(AND(NOT(ISBLANK(EDU.ARTISTICA!$AY28)), NOT(ISBLANK(EDU.ARTISTICA!$AZ28))), EDU.ARTISTICA!$AY28 + EDU.ARTISTICA!$AZ28, 0)</f>
        <v>0</v>
      </c>
      <c r="AB28" s="117">
        <f>EDU.FISICA!$AN28</f>
        <v>88.5625</v>
      </c>
      <c r="AC28" s="109" t="str">
        <f>EDU.FISICA!$AT28</f>
        <v/>
      </c>
      <c r="AD28" s="108" t="str">
        <f>EDU.FISICA!$AX28</f>
        <v/>
      </c>
      <c r="AE28" s="118">
        <f>IF(AND(NOT(ISBLANK(EDU.FISICA!$AY28)), NOT(ISBLANK(EDU.FISICA!$AZ28))), EDU.FISICA!$AY28 + EDU.FISICA!$AZ28, 0)</f>
        <v>0</v>
      </c>
      <c r="AF28" s="117">
        <f>RELIGION!$AN28</f>
        <v>0</v>
      </c>
      <c r="AG28" s="109" t="str">
        <f>RELIGION!$AT28</f>
        <v/>
      </c>
      <c r="AH28" s="108" t="str">
        <f>RELIGION!$AX28</f>
        <v/>
      </c>
      <c r="AI28" s="118">
        <f>IF(AND(NOT(ISBLANK(RELIGION!$AY28)), NOT(ISBLANK(RELIGION!$AZ28))), RELIGION!$AY28 + RELIGION!$AZ28, 0)</f>
        <v>0</v>
      </c>
      <c r="AJ28" s="121" t="str">
        <f t="shared" si="0"/>
        <v/>
      </c>
      <c r="AK28" s="8"/>
      <c r="AL28" s="125"/>
    </row>
    <row r="29" spans="1:38" ht="16.5" customHeight="1" x14ac:dyDescent="0.2">
      <c r="A29" s="5">
        <v>19</v>
      </c>
      <c r="B29" s="6" t="str">
        <f>ESPANOL!B29</f>
        <v>ERZULIA</v>
      </c>
      <c r="C29" s="116" t="str">
        <f>ESPANOL!C29</f>
        <v xml:space="preserve">NARCISSE </v>
      </c>
      <c r="D29" s="117">
        <f>ESPANOL!AN29</f>
        <v>84.4375</v>
      </c>
      <c r="E29" s="109" t="str">
        <f>ESPANOL!AT29</f>
        <v/>
      </c>
      <c r="F29" s="108" t="str">
        <f>ESPANOL!AX29</f>
        <v/>
      </c>
      <c r="G29" s="118">
        <f>IF(AND(NOT(ISBLANK(ESPANOL!AY29)), NOT(ISBLANK(ESPANOL!AZ29))), ESPANOL!AY29 + ESPANOL!AZ29, 0)</f>
        <v>0</v>
      </c>
      <c r="H29" s="119">
        <f>INGLES!AN29</f>
        <v>93.4375</v>
      </c>
      <c r="I29" s="3" t="str">
        <f>INGLES!AT29</f>
        <v/>
      </c>
      <c r="J29" s="7" t="str">
        <f>INGLES!AX29</f>
        <v/>
      </c>
      <c r="K29" s="120">
        <f>IF(AND(NOT(ISBLANK(INGLES!AY29)), NOT(ISBLANK(INGLES!AZ29))), INGLES!AY29 + INGLES!AZ29, 0)</f>
        <v>0</v>
      </c>
      <c r="L29" s="117">
        <f>MATEMATICA!$AN29</f>
        <v>91</v>
      </c>
      <c r="M29" s="109" t="str">
        <f>MATEMATICA!$AT29</f>
        <v/>
      </c>
      <c r="N29" s="108" t="str">
        <f>MATEMATICA!$AX29</f>
        <v/>
      </c>
      <c r="O29" s="118">
        <f>IF(AND(NOT(ISBLANK(MATEMATICA!$AY29)), NOT(ISBLANK(MATEMATICA!$AZ29))), MATEMATICA!$AY29 + MATEMATICA!$AZ29, 0)</f>
        <v>0</v>
      </c>
      <c r="P29" s="117">
        <f>SOCIALES!$AN29</f>
        <v>85.875</v>
      </c>
      <c r="Q29" s="109" t="str">
        <f>SOCIALES!$AT29</f>
        <v/>
      </c>
      <c r="R29" s="108" t="str">
        <f>SOCIALES!$AX29</f>
        <v/>
      </c>
      <c r="S29" s="118">
        <f>IF(AND(NOT(ISBLANK(SOCIALES!$AY29)), NOT(ISBLANK(SOCIALES!$AZ29))), SOCIALES!$AY29 + SOCIALES!$AZ29, 0)</f>
        <v>0</v>
      </c>
      <c r="T29" s="117">
        <f>NATURALES!$AN29</f>
        <v>92.4375</v>
      </c>
      <c r="U29" s="109" t="str">
        <f>NATURALES!$AT29</f>
        <v/>
      </c>
      <c r="V29" s="108" t="str">
        <f>NATURALES!$AX29</f>
        <v/>
      </c>
      <c r="W29" s="118">
        <f>IF(AND(NOT(ISBLANK(NATURALES!$AY29)), NOT(ISBLANK(NATURALES!$AZ29))), NATURALES!$AY29 + NATURALES!$AZ29, 0)</f>
        <v>0</v>
      </c>
      <c r="X29" s="117">
        <f>EDU.ARTISTICA!$AN29</f>
        <v>80.5</v>
      </c>
      <c r="Y29" s="109" t="str">
        <f>EDU.ARTISTICA!$AT29</f>
        <v/>
      </c>
      <c r="Z29" s="108" t="str">
        <f>EDU.ARTISTICA!$AX29</f>
        <v/>
      </c>
      <c r="AA29" s="118">
        <f>IF(AND(NOT(ISBLANK(EDU.ARTISTICA!$AY29)), NOT(ISBLANK(EDU.ARTISTICA!$AZ29))), EDU.ARTISTICA!$AY29 + EDU.ARTISTICA!$AZ29, 0)</f>
        <v>0</v>
      </c>
      <c r="AB29" s="117">
        <f>EDU.FISICA!$AN29</f>
        <v>92.5625</v>
      </c>
      <c r="AC29" s="109" t="str">
        <f>EDU.FISICA!$AT29</f>
        <v/>
      </c>
      <c r="AD29" s="108" t="str">
        <f>EDU.FISICA!$AX29</f>
        <v/>
      </c>
      <c r="AE29" s="118">
        <f>IF(AND(NOT(ISBLANK(EDU.FISICA!$AY29)), NOT(ISBLANK(EDU.FISICA!$AZ29))), EDU.FISICA!$AY29 + EDU.FISICA!$AZ29, 0)</f>
        <v>0</v>
      </c>
      <c r="AF29" s="117">
        <f>RELIGION!$AN29</f>
        <v>84.5</v>
      </c>
      <c r="AG29" s="109" t="str">
        <f>RELIGION!$AT29</f>
        <v/>
      </c>
      <c r="AH29" s="108" t="str">
        <f>RELIGION!$AX29</f>
        <v/>
      </c>
      <c r="AI29" s="118">
        <f>IF(AND(NOT(ISBLANK(RELIGION!$AY29)), NOT(ISBLANK(RELIGION!$AZ29))), RELIGION!$AY29 + RELIGION!$AZ29, 0)</f>
        <v>0</v>
      </c>
      <c r="AJ29" s="121" t="str">
        <f t="shared" si="0"/>
        <v/>
      </c>
      <c r="AK29" s="8"/>
      <c r="AL29" s="125"/>
    </row>
    <row r="30" spans="1:38" ht="16.5" customHeight="1" x14ac:dyDescent="0.2">
      <c r="A30" s="5">
        <v>20</v>
      </c>
      <c r="B30" s="6" t="str">
        <f>ESPANOL!B30</f>
        <v>GREULY</v>
      </c>
      <c r="C30" s="116" t="str">
        <f>ESPANOL!C30</f>
        <v>JASINTO DE LA ROSA</v>
      </c>
      <c r="D30" s="117">
        <f>ESPANOL!AN30</f>
        <v>79.5625</v>
      </c>
      <c r="E30" s="109" t="str">
        <f>ESPANOL!AT30</f>
        <v/>
      </c>
      <c r="F30" s="108" t="str">
        <f>ESPANOL!AX30</f>
        <v/>
      </c>
      <c r="G30" s="118">
        <f>IF(AND(NOT(ISBLANK(ESPANOL!AY30)), NOT(ISBLANK(ESPANOL!AZ30))), ESPANOL!AY30 + ESPANOL!AZ30, 0)</f>
        <v>0</v>
      </c>
      <c r="H30" s="119">
        <f>INGLES!AN30</f>
        <v>91.1875</v>
      </c>
      <c r="I30" s="3" t="str">
        <f>INGLES!AT30</f>
        <v/>
      </c>
      <c r="J30" s="7" t="str">
        <f>INGLES!AX30</f>
        <v/>
      </c>
      <c r="K30" s="120">
        <f>IF(AND(NOT(ISBLANK(INGLES!AY30)), NOT(ISBLANK(INGLES!AZ30))), INGLES!AY30 + INGLES!AZ30, 0)</f>
        <v>0</v>
      </c>
      <c r="L30" s="117">
        <f>MATEMATICA!$AN30</f>
        <v>78.8125</v>
      </c>
      <c r="M30" s="109" t="str">
        <f>MATEMATICA!$AT30</f>
        <v/>
      </c>
      <c r="N30" s="108" t="str">
        <f>MATEMATICA!$AX30</f>
        <v/>
      </c>
      <c r="O30" s="118">
        <f>IF(AND(NOT(ISBLANK(MATEMATICA!$AY30)), NOT(ISBLANK(MATEMATICA!$AZ30))), MATEMATICA!$AY30 + MATEMATICA!$AZ30, 0)</f>
        <v>0</v>
      </c>
      <c r="P30" s="117">
        <f>SOCIALES!$AN30</f>
        <v>80.1875</v>
      </c>
      <c r="Q30" s="109" t="str">
        <f>SOCIALES!$AT30</f>
        <v/>
      </c>
      <c r="R30" s="108" t="str">
        <f>SOCIALES!$AX30</f>
        <v/>
      </c>
      <c r="S30" s="118">
        <f>IF(AND(NOT(ISBLANK(SOCIALES!$AY30)), NOT(ISBLANK(SOCIALES!$AZ30))), SOCIALES!$AY30 + SOCIALES!$AZ30, 0)</f>
        <v>0</v>
      </c>
      <c r="T30" s="117">
        <f>NATURALES!$AN30</f>
        <v>89</v>
      </c>
      <c r="U30" s="109" t="str">
        <f>NATURALES!$AT30</f>
        <v/>
      </c>
      <c r="V30" s="108" t="str">
        <f>NATURALES!$AX30</f>
        <v/>
      </c>
      <c r="W30" s="118">
        <f>IF(AND(NOT(ISBLANK(NATURALES!$AY30)), NOT(ISBLANK(NATURALES!$AZ30))), NATURALES!$AY30 + NATURALES!$AZ30, 0)</f>
        <v>0</v>
      </c>
      <c r="X30" s="117">
        <f>EDU.ARTISTICA!$AN30</f>
        <v>77.0625</v>
      </c>
      <c r="Y30" s="109" t="str">
        <f>EDU.ARTISTICA!$AT30</f>
        <v/>
      </c>
      <c r="Z30" s="108" t="str">
        <f>EDU.ARTISTICA!$AX30</f>
        <v/>
      </c>
      <c r="AA30" s="118">
        <f>IF(AND(NOT(ISBLANK(EDU.ARTISTICA!$AY30)), NOT(ISBLANK(EDU.ARTISTICA!$AZ30))), EDU.ARTISTICA!$AY30 + EDU.ARTISTICA!$AZ30, 0)</f>
        <v>0</v>
      </c>
      <c r="AB30" s="117">
        <f>EDU.FISICA!$AN30</f>
        <v>88.6875</v>
      </c>
      <c r="AC30" s="109" t="str">
        <f>EDU.FISICA!$AT30</f>
        <v/>
      </c>
      <c r="AD30" s="108" t="str">
        <f>EDU.FISICA!$AX30</f>
        <v/>
      </c>
      <c r="AE30" s="118">
        <f>IF(AND(NOT(ISBLANK(EDU.FISICA!$AY30)), NOT(ISBLANK(EDU.FISICA!$AZ30))), EDU.FISICA!$AY30 + EDU.FISICA!$AZ30, 0)</f>
        <v>0</v>
      </c>
      <c r="AF30" s="117">
        <f>RELIGION!$AN30</f>
        <v>83.1875</v>
      </c>
      <c r="AG30" s="109" t="str">
        <f>RELIGION!$AT30</f>
        <v/>
      </c>
      <c r="AH30" s="108" t="str">
        <f>RELIGION!$AX30</f>
        <v/>
      </c>
      <c r="AI30" s="118">
        <f>IF(AND(NOT(ISBLANK(RELIGION!$AY30)), NOT(ISBLANK(RELIGION!$AZ30))), RELIGION!$AY30 + RELIGION!$AZ30, 0)</f>
        <v>0</v>
      </c>
      <c r="AJ30" s="121" t="str">
        <f t="shared" si="0"/>
        <v/>
      </c>
      <c r="AK30" s="8"/>
      <c r="AL30" s="120"/>
    </row>
    <row r="31" spans="1:38" ht="16.5" customHeight="1" x14ac:dyDescent="0.2">
      <c r="A31" s="5">
        <v>21</v>
      </c>
      <c r="B31" s="6" t="str">
        <f>ESPANOL!B31</f>
        <v>JOHNNDERY YOENDRIS</v>
      </c>
      <c r="C31" s="116" t="str">
        <f>ESPANOL!C31</f>
        <v>CUEBA NAVARRO</v>
      </c>
      <c r="D31" s="117">
        <f>ESPANOL!AN31</f>
        <v>0</v>
      </c>
      <c r="E31" s="109" t="str">
        <f>ESPANOL!AT31</f>
        <v/>
      </c>
      <c r="F31" s="108" t="str">
        <f>ESPANOL!AX31</f>
        <v/>
      </c>
      <c r="G31" s="118">
        <f>IF(AND(NOT(ISBLANK(ESPANOL!AY31)), NOT(ISBLANK(ESPANOL!AZ31))), ESPANOL!AY31 + ESPANOL!AZ31, 0)</f>
        <v>0</v>
      </c>
      <c r="H31" s="119">
        <f>INGLES!AN31</f>
        <v>0</v>
      </c>
      <c r="I31" s="3" t="str">
        <f>INGLES!AT31</f>
        <v/>
      </c>
      <c r="J31" s="7" t="str">
        <f>INGLES!AX31</f>
        <v/>
      </c>
      <c r="K31" s="120">
        <f>IF(AND(NOT(ISBLANK(INGLES!AY31)), NOT(ISBLANK(INGLES!AZ31))), INGLES!AY31 + INGLES!AZ31, 0)</f>
        <v>0</v>
      </c>
      <c r="L31" s="117">
        <f>MATEMATICA!$AN31</f>
        <v>0</v>
      </c>
      <c r="M31" s="109" t="str">
        <f>MATEMATICA!$AT31</f>
        <v/>
      </c>
      <c r="N31" s="108" t="str">
        <f>MATEMATICA!$AX31</f>
        <v/>
      </c>
      <c r="O31" s="118">
        <f>IF(AND(NOT(ISBLANK(MATEMATICA!$AY31)), NOT(ISBLANK(MATEMATICA!$AZ31))), MATEMATICA!$AY31 + MATEMATICA!$AZ31, 0)</f>
        <v>0</v>
      </c>
      <c r="P31" s="117">
        <f>SOCIALES!$AN31</f>
        <v>0</v>
      </c>
      <c r="Q31" s="109" t="str">
        <f>SOCIALES!$AT31</f>
        <v/>
      </c>
      <c r="R31" s="108" t="str">
        <f>SOCIALES!$AX31</f>
        <v/>
      </c>
      <c r="S31" s="118">
        <f>IF(AND(NOT(ISBLANK(SOCIALES!$AY31)), NOT(ISBLANK(SOCIALES!$AZ31))), SOCIALES!$AY31 + SOCIALES!$AZ31, 0)</f>
        <v>0</v>
      </c>
      <c r="T31" s="117">
        <f>NATURALES!$AN31</f>
        <v>0</v>
      </c>
      <c r="U31" s="109" t="str">
        <f>NATURALES!$AT31</f>
        <v/>
      </c>
      <c r="V31" s="108" t="str">
        <f>NATURALES!$AX31</f>
        <v/>
      </c>
      <c r="W31" s="118">
        <f>IF(AND(NOT(ISBLANK(NATURALES!$AY31)), NOT(ISBLANK(NATURALES!$AZ31))), NATURALES!$AY31 + NATURALES!$AZ31, 0)</f>
        <v>0</v>
      </c>
      <c r="X31" s="117">
        <f>EDU.ARTISTICA!$AN31</f>
        <v>0</v>
      </c>
      <c r="Y31" s="109" t="str">
        <f>EDU.ARTISTICA!$AT31</f>
        <v/>
      </c>
      <c r="Z31" s="108" t="str">
        <f>EDU.ARTISTICA!$AX31</f>
        <v/>
      </c>
      <c r="AA31" s="118">
        <f>IF(AND(NOT(ISBLANK(EDU.ARTISTICA!$AY31)), NOT(ISBLANK(EDU.ARTISTICA!$AZ31))), EDU.ARTISTICA!$AY31 + EDU.ARTISTICA!$AZ31, 0)</f>
        <v>0</v>
      </c>
      <c r="AB31" s="117">
        <f>EDU.FISICA!$AN31</f>
        <v>0</v>
      </c>
      <c r="AC31" s="109" t="str">
        <f>EDU.FISICA!$AT31</f>
        <v/>
      </c>
      <c r="AD31" s="108" t="str">
        <f>EDU.FISICA!$AX31</f>
        <v/>
      </c>
      <c r="AE31" s="118">
        <f>IF(AND(NOT(ISBLANK(EDU.FISICA!$AY31)), NOT(ISBLANK(EDU.FISICA!$AZ31))), EDU.FISICA!$AY31 + EDU.FISICA!$AZ31, 0)</f>
        <v>0</v>
      </c>
      <c r="AF31" s="117">
        <f>RELIGION!$AN31</f>
        <v>0</v>
      </c>
      <c r="AG31" s="109" t="str">
        <f>RELIGION!$AT31</f>
        <v/>
      </c>
      <c r="AH31" s="108" t="str">
        <f>RELIGION!$AX31</f>
        <v/>
      </c>
      <c r="AI31" s="118">
        <f>IF(AND(NOT(ISBLANK(RELIGION!$AY31)), NOT(ISBLANK(RELIGION!$AZ31))), RELIGION!$AY31 + RELIGION!$AZ31, 0)</f>
        <v>0</v>
      </c>
      <c r="AJ31" s="121" t="str">
        <f t="shared" si="0"/>
        <v/>
      </c>
      <c r="AK31" s="8"/>
      <c r="AL31" s="125"/>
    </row>
    <row r="32" spans="1:38" ht="16.5" customHeight="1" x14ac:dyDescent="0.2">
      <c r="A32" s="5">
        <v>22</v>
      </c>
      <c r="B32" s="6" t="str">
        <f>ESPANOL!B32</f>
        <v>JOSE RAMON</v>
      </c>
      <c r="C32" s="116" t="str">
        <f>ESPANOL!C32</f>
        <v>CONSTANZA REYES</v>
      </c>
      <c r="D32" s="117">
        <f>ESPANOL!AN32</f>
        <v>0</v>
      </c>
      <c r="E32" s="109" t="str">
        <f>ESPANOL!AT32</f>
        <v/>
      </c>
      <c r="F32" s="108" t="str">
        <f>ESPANOL!AX32</f>
        <v/>
      </c>
      <c r="G32" s="118">
        <f>IF(AND(NOT(ISBLANK(ESPANOL!AY32)), NOT(ISBLANK(ESPANOL!AZ32))), ESPANOL!AY32 + ESPANOL!AZ32, 0)</f>
        <v>0</v>
      </c>
      <c r="H32" s="119">
        <f>INGLES!AN32</f>
        <v>0</v>
      </c>
      <c r="I32" s="3" t="str">
        <f>INGLES!AT32</f>
        <v/>
      </c>
      <c r="J32" s="7" t="str">
        <f>INGLES!AX32</f>
        <v/>
      </c>
      <c r="K32" s="120">
        <f>IF(AND(NOT(ISBLANK(INGLES!AY32)), NOT(ISBLANK(INGLES!AZ32))), INGLES!AY32 + INGLES!AZ32, 0)</f>
        <v>0</v>
      </c>
      <c r="L32" s="117">
        <f>MATEMATICA!$AN32</f>
        <v>0</v>
      </c>
      <c r="M32" s="109" t="str">
        <f>MATEMATICA!$AT32</f>
        <v/>
      </c>
      <c r="N32" s="108" t="str">
        <f>MATEMATICA!$AX32</f>
        <v/>
      </c>
      <c r="O32" s="118">
        <f>IF(AND(NOT(ISBLANK(MATEMATICA!$AY32)), NOT(ISBLANK(MATEMATICA!$AZ32))), MATEMATICA!$AY32 + MATEMATICA!$AZ32, 0)</f>
        <v>0</v>
      </c>
      <c r="P32" s="117">
        <f>SOCIALES!$AN32</f>
        <v>0</v>
      </c>
      <c r="Q32" s="109" t="str">
        <f>SOCIALES!$AT32</f>
        <v/>
      </c>
      <c r="R32" s="108" t="str">
        <f>SOCIALES!$AX32</f>
        <v/>
      </c>
      <c r="S32" s="118">
        <f>IF(AND(NOT(ISBLANK(SOCIALES!$AY32)), NOT(ISBLANK(SOCIALES!$AZ32))), SOCIALES!$AY32 + SOCIALES!$AZ32, 0)</f>
        <v>0</v>
      </c>
      <c r="T32" s="117">
        <f>NATURALES!$AN32</f>
        <v>0</v>
      </c>
      <c r="U32" s="109" t="str">
        <f>NATURALES!$AT32</f>
        <v/>
      </c>
      <c r="V32" s="108" t="str">
        <f>NATURALES!$AX32</f>
        <v/>
      </c>
      <c r="W32" s="118">
        <f>IF(AND(NOT(ISBLANK(NATURALES!$AY32)), NOT(ISBLANK(NATURALES!$AZ32))), NATURALES!$AY32 + NATURALES!$AZ32, 0)</f>
        <v>0</v>
      </c>
      <c r="X32" s="117">
        <f>EDU.ARTISTICA!$AN32</f>
        <v>0</v>
      </c>
      <c r="Y32" s="109" t="str">
        <f>EDU.ARTISTICA!$AT32</f>
        <v/>
      </c>
      <c r="Z32" s="108" t="str">
        <f>EDU.ARTISTICA!$AX32</f>
        <v/>
      </c>
      <c r="AA32" s="118">
        <f>IF(AND(NOT(ISBLANK(EDU.ARTISTICA!$AY32)), NOT(ISBLANK(EDU.ARTISTICA!$AZ32))), EDU.ARTISTICA!$AY32 + EDU.ARTISTICA!$AZ32, 0)</f>
        <v>0</v>
      </c>
      <c r="AB32" s="117">
        <f>EDU.FISICA!$AN32</f>
        <v>0</v>
      </c>
      <c r="AC32" s="109" t="str">
        <f>EDU.FISICA!$AT32</f>
        <v/>
      </c>
      <c r="AD32" s="108" t="str">
        <f>EDU.FISICA!$AX32</f>
        <v/>
      </c>
      <c r="AE32" s="118">
        <f>IF(AND(NOT(ISBLANK(EDU.FISICA!$AY32)), NOT(ISBLANK(EDU.FISICA!$AZ32))), EDU.FISICA!$AY32 + EDU.FISICA!$AZ32, 0)</f>
        <v>0</v>
      </c>
      <c r="AF32" s="117">
        <f>RELIGION!$AN32</f>
        <v>81.1875</v>
      </c>
      <c r="AG32" s="109" t="str">
        <f>RELIGION!$AT32</f>
        <v/>
      </c>
      <c r="AH32" s="108" t="str">
        <f>RELIGION!$AX32</f>
        <v/>
      </c>
      <c r="AI32" s="118">
        <f>IF(AND(NOT(ISBLANK(RELIGION!$AY32)), NOT(ISBLANK(RELIGION!$AZ32))), RELIGION!$AY32 + RELIGION!$AZ32, 0)</f>
        <v>0</v>
      </c>
      <c r="AJ32" s="121" t="str">
        <f t="shared" si="0"/>
        <v/>
      </c>
      <c r="AK32" s="8"/>
      <c r="AL32" s="120"/>
    </row>
    <row r="33" spans="1:38" ht="16.5" customHeight="1" x14ac:dyDescent="0.2">
      <c r="A33" s="5">
        <v>23</v>
      </c>
      <c r="B33" s="6" t="str">
        <f>ESPANOL!B33</f>
        <v>JUAN JOSE</v>
      </c>
      <c r="C33" s="116" t="str">
        <f>ESPANOL!C33</f>
        <v>PERALTA PANIAGUA</v>
      </c>
      <c r="D33" s="117">
        <f>ESPANOL!AN33</f>
        <v>82</v>
      </c>
      <c r="E33" s="109" t="str">
        <f>ESPANOL!AT33</f>
        <v/>
      </c>
      <c r="F33" s="108" t="str">
        <f>ESPANOL!AX33</f>
        <v/>
      </c>
      <c r="G33" s="118">
        <f>IF(AND(NOT(ISBLANK(ESPANOL!AY33)), NOT(ISBLANK(ESPANOL!AZ33))), ESPANOL!AY33 + ESPANOL!AZ33, 0)</f>
        <v>0</v>
      </c>
      <c r="H33" s="119">
        <f>INGLES!AN33</f>
        <v>91.0625</v>
      </c>
      <c r="I33" s="3" t="str">
        <f>INGLES!AT33</f>
        <v/>
      </c>
      <c r="J33" s="7" t="str">
        <f>INGLES!AX33</f>
        <v/>
      </c>
      <c r="K33" s="120">
        <f>IF(AND(NOT(ISBLANK(INGLES!AY33)), NOT(ISBLANK(INGLES!AZ33))), INGLES!AY33 + INGLES!AZ33, 0)</f>
        <v>0</v>
      </c>
      <c r="L33" s="117">
        <f>MATEMATICA!$AN33</f>
        <v>82</v>
      </c>
      <c r="M33" s="109" t="str">
        <f>MATEMATICA!$AT33</f>
        <v/>
      </c>
      <c r="N33" s="108" t="str">
        <f>MATEMATICA!$AX33</f>
        <v/>
      </c>
      <c r="O33" s="118">
        <f>IF(AND(NOT(ISBLANK(MATEMATICA!$AY33)), NOT(ISBLANK(MATEMATICA!$AZ33))), MATEMATICA!$AY33 + MATEMATICA!$AZ33, 0)</f>
        <v>0</v>
      </c>
      <c r="P33" s="117">
        <f>SOCIALES!$AN33</f>
        <v>0</v>
      </c>
      <c r="Q33" s="109" t="str">
        <f>SOCIALES!$AT33</f>
        <v/>
      </c>
      <c r="R33" s="108" t="str">
        <f>SOCIALES!$AX33</f>
        <v/>
      </c>
      <c r="S33" s="118">
        <f>IF(AND(NOT(ISBLANK(SOCIALES!$AY33)), NOT(ISBLANK(SOCIALES!$AZ33))), SOCIALES!$AY33 + SOCIALES!$AZ33, 0)</f>
        <v>0</v>
      </c>
      <c r="T33" s="117">
        <f>NATURALES!$AN33</f>
        <v>0</v>
      </c>
      <c r="U33" s="109" t="str">
        <f>NATURALES!$AT33</f>
        <v/>
      </c>
      <c r="V33" s="108" t="str">
        <f>NATURALES!$AX33</f>
        <v/>
      </c>
      <c r="W33" s="118">
        <f>IF(AND(NOT(ISBLANK(NATURALES!$AY33)), NOT(ISBLANK(NATURALES!$AZ33))), NATURALES!$AY33 + NATURALES!$AZ33, 0)</f>
        <v>0</v>
      </c>
      <c r="X33" s="117">
        <f>EDU.ARTISTICA!$AN33</f>
        <v>76.25</v>
      </c>
      <c r="Y33" s="109" t="str">
        <f>EDU.ARTISTICA!$AT33</f>
        <v/>
      </c>
      <c r="Z33" s="108" t="str">
        <f>EDU.ARTISTICA!$AX33</f>
        <v/>
      </c>
      <c r="AA33" s="118">
        <f>IF(AND(NOT(ISBLANK(EDU.ARTISTICA!$AY33)), NOT(ISBLANK(EDU.ARTISTICA!$AZ33))), EDU.ARTISTICA!$AY33 + EDU.ARTISTICA!$AZ33, 0)</f>
        <v>0</v>
      </c>
      <c r="AB33" s="117">
        <f>EDU.FISICA!$AN33</f>
        <v>0</v>
      </c>
      <c r="AC33" s="109" t="str">
        <f>EDU.FISICA!$AT33</f>
        <v/>
      </c>
      <c r="AD33" s="108" t="str">
        <f>EDU.FISICA!$AX33</f>
        <v/>
      </c>
      <c r="AE33" s="118">
        <f>IF(AND(NOT(ISBLANK(EDU.FISICA!$AY33)), NOT(ISBLANK(EDU.FISICA!$AZ33))), EDU.FISICA!$AY33 + EDU.FISICA!$AZ33, 0)</f>
        <v>0</v>
      </c>
      <c r="AF33" s="117">
        <f>RELIGION!$AN33</f>
        <v>18.875</v>
      </c>
      <c r="AG33" s="109" t="str">
        <f>RELIGION!$AT33</f>
        <v/>
      </c>
      <c r="AH33" s="108" t="str">
        <f>RELIGION!$AX33</f>
        <v/>
      </c>
      <c r="AI33" s="118">
        <f>IF(AND(NOT(ISBLANK(RELIGION!$AY33)), NOT(ISBLANK(RELIGION!$AZ33))), RELIGION!$AY33 + RELIGION!$AZ33, 0)</f>
        <v>0</v>
      </c>
      <c r="AJ33" s="121" t="str">
        <f t="shared" si="0"/>
        <v/>
      </c>
      <c r="AK33" s="8"/>
      <c r="AL33" s="120"/>
    </row>
    <row r="34" spans="1:38" ht="16.5" customHeight="1" x14ac:dyDescent="0.2">
      <c r="A34" s="5">
        <v>24</v>
      </c>
      <c r="B34" s="6" t="str">
        <f>ESPANOL!B34</f>
        <v>LUIS MANUEL</v>
      </c>
      <c r="C34" s="116" t="str">
        <f>ESPANOL!C34</f>
        <v>RODRIGUEZ FERRAND</v>
      </c>
      <c r="D34" s="117">
        <f>ESPANOL!AN34</f>
        <v>76.0625</v>
      </c>
      <c r="E34" s="109" t="str">
        <f>ESPANOL!AT34</f>
        <v/>
      </c>
      <c r="F34" s="108" t="str">
        <f>ESPANOL!AX34</f>
        <v/>
      </c>
      <c r="G34" s="118">
        <f>IF(AND(NOT(ISBLANK(ESPANOL!AY34)), NOT(ISBLANK(ESPANOL!AZ34))), ESPANOL!AY34 + ESPANOL!AZ34, 0)</f>
        <v>0</v>
      </c>
      <c r="H34" s="119">
        <f>INGLES!AN34</f>
        <v>80.1875</v>
      </c>
      <c r="I34" s="3" t="str">
        <f>INGLES!AT34</f>
        <v/>
      </c>
      <c r="J34" s="7" t="str">
        <f>INGLES!AX34</f>
        <v/>
      </c>
      <c r="K34" s="120">
        <f>IF(AND(NOT(ISBLANK(INGLES!AY34)), NOT(ISBLANK(INGLES!AZ34))), INGLES!AY34 + INGLES!AZ34, 0)</f>
        <v>0</v>
      </c>
      <c r="L34" s="117">
        <f>MATEMATICA!$AN34</f>
        <v>74.125</v>
      </c>
      <c r="M34" s="109" t="str">
        <f>MATEMATICA!$AT34</f>
        <v/>
      </c>
      <c r="N34" s="108" t="str">
        <f>MATEMATICA!$AX34</f>
        <v/>
      </c>
      <c r="O34" s="118">
        <f>IF(AND(NOT(ISBLANK(MATEMATICA!$AY34)), NOT(ISBLANK(MATEMATICA!$AZ34))), MATEMATICA!$AY34 + MATEMATICA!$AZ34, 0)</f>
        <v>0</v>
      </c>
      <c r="P34" s="117">
        <f>SOCIALES!$AN34</f>
        <v>0</v>
      </c>
      <c r="Q34" s="109" t="str">
        <f>SOCIALES!$AT34</f>
        <v/>
      </c>
      <c r="R34" s="108" t="str">
        <f>SOCIALES!$AX34</f>
        <v/>
      </c>
      <c r="S34" s="118">
        <f>IF(AND(NOT(ISBLANK(SOCIALES!$AY34)), NOT(ISBLANK(SOCIALES!$AZ34))), SOCIALES!$AY34 + SOCIALES!$AZ34, 0)</f>
        <v>0</v>
      </c>
      <c r="T34" s="117">
        <f>NATURALES!$AN34</f>
        <v>76.375</v>
      </c>
      <c r="U34" s="109" t="str">
        <f>NATURALES!$AT34</f>
        <v/>
      </c>
      <c r="V34" s="108" t="str">
        <f>NATURALES!$AX34</f>
        <v/>
      </c>
      <c r="W34" s="118">
        <f>IF(AND(NOT(ISBLANK(NATURALES!$AY34)), NOT(ISBLANK(NATURALES!$AZ34))), NATURALES!$AY34 + NATURALES!$AZ34, 0)</f>
        <v>0</v>
      </c>
      <c r="X34" s="117">
        <f>EDU.ARTISTICA!$AN34</f>
        <v>75.3125</v>
      </c>
      <c r="Y34" s="109" t="str">
        <f>EDU.ARTISTICA!$AT34</f>
        <v/>
      </c>
      <c r="Z34" s="108" t="str">
        <f>EDU.ARTISTICA!$AX34</f>
        <v/>
      </c>
      <c r="AA34" s="118">
        <f>IF(AND(NOT(ISBLANK(EDU.ARTISTICA!$AY34)), NOT(ISBLANK(EDU.ARTISTICA!$AZ34))), EDU.ARTISTICA!$AY34 + EDU.ARTISTICA!$AZ34, 0)</f>
        <v>0</v>
      </c>
      <c r="AB34" s="117">
        <f>EDU.FISICA!$AN34</f>
        <v>76.6875</v>
      </c>
      <c r="AC34" s="109" t="str">
        <f>EDU.FISICA!$AT34</f>
        <v/>
      </c>
      <c r="AD34" s="108" t="str">
        <f>EDU.FISICA!$AX34</f>
        <v/>
      </c>
      <c r="AE34" s="118">
        <f>IF(AND(NOT(ISBLANK(EDU.FISICA!$AY34)), NOT(ISBLANK(EDU.FISICA!$AZ34))), EDU.FISICA!$AY34 + EDU.FISICA!$AZ34, 0)</f>
        <v>0</v>
      </c>
      <c r="AF34" s="117">
        <f>RELIGION!$AN34</f>
        <v>72.875</v>
      </c>
      <c r="AG34" s="109" t="str">
        <f>RELIGION!$AT34</f>
        <v/>
      </c>
      <c r="AH34" s="108" t="str">
        <f>RELIGION!$AX34</f>
        <v/>
      </c>
      <c r="AI34" s="118">
        <f>IF(AND(NOT(ISBLANK(RELIGION!$AY34)), NOT(ISBLANK(RELIGION!$AZ34))), RELIGION!$AY34 + RELIGION!$AZ34, 0)</f>
        <v>0</v>
      </c>
      <c r="AJ34" s="121" t="str">
        <f t="shared" si="0"/>
        <v/>
      </c>
      <c r="AK34" s="126"/>
      <c r="AL34" s="120"/>
    </row>
    <row r="35" spans="1:38" ht="16.5" customHeight="1" x14ac:dyDescent="0.2">
      <c r="A35" s="5">
        <v>25</v>
      </c>
      <c r="B35" s="6" t="str">
        <f>ESPANOL!B35</f>
        <v>MERCEDES</v>
      </c>
      <c r="C35" s="116" t="str">
        <f>ESPANOL!C35</f>
        <v>GIRON GARCIA</v>
      </c>
      <c r="D35" s="117">
        <f>ESPANOL!AN35</f>
        <v>0</v>
      </c>
      <c r="E35" s="109" t="str">
        <f>ESPANOL!AT35</f>
        <v/>
      </c>
      <c r="F35" s="108" t="str">
        <f>ESPANOL!AX35</f>
        <v/>
      </c>
      <c r="G35" s="118">
        <f>IF(AND(NOT(ISBLANK(ESPANOL!AY35)), NOT(ISBLANK(ESPANOL!AZ35))), ESPANOL!AY35 + ESPANOL!AZ35, 0)</f>
        <v>0</v>
      </c>
      <c r="H35" s="119">
        <f>INGLES!AN35</f>
        <v>0</v>
      </c>
      <c r="I35" s="3" t="str">
        <f>INGLES!AT35</f>
        <v/>
      </c>
      <c r="J35" s="7" t="str">
        <f>INGLES!AX35</f>
        <v/>
      </c>
      <c r="K35" s="120">
        <f>IF(AND(NOT(ISBLANK(INGLES!AY35)), NOT(ISBLANK(INGLES!AZ35))), INGLES!AY35 + INGLES!AZ35, 0)</f>
        <v>0</v>
      </c>
      <c r="L35" s="117">
        <f>MATEMATICA!$AN35</f>
        <v>0</v>
      </c>
      <c r="M35" s="109" t="str">
        <f>MATEMATICA!$AT35</f>
        <v/>
      </c>
      <c r="N35" s="108" t="str">
        <f>MATEMATICA!$AX35</f>
        <v/>
      </c>
      <c r="O35" s="118">
        <f>IF(AND(NOT(ISBLANK(MATEMATICA!$AY35)), NOT(ISBLANK(MATEMATICA!$AZ35))), MATEMATICA!$AY35 + MATEMATICA!$AZ35, 0)</f>
        <v>0</v>
      </c>
      <c r="P35" s="117">
        <f>SOCIALES!$AN35</f>
        <v>0</v>
      </c>
      <c r="Q35" s="109" t="str">
        <f>SOCIALES!$AT35</f>
        <v/>
      </c>
      <c r="R35" s="108" t="str">
        <f>SOCIALES!$AX35</f>
        <v/>
      </c>
      <c r="S35" s="118">
        <f>IF(AND(NOT(ISBLANK(SOCIALES!$AY35)), NOT(ISBLANK(SOCIALES!$AZ35))), SOCIALES!$AY35 + SOCIALES!$AZ35, 0)</f>
        <v>0</v>
      </c>
      <c r="T35" s="117">
        <f>NATURALES!$AN35</f>
        <v>0</v>
      </c>
      <c r="U35" s="109" t="str">
        <f>NATURALES!$AT35</f>
        <v/>
      </c>
      <c r="V35" s="108" t="str">
        <f>NATURALES!$AX35</f>
        <v/>
      </c>
      <c r="W35" s="118">
        <f>IF(AND(NOT(ISBLANK(NATURALES!$AY35)), NOT(ISBLANK(NATURALES!$AZ35))), NATURALES!$AY35 + NATURALES!$AZ35, 0)</f>
        <v>0</v>
      </c>
      <c r="X35" s="117">
        <f>EDU.ARTISTICA!$AN35</f>
        <v>23.5</v>
      </c>
      <c r="Y35" s="109" t="str">
        <f>EDU.ARTISTICA!$AT35</f>
        <v/>
      </c>
      <c r="Z35" s="108" t="str">
        <f>EDU.ARTISTICA!$AX35</f>
        <v/>
      </c>
      <c r="AA35" s="118">
        <f>IF(AND(NOT(ISBLANK(EDU.ARTISTICA!$AY35)), NOT(ISBLANK(EDU.ARTISTICA!$AZ35))), EDU.ARTISTICA!$AY35 + EDU.ARTISTICA!$AZ35, 0)</f>
        <v>0</v>
      </c>
      <c r="AB35" s="117">
        <f>EDU.FISICA!$AN35</f>
        <v>0</v>
      </c>
      <c r="AC35" s="109" t="str">
        <f>EDU.FISICA!$AT35</f>
        <v/>
      </c>
      <c r="AD35" s="108" t="str">
        <f>EDU.FISICA!$AX35</f>
        <v/>
      </c>
      <c r="AE35" s="118">
        <f>IF(AND(NOT(ISBLANK(EDU.FISICA!$AY35)), NOT(ISBLANK(EDU.FISICA!$AZ35))), EDU.FISICA!$AY35 + EDU.FISICA!$AZ35, 0)</f>
        <v>0</v>
      </c>
      <c r="AF35" s="117">
        <f>RELIGION!$AN35</f>
        <v>79.9375</v>
      </c>
      <c r="AG35" s="109" t="str">
        <f>RELIGION!$AT35</f>
        <v/>
      </c>
      <c r="AH35" s="108" t="str">
        <f>RELIGION!$AX35</f>
        <v/>
      </c>
      <c r="AI35" s="118">
        <f>IF(AND(NOT(ISBLANK(RELIGION!$AY35)), NOT(ISBLANK(RELIGION!$AZ35))), RELIGION!$AY35 + RELIGION!$AZ35, 0)</f>
        <v>0</v>
      </c>
      <c r="AJ35" s="121" t="str">
        <f t="shared" si="0"/>
        <v/>
      </c>
      <c r="AK35" s="127"/>
      <c r="AL35" s="128"/>
    </row>
    <row r="36" spans="1:38" ht="16.5" customHeight="1" x14ac:dyDescent="0.2">
      <c r="A36" s="5">
        <v>26</v>
      </c>
      <c r="B36" s="6" t="str">
        <f>ESPANOL!B36</f>
        <v>MEROLIN</v>
      </c>
      <c r="C36" s="116" t="str">
        <f>ESPANOL!C36</f>
        <v>MORENO JAQUEZ</v>
      </c>
      <c r="D36" s="117">
        <f>ESPANOL!AN36</f>
        <v>94.625</v>
      </c>
      <c r="E36" s="109" t="str">
        <f>ESPANOL!AT36</f>
        <v/>
      </c>
      <c r="F36" s="108" t="str">
        <f>ESPANOL!AX36</f>
        <v/>
      </c>
      <c r="G36" s="118">
        <f>IF(AND(NOT(ISBLANK(ESPANOL!AY36)), NOT(ISBLANK(ESPANOL!AZ36))), ESPANOL!AY36 + ESPANOL!AZ36, 0)</f>
        <v>0</v>
      </c>
      <c r="H36" s="119">
        <f>INGLES!AN36</f>
        <v>93.625</v>
      </c>
      <c r="I36" s="3" t="str">
        <f>INGLES!AT36</f>
        <v/>
      </c>
      <c r="J36" s="7" t="str">
        <f>INGLES!AX36</f>
        <v/>
      </c>
      <c r="K36" s="120">
        <f>IF(AND(NOT(ISBLANK(INGLES!AY36)), NOT(ISBLANK(INGLES!AZ36))), INGLES!AY36 + INGLES!AZ36, 0)</f>
        <v>0</v>
      </c>
      <c r="L36" s="117">
        <f>MATEMATICA!$AN36</f>
        <v>95.1875</v>
      </c>
      <c r="M36" s="109" t="str">
        <f>MATEMATICA!$AT36</f>
        <v/>
      </c>
      <c r="N36" s="108" t="str">
        <f>MATEMATICA!$AX36</f>
        <v/>
      </c>
      <c r="O36" s="118">
        <f>IF(AND(NOT(ISBLANK(MATEMATICA!$AY36)), NOT(ISBLANK(MATEMATICA!$AZ36))), MATEMATICA!$AY36 + MATEMATICA!$AZ36, 0)</f>
        <v>0</v>
      </c>
      <c r="P36" s="117">
        <f>SOCIALES!$AN36</f>
        <v>93.0625</v>
      </c>
      <c r="Q36" s="109" t="str">
        <f>SOCIALES!$AT36</f>
        <v/>
      </c>
      <c r="R36" s="108" t="str">
        <f>SOCIALES!$AX36</f>
        <v/>
      </c>
      <c r="S36" s="118">
        <f>IF(AND(NOT(ISBLANK(SOCIALES!$AY36)), NOT(ISBLANK(SOCIALES!$AZ36))), SOCIALES!$AY36 + SOCIALES!$AZ36, 0)</f>
        <v>0</v>
      </c>
      <c r="T36" s="117">
        <f>NATURALES!$AN36</f>
        <v>97.0625</v>
      </c>
      <c r="U36" s="109" t="str">
        <f>NATURALES!$AT36</f>
        <v/>
      </c>
      <c r="V36" s="108" t="str">
        <f>NATURALES!$AX36</f>
        <v/>
      </c>
      <c r="W36" s="118">
        <f>IF(AND(NOT(ISBLANK(NATURALES!$AY36)), NOT(ISBLANK(NATURALES!$AZ36))), NATURALES!$AY36 + NATURALES!$AZ36, 0)</f>
        <v>0</v>
      </c>
      <c r="X36" s="117">
        <f>EDU.ARTISTICA!$AN36</f>
        <v>94.375</v>
      </c>
      <c r="Y36" s="109" t="str">
        <f>EDU.ARTISTICA!$AT36</f>
        <v/>
      </c>
      <c r="Z36" s="108" t="str">
        <f>EDU.ARTISTICA!$AX36</f>
        <v/>
      </c>
      <c r="AA36" s="118">
        <f>IF(AND(NOT(ISBLANK(EDU.ARTISTICA!$AY36)), NOT(ISBLANK(EDU.ARTISTICA!$AZ36))), EDU.ARTISTICA!$AY36 + EDU.ARTISTICA!$AZ36, 0)</f>
        <v>0</v>
      </c>
      <c r="AB36" s="117">
        <f>EDU.FISICA!$AN36</f>
        <v>96.75</v>
      </c>
      <c r="AC36" s="109" t="str">
        <f>EDU.FISICA!$AT36</f>
        <v/>
      </c>
      <c r="AD36" s="108" t="str">
        <f>EDU.FISICA!$AX36</f>
        <v/>
      </c>
      <c r="AE36" s="118">
        <f>IF(AND(NOT(ISBLANK(EDU.FISICA!$AY36)), NOT(ISBLANK(EDU.FISICA!$AZ36))), EDU.FISICA!$AY36 + EDU.FISICA!$AZ36, 0)</f>
        <v>0</v>
      </c>
      <c r="AF36" s="117">
        <f>RELIGION!$AN36</f>
        <v>84.25</v>
      </c>
      <c r="AG36" s="109" t="str">
        <f>RELIGION!$AT36</f>
        <v/>
      </c>
      <c r="AH36" s="108" t="str">
        <f>RELIGION!$AX36</f>
        <v/>
      </c>
      <c r="AI36" s="118">
        <f>IF(AND(NOT(ISBLANK(RELIGION!$AY36)), NOT(ISBLANK(RELIGION!$AZ36))), RELIGION!$AY36 + RELIGION!$AZ36, 0)</f>
        <v>0</v>
      </c>
      <c r="AJ36" s="121" t="str">
        <f t="shared" si="0"/>
        <v/>
      </c>
      <c r="AK36" s="7"/>
      <c r="AL36" s="124"/>
    </row>
    <row r="37" spans="1:38" ht="16.5" customHeight="1" x14ac:dyDescent="0.2">
      <c r="A37" s="5">
        <v>27</v>
      </c>
      <c r="B37" s="6" t="str">
        <f>ESPANOL!B37</f>
        <v>MIRLANDIE</v>
      </c>
      <c r="C37" s="116" t="str">
        <f>ESPANOL!C37</f>
        <v>MONTREVIL PIERRE</v>
      </c>
      <c r="D37" s="117">
        <f>ESPANOL!AN37</f>
        <v>87.125</v>
      </c>
      <c r="E37" s="109" t="str">
        <f>ESPANOL!AT37</f>
        <v/>
      </c>
      <c r="F37" s="108" t="str">
        <f>ESPANOL!AX37</f>
        <v/>
      </c>
      <c r="G37" s="118">
        <f>IF(AND(NOT(ISBLANK(ESPANOL!AY37)), NOT(ISBLANK(ESPANOL!AZ37))), ESPANOL!AY37 + ESPANOL!AZ37, 0)</f>
        <v>0</v>
      </c>
      <c r="H37" s="119">
        <f>INGLES!AN37</f>
        <v>85.125</v>
      </c>
      <c r="I37" s="3" t="str">
        <f>INGLES!AT37</f>
        <v/>
      </c>
      <c r="J37" s="7" t="str">
        <f>INGLES!AX37</f>
        <v/>
      </c>
      <c r="K37" s="120">
        <f>IF(AND(NOT(ISBLANK(INGLES!AY37)), NOT(ISBLANK(INGLES!AZ37))), INGLES!AY37 + INGLES!AZ37, 0)</f>
        <v>0</v>
      </c>
      <c r="L37" s="117">
        <f>MATEMATICA!$AN37</f>
        <v>81.25</v>
      </c>
      <c r="M37" s="109" t="str">
        <f>MATEMATICA!$AT37</f>
        <v/>
      </c>
      <c r="N37" s="108" t="str">
        <f>MATEMATICA!$AX37</f>
        <v/>
      </c>
      <c r="O37" s="118">
        <f>IF(AND(NOT(ISBLANK(MATEMATICA!$AY37)), NOT(ISBLANK(MATEMATICA!$AZ37))), MATEMATICA!$AY37 + MATEMATICA!$AZ37, 0)</f>
        <v>0</v>
      </c>
      <c r="P37" s="117">
        <f>SOCIALES!$AN37</f>
        <v>0</v>
      </c>
      <c r="Q37" s="109" t="str">
        <f>SOCIALES!$AT37</f>
        <v/>
      </c>
      <c r="R37" s="108" t="str">
        <f>SOCIALES!$AX37</f>
        <v/>
      </c>
      <c r="S37" s="118">
        <f>IF(AND(NOT(ISBLANK(SOCIALES!$AY37)), NOT(ISBLANK(SOCIALES!$AZ37))), SOCIALES!$AY37 + SOCIALES!$AZ37, 0)</f>
        <v>0</v>
      </c>
      <c r="T37" s="117">
        <f>NATURALES!$AN37</f>
        <v>89.4375</v>
      </c>
      <c r="U37" s="109" t="str">
        <f>NATURALES!$AT37</f>
        <v/>
      </c>
      <c r="V37" s="108" t="str">
        <f>NATURALES!$AX37</f>
        <v/>
      </c>
      <c r="W37" s="118">
        <f>IF(AND(NOT(ISBLANK(NATURALES!$AY37)), NOT(ISBLANK(NATURALES!$AZ37))), NATURALES!$AY37 + NATURALES!$AZ37, 0)</f>
        <v>0</v>
      </c>
      <c r="X37" s="117">
        <f>EDU.ARTISTICA!$AN37</f>
        <v>84.8125</v>
      </c>
      <c r="Y37" s="109" t="str">
        <f>EDU.ARTISTICA!$AT37</f>
        <v/>
      </c>
      <c r="Z37" s="108" t="str">
        <f>EDU.ARTISTICA!$AX37</f>
        <v/>
      </c>
      <c r="AA37" s="118">
        <f>IF(AND(NOT(ISBLANK(EDU.ARTISTICA!$AY37)), NOT(ISBLANK(EDU.ARTISTICA!$AZ37))), EDU.ARTISTICA!$AY37 + EDU.ARTISTICA!$AZ37, 0)</f>
        <v>0</v>
      </c>
      <c r="AB37" s="117">
        <f>EDU.FISICA!$AN37</f>
        <v>89.75</v>
      </c>
      <c r="AC37" s="109" t="str">
        <f>EDU.FISICA!$AT37</f>
        <v/>
      </c>
      <c r="AD37" s="108" t="str">
        <f>EDU.FISICA!$AX37</f>
        <v/>
      </c>
      <c r="AE37" s="118">
        <f>IF(AND(NOT(ISBLANK(EDU.FISICA!$AY37)), NOT(ISBLANK(EDU.FISICA!$AZ37))), EDU.FISICA!$AY37 + EDU.FISICA!$AZ37, 0)</f>
        <v>0</v>
      </c>
      <c r="AF37" s="117">
        <f>RELIGION!$AN37</f>
        <v>84.3125</v>
      </c>
      <c r="AG37" s="109" t="str">
        <f>RELIGION!$AT37</f>
        <v/>
      </c>
      <c r="AH37" s="108" t="str">
        <f>RELIGION!$AX37</f>
        <v/>
      </c>
      <c r="AI37" s="118">
        <f>IF(AND(NOT(ISBLANK(RELIGION!$AY37)), NOT(ISBLANK(RELIGION!$AZ37))), RELIGION!$AY37 + RELIGION!$AZ37, 0)</f>
        <v>0</v>
      </c>
      <c r="AJ37" s="121" t="str">
        <f t="shared" si="0"/>
        <v/>
      </c>
      <c r="AK37" s="7"/>
      <c r="AL37" s="120"/>
    </row>
    <row r="38" spans="1:38" ht="16.5" customHeight="1" x14ac:dyDescent="0.2">
      <c r="A38" s="5">
        <v>28</v>
      </c>
      <c r="B38" s="6" t="str">
        <f>ESPANOL!B38</f>
        <v>ODALI</v>
      </c>
      <c r="C38" s="116" t="str">
        <f>ESPANOL!C38</f>
        <v>MORA PEREZ</v>
      </c>
      <c r="D38" s="117">
        <f>ESPANOL!AN38</f>
        <v>90.375</v>
      </c>
      <c r="E38" s="109" t="str">
        <f>ESPANOL!AT38</f>
        <v/>
      </c>
      <c r="F38" s="108" t="str">
        <f>ESPANOL!AX38</f>
        <v/>
      </c>
      <c r="G38" s="118">
        <f>IF(AND(NOT(ISBLANK(ESPANOL!AY38)), NOT(ISBLANK(ESPANOL!AZ38))), ESPANOL!AY38 + ESPANOL!AZ38, 0)</f>
        <v>0</v>
      </c>
      <c r="H38" s="119">
        <f>INGLES!AN38</f>
        <v>93</v>
      </c>
      <c r="I38" s="3" t="str">
        <f>INGLES!AT38</f>
        <v/>
      </c>
      <c r="J38" s="7" t="str">
        <f>INGLES!AX38</f>
        <v/>
      </c>
      <c r="K38" s="120">
        <f>IF(AND(NOT(ISBLANK(INGLES!AY38)), NOT(ISBLANK(INGLES!AZ38))), INGLES!AY38 + INGLES!AZ38, 0)</f>
        <v>0</v>
      </c>
      <c r="L38" s="117">
        <f>MATEMATICA!$AN38</f>
        <v>91</v>
      </c>
      <c r="M38" s="109" t="str">
        <f>MATEMATICA!$AT38</f>
        <v/>
      </c>
      <c r="N38" s="108" t="str">
        <f>MATEMATICA!$AX38</f>
        <v/>
      </c>
      <c r="O38" s="118">
        <f>IF(AND(NOT(ISBLANK(MATEMATICA!$AY38)), NOT(ISBLANK(MATEMATICA!$AZ38))), MATEMATICA!$AY38 + MATEMATICA!$AZ38, 0)</f>
        <v>0</v>
      </c>
      <c r="P38" s="117">
        <f>SOCIALES!$AN38</f>
        <v>92</v>
      </c>
      <c r="Q38" s="109" t="str">
        <f>SOCIALES!$AT38</f>
        <v/>
      </c>
      <c r="R38" s="108" t="str">
        <f>SOCIALES!$AX38</f>
        <v/>
      </c>
      <c r="S38" s="118">
        <f>IF(AND(NOT(ISBLANK(SOCIALES!$AY38)), NOT(ISBLANK(SOCIALES!$AZ38))), SOCIALES!$AY38 + SOCIALES!$AZ38, 0)</f>
        <v>0</v>
      </c>
      <c r="T38" s="117">
        <f>NATURALES!$AN38</f>
        <v>94.5625</v>
      </c>
      <c r="U38" s="109" t="str">
        <f>NATURALES!$AT38</f>
        <v/>
      </c>
      <c r="V38" s="108" t="str">
        <f>NATURALES!$AX38</f>
        <v/>
      </c>
      <c r="W38" s="118">
        <f>IF(AND(NOT(ISBLANK(NATURALES!$AY38)), NOT(ISBLANK(NATURALES!$AZ38))), NATURALES!$AY38 + NATURALES!$AZ38, 0)</f>
        <v>0</v>
      </c>
      <c r="X38" s="117">
        <f>EDU.ARTISTICA!$AN38</f>
        <v>82.5625</v>
      </c>
      <c r="Y38" s="109" t="str">
        <f>EDU.ARTISTICA!$AT38</f>
        <v/>
      </c>
      <c r="Z38" s="108" t="str">
        <f>EDU.ARTISTICA!$AX38</f>
        <v/>
      </c>
      <c r="AA38" s="118">
        <f>IF(AND(NOT(ISBLANK(EDU.ARTISTICA!$AY38)), NOT(ISBLANK(EDU.ARTISTICA!$AZ38))), EDU.ARTISTICA!$AY38 + EDU.ARTISTICA!$AZ38, 0)</f>
        <v>0</v>
      </c>
      <c r="AB38" s="117">
        <f>EDU.FISICA!$AN38</f>
        <v>94.25</v>
      </c>
      <c r="AC38" s="109" t="str">
        <f>EDU.FISICA!$AT38</f>
        <v/>
      </c>
      <c r="AD38" s="108" t="str">
        <f>EDU.FISICA!$AX38</f>
        <v/>
      </c>
      <c r="AE38" s="118">
        <f>IF(AND(NOT(ISBLANK(EDU.FISICA!$AY38)), NOT(ISBLANK(EDU.FISICA!$AZ38))), EDU.FISICA!$AY38 + EDU.FISICA!$AZ38, 0)</f>
        <v>0</v>
      </c>
      <c r="AF38" s="117">
        <f>RELIGION!$AN38</f>
        <v>84.25</v>
      </c>
      <c r="AG38" s="109" t="str">
        <f>RELIGION!$AT38</f>
        <v/>
      </c>
      <c r="AH38" s="108" t="str">
        <f>RELIGION!$AX38</f>
        <v/>
      </c>
      <c r="AI38" s="118">
        <f>IF(AND(NOT(ISBLANK(RELIGION!$AY38)), NOT(ISBLANK(RELIGION!$AZ38))), RELIGION!$AY38 + RELIGION!$AZ38, 0)</f>
        <v>0</v>
      </c>
      <c r="AJ38" s="121" t="str">
        <f t="shared" si="0"/>
        <v/>
      </c>
      <c r="AK38" s="107"/>
      <c r="AL38" s="130"/>
    </row>
    <row r="39" spans="1:38" ht="16.5" customHeight="1" x14ac:dyDescent="0.2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6"/>
      <c r="AK39" s="7"/>
      <c r="AL39" s="126"/>
    </row>
    <row r="40" spans="1:38" ht="16.5" customHeight="1" x14ac:dyDescent="0.2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6"/>
      <c r="AK40" s="7"/>
      <c r="AL40" s="126"/>
    </row>
    <row r="41" spans="1:38" ht="67.5" customHeight="1" thickBot="1" x14ac:dyDescent="0.25">
      <c r="B41" s="293" t="s">
        <v>68</v>
      </c>
      <c r="C41" s="293"/>
      <c r="D41" s="294" t="s">
        <v>69</v>
      </c>
      <c r="E41" s="295"/>
      <c r="F41" s="295"/>
      <c r="G41" s="296"/>
      <c r="H41" s="294" t="s">
        <v>70</v>
      </c>
      <c r="I41" s="295"/>
      <c r="J41" s="295"/>
      <c r="K41" s="296"/>
      <c r="L41" s="297" t="s">
        <v>71</v>
      </c>
      <c r="M41" s="298"/>
      <c r="N41" s="298"/>
      <c r="O41" s="299"/>
      <c r="P41" s="294" t="s">
        <v>72</v>
      </c>
      <c r="Q41" s="295"/>
      <c r="R41" s="295"/>
      <c r="S41" s="296"/>
      <c r="T41" s="297" t="s">
        <v>132</v>
      </c>
      <c r="U41" s="298"/>
      <c r="V41" s="298"/>
      <c r="W41" s="299"/>
      <c r="X41" s="294" t="s">
        <v>73</v>
      </c>
      <c r="Y41" s="295"/>
      <c r="Z41" s="295"/>
      <c r="AA41" s="296"/>
      <c r="AB41" s="294" t="s">
        <v>74</v>
      </c>
      <c r="AC41" s="295"/>
      <c r="AD41" s="295"/>
      <c r="AE41" s="296"/>
      <c r="AF41" s="294" t="s">
        <v>75</v>
      </c>
      <c r="AG41" s="295"/>
      <c r="AH41" s="295"/>
      <c r="AI41" s="296"/>
      <c r="AJ41" s="294" t="s">
        <v>76</v>
      </c>
      <c r="AK41" s="295"/>
      <c r="AL41" s="296"/>
    </row>
    <row r="42" spans="1:38" ht="68.25" customHeight="1" x14ac:dyDescent="0.2">
      <c r="A42" s="4" t="s">
        <v>65</v>
      </c>
      <c r="B42" s="106" t="s">
        <v>19</v>
      </c>
      <c r="C42" s="110" t="s">
        <v>4</v>
      </c>
      <c r="D42" s="111" t="s">
        <v>77</v>
      </c>
      <c r="E42" s="112" t="s">
        <v>78</v>
      </c>
      <c r="F42" s="112" t="s">
        <v>79</v>
      </c>
      <c r="G42" s="115" t="s">
        <v>125</v>
      </c>
      <c r="H42" s="111" t="s">
        <v>77</v>
      </c>
      <c r="I42" s="112" t="s">
        <v>78</v>
      </c>
      <c r="J42" s="112" t="s">
        <v>79</v>
      </c>
      <c r="K42" s="115" t="s">
        <v>125</v>
      </c>
      <c r="L42" s="111" t="s">
        <v>77</v>
      </c>
      <c r="M42" s="112" t="s">
        <v>78</v>
      </c>
      <c r="N42" s="112" t="s">
        <v>79</v>
      </c>
      <c r="O42" s="115" t="s">
        <v>125</v>
      </c>
      <c r="P42" s="111" t="s">
        <v>77</v>
      </c>
      <c r="Q42" s="112" t="s">
        <v>78</v>
      </c>
      <c r="R42" s="112" t="s">
        <v>79</v>
      </c>
      <c r="S42" s="115" t="s">
        <v>125</v>
      </c>
      <c r="T42" s="111" t="s">
        <v>77</v>
      </c>
      <c r="U42" s="112" t="s">
        <v>78</v>
      </c>
      <c r="V42" s="112" t="s">
        <v>79</v>
      </c>
      <c r="W42" s="115" t="s">
        <v>125</v>
      </c>
      <c r="X42" s="111" t="s">
        <v>77</v>
      </c>
      <c r="Y42" s="112" t="s">
        <v>78</v>
      </c>
      <c r="Z42" s="112" t="s">
        <v>79</v>
      </c>
      <c r="AA42" s="115" t="s">
        <v>125</v>
      </c>
      <c r="AB42" s="111" t="s">
        <v>77</v>
      </c>
      <c r="AC42" s="112" t="s">
        <v>78</v>
      </c>
      <c r="AD42" s="112" t="s">
        <v>79</v>
      </c>
      <c r="AE42" s="115" t="s">
        <v>125</v>
      </c>
      <c r="AF42" s="111" t="s">
        <v>77</v>
      </c>
      <c r="AG42" s="112" t="s">
        <v>78</v>
      </c>
      <c r="AH42" s="112" t="s">
        <v>79</v>
      </c>
      <c r="AI42" s="115" t="s">
        <v>125</v>
      </c>
      <c r="AJ42" s="111" t="s">
        <v>80</v>
      </c>
      <c r="AK42" s="114" t="s">
        <v>81</v>
      </c>
      <c r="AL42" s="115" t="s">
        <v>82</v>
      </c>
    </row>
    <row r="43" spans="1:38" ht="16.5" customHeight="1" x14ac:dyDescent="0.2">
      <c r="A43" s="5">
        <v>29</v>
      </c>
      <c r="B43" s="6" t="str">
        <f>ESPANOL!B39</f>
        <v>OSMEILIN</v>
      </c>
      <c r="C43" s="116" t="str">
        <f>ESPANOL!C39</f>
        <v>CONSEPCION MARTINEZ</v>
      </c>
      <c r="D43" s="119">
        <f>ESPANOL!AN39</f>
        <v>0</v>
      </c>
      <c r="E43" s="3" t="str">
        <f>ESPANOL!AT39</f>
        <v/>
      </c>
      <c r="F43" s="7" t="str">
        <f>ESPANOL!AX39</f>
        <v/>
      </c>
      <c r="G43" s="120">
        <f>IF(AND(NOT(ISBLANK(ESPANOL!AY39)), NOT(ISBLANK(ESPANOL!AZ39))), ESPANOL!AY39 + ESPANOL!AZ39, 0)</f>
        <v>0</v>
      </c>
      <c r="H43" s="119">
        <f>INGLES!AN39</f>
        <v>0</v>
      </c>
      <c r="I43" s="3" t="str">
        <f>INGLES!AT39</f>
        <v/>
      </c>
      <c r="J43" s="7" t="str">
        <f>INGLES!AX39</f>
        <v/>
      </c>
      <c r="K43" s="120">
        <f>IF(AND(NOT(ISBLANK(INGLES!AY39)), NOT(ISBLANK(INGLES!AZ39))), INGLES!AY39 + INGLES!AZ39, 0)</f>
        <v>0</v>
      </c>
      <c r="L43" s="117">
        <f>MATEMATICA!$AN39</f>
        <v>0</v>
      </c>
      <c r="M43" s="109" t="str">
        <f>MATEMATICA!$AT39</f>
        <v/>
      </c>
      <c r="N43" s="108" t="str">
        <f>MATEMATICA!$AX39</f>
        <v/>
      </c>
      <c r="O43" s="118">
        <f>IF(AND(NOT(ISBLANK(MATEMATICA!$AY39)), NOT(ISBLANK(MATEMATICA!$AZ39))), MATEMATICA!$AY39 + MATEMATICA!$AZ39, 0)</f>
        <v>0</v>
      </c>
      <c r="P43" s="117">
        <f>SOCIALES!$AN39</f>
        <v>0</v>
      </c>
      <c r="Q43" s="109" t="str">
        <f>SOCIALES!$AT39</f>
        <v/>
      </c>
      <c r="R43" s="108" t="str">
        <f>SOCIALES!$AX39</f>
        <v/>
      </c>
      <c r="S43" s="118">
        <f>IF(AND(NOT(ISBLANK(SOCIALES!$AY39)), NOT(ISBLANK(SOCIALES!$AZ39))), SOCIALES!$AY39 + SOCIALES!$AZ39, 0)</f>
        <v>0</v>
      </c>
      <c r="T43" s="117">
        <f>NATURALES!$AN39</f>
        <v>16.6875</v>
      </c>
      <c r="U43" s="109" t="str">
        <f>NATURALES!$AT39</f>
        <v/>
      </c>
      <c r="V43" s="108" t="str">
        <f>NATURALES!$AX39</f>
        <v/>
      </c>
      <c r="W43" s="118">
        <f>IF(AND(NOT(ISBLANK(NATURALES!$AY39)), NOT(ISBLANK(NATURALES!$AZ39))), NATURALES!$AY39 + NATURALES!$AZ39, 0)</f>
        <v>0</v>
      </c>
      <c r="X43" s="117">
        <f>EDU.ARTISTICA!$AN39</f>
        <v>0</v>
      </c>
      <c r="Y43" s="109" t="str">
        <f>EDU.ARTISTICA!$AT39</f>
        <v/>
      </c>
      <c r="Z43" s="108" t="str">
        <f>EDU.ARTISTICA!$AX39</f>
        <v/>
      </c>
      <c r="AA43" s="118">
        <f>IF(AND(NOT(ISBLANK(EDU.ARTISTICA!$AY39)), NOT(ISBLANK(EDU.ARTISTICA!$AZ39))), EDU.ARTISTICA!$AY39 + EDU.ARTISTICA!$AZ39, 0)</f>
        <v>0</v>
      </c>
      <c r="AB43" s="117">
        <f>EDU.FISICA!$AN39</f>
        <v>11.375</v>
      </c>
      <c r="AC43" s="109" t="str">
        <f>EDU.FISICA!$AT39</f>
        <v/>
      </c>
      <c r="AD43" s="108" t="str">
        <f>EDU.FISICA!$AX39</f>
        <v/>
      </c>
      <c r="AE43" s="118">
        <f>IF(AND(NOT(ISBLANK(EDU.FISICA!$AY39)), NOT(ISBLANK(EDU.FISICA!$AZ39))), EDU.FISICA!$AY39 + EDU.FISICA!$AZ39, 0)</f>
        <v>0</v>
      </c>
      <c r="AF43" s="117">
        <f>RELIGION!$AN39</f>
        <v>0</v>
      </c>
      <c r="AG43" s="109" t="str">
        <f>RELIGION!$AT39</f>
        <v/>
      </c>
      <c r="AH43" s="108" t="str">
        <f>RELIGION!$AX39</f>
        <v/>
      </c>
      <c r="AI43" s="118">
        <f>IF(AND(NOT(ISBLANK(RELIGION!$AY39)), NOT(ISBLANK(RELIGION!$AZ39))), RELIGION!$AY39 + RELIGION!$AZ39, 0)</f>
        <v>0</v>
      </c>
      <c r="AJ43" s="121" t="str">
        <f>IF(MIN(D11:AI11)&gt;=70, "A", "")</f>
        <v/>
      </c>
      <c r="AK43" s="10"/>
      <c r="AL43" s="123"/>
    </row>
    <row r="44" spans="1:38" ht="16.5" customHeight="1" x14ac:dyDescent="0.2">
      <c r="A44" s="5">
        <v>30</v>
      </c>
      <c r="B44" s="6" t="str">
        <f>ESPANOL!B40</f>
        <v>PAULINA</v>
      </c>
      <c r="C44" s="116" t="str">
        <f>ESPANOL!C40</f>
        <v>JACINTO TORIBIO</v>
      </c>
      <c r="D44" s="119">
        <f>ESPANOL!AN40</f>
        <v>74.1875</v>
      </c>
      <c r="E44" s="3" t="str">
        <f>ESPANOL!AT40</f>
        <v/>
      </c>
      <c r="F44" s="7" t="str">
        <f>ESPANOL!AX40</f>
        <v/>
      </c>
      <c r="G44" s="120">
        <f>IF(AND(NOT(ISBLANK(ESPANOL!AY40)), NOT(ISBLANK(ESPANOL!AZ40))), ESPANOL!AY40 + ESPANOL!AZ40, 0)</f>
        <v>0</v>
      </c>
      <c r="H44" s="119">
        <f>INGLES!AN40</f>
        <v>91.375</v>
      </c>
      <c r="I44" s="3" t="str">
        <f>INGLES!AT40</f>
        <v/>
      </c>
      <c r="J44" s="7" t="str">
        <f>INGLES!AX40</f>
        <v/>
      </c>
      <c r="K44" s="120">
        <f>IF(AND(NOT(ISBLANK(INGLES!AY40)), NOT(ISBLANK(INGLES!AZ40))), INGLES!AY40 + INGLES!AZ40, 0)</f>
        <v>0</v>
      </c>
      <c r="L44" s="117">
        <f>MATEMATICA!$AN40</f>
        <v>78.375</v>
      </c>
      <c r="M44" s="109" t="str">
        <f>MATEMATICA!$AT40</f>
        <v/>
      </c>
      <c r="N44" s="108" t="str">
        <f>MATEMATICA!$AX40</f>
        <v/>
      </c>
      <c r="O44" s="118">
        <f>IF(AND(NOT(ISBLANK(MATEMATICA!$AY40)), NOT(ISBLANK(MATEMATICA!$AZ40))), MATEMATICA!$AY40 + MATEMATICA!$AZ40, 0)</f>
        <v>0</v>
      </c>
      <c r="P44" s="117">
        <f>SOCIALES!$AN40</f>
        <v>82.8125</v>
      </c>
      <c r="Q44" s="109" t="str">
        <f>SOCIALES!$AT40</f>
        <v/>
      </c>
      <c r="R44" s="108" t="str">
        <f>SOCIALES!$AX40</f>
        <v/>
      </c>
      <c r="S44" s="118">
        <f>IF(AND(NOT(ISBLANK(SOCIALES!$AY40)), NOT(ISBLANK(SOCIALES!$AZ40))), SOCIALES!$AY40 + SOCIALES!$AZ40, 0)</f>
        <v>0</v>
      </c>
      <c r="T44" s="117">
        <f>NATURALES!$AN40</f>
        <v>80.0625</v>
      </c>
      <c r="U44" s="109" t="str">
        <f>NATURALES!$AT40</f>
        <v/>
      </c>
      <c r="V44" s="108" t="str">
        <f>NATURALES!$AX40</f>
        <v/>
      </c>
      <c r="W44" s="118">
        <f>IF(AND(NOT(ISBLANK(NATURALES!$AY40)), NOT(ISBLANK(NATURALES!$AZ40))), NATURALES!$AY40 + NATURALES!$AZ40, 0)</f>
        <v>0</v>
      </c>
      <c r="X44" s="117">
        <f>EDU.ARTISTICA!$AN40</f>
        <v>75.625</v>
      </c>
      <c r="Y44" s="109" t="str">
        <f>EDU.ARTISTICA!$AT40</f>
        <v/>
      </c>
      <c r="Z44" s="108" t="str">
        <f>EDU.ARTISTICA!$AX40</f>
        <v/>
      </c>
      <c r="AA44" s="118">
        <f>IF(AND(NOT(ISBLANK(EDU.ARTISTICA!$AY40)), NOT(ISBLANK(EDU.ARTISTICA!$AZ40))), EDU.ARTISTICA!$AY40 + EDU.ARTISTICA!$AZ40, 0)</f>
        <v>0</v>
      </c>
      <c r="AB44" s="117">
        <f>EDU.FISICA!$AN40</f>
        <v>79.875</v>
      </c>
      <c r="AC44" s="109" t="str">
        <f>EDU.FISICA!$AT40</f>
        <v/>
      </c>
      <c r="AD44" s="108" t="str">
        <f>EDU.FISICA!$AX40</f>
        <v/>
      </c>
      <c r="AE44" s="118">
        <f>IF(AND(NOT(ISBLANK(EDU.FISICA!$AY40)), NOT(ISBLANK(EDU.FISICA!$AZ40))), EDU.FISICA!$AY40 + EDU.FISICA!$AZ40, 0)</f>
        <v>0</v>
      </c>
      <c r="AF44" s="117">
        <f>RELIGION!$AN40</f>
        <v>81.5625</v>
      </c>
      <c r="AG44" s="109" t="str">
        <f>RELIGION!$AT40</f>
        <v/>
      </c>
      <c r="AH44" s="108" t="str">
        <f>RELIGION!$AX40</f>
        <v/>
      </c>
      <c r="AI44" s="118">
        <f>IF(AND(NOT(ISBLANK(RELIGION!$AY40)), NOT(ISBLANK(RELIGION!$AZ40))), RELIGION!$AY40 + RELIGION!$AZ40, 0)</f>
        <v>0</v>
      </c>
      <c r="AJ44" s="121" t="str">
        <f t="shared" ref="AJ44:AJ49" si="1">IF(MIN(D12:AI12)&gt;=70, "A", "")</f>
        <v/>
      </c>
      <c r="AK44" s="9"/>
      <c r="AL44" s="124"/>
    </row>
    <row r="45" spans="1:38" ht="16.5" customHeight="1" x14ac:dyDescent="0.2">
      <c r="A45" s="5">
        <v>31</v>
      </c>
      <c r="B45" s="6" t="str">
        <f>ESPANOL!B41</f>
        <v>PHALANCIA</v>
      </c>
      <c r="C45" s="116" t="str">
        <f>ESPANOL!C41</f>
        <v xml:space="preserve">LOUIME </v>
      </c>
      <c r="D45" s="119">
        <f>ESPANOL!AN41</f>
        <v>78.9375</v>
      </c>
      <c r="E45" s="3" t="str">
        <f>ESPANOL!AT41</f>
        <v/>
      </c>
      <c r="F45" s="7" t="str">
        <f>ESPANOL!AX41</f>
        <v/>
      </c>
      <c r="G45" s="120">
        <f>IF(AND(NOT(ISBLANK(ESPANOL!AY41)), NOT(ISBLANK(ESPANOL!AZ41))), ESPANOL!AY41 + ESPANOL!AZ41, 0)</f>
        <v>0</v>
      </c>
      <c r="H45" s="119">
        <f>INGLES!AN41</f>
        <v>93.75</v>
      </c>
      <c r="I45" s="3" t="str">
        <f>INGLES!AT41</f>
        <v/>
      </c>
      <c r="J45" s="7" t="str">
        <f>INGLES!AX41</f>
        <v/>
      </c>
      <c r="K45" s="120">
        <f>IF(AND(NOT(ISBLANK(INGLES!AY41)), NOT(ISBLANK(INGLES!AZ41))), INGLES!AY41 + INGLES!AZ41, 0)</f>
        <v>0</v>
      </c>
      <c r="L45" s="117">
        <f>MATEMATICA!$AN41</f>
        <v>82.0625</v>
      </c>
      <c r="M45" s="109" t="str">
        <f>MATEMATICA!$AT41</f>
        <v/>
      </c>
      <c r="N45" s="108" t="str">
        <f>MATEMATICA!$AX41</f>
        <v/>
      </c>
      <c r="O45" s="118">
        <f>IF(AND(NOT(ISBLANK(MATEMATICA!$AY41)), NOT(ISBLANK(MATEMATICA!$AZ41))), MATEMATICA!$AY41 + MATEMATICA!$AZ41, 0)</f>
        <v>0</v>
      </c>
      <c r="P45" s="117">
        <f>SOCIALES!$AN41</f>
        <v>90.3125</v>
      </c>
      <c r="Q45" s="109" t="str">
        <f>SOCIALES!$AT41</f>
        <v/>
      </c>
      <c r="R45" s="108" t="str">
        <f>SOCIALES!$AX41</f>
        <v/>
      </c>
      <c r="S45" s="118">
        <f>IF(AND(NOT(ISBLANK(SOCIALES!$AY41)), NOT(ISBLANK(SOCIALES!$AZ41))), SOCIALES!$AY41 + SOCIALES!$AZ41, 0)</f>
        <v>0</v>
      </c>
      <c r="T45" s="117">
        <f>NATURALES!$AN41</f>
        <v>86.625</v>
      </c>
      <c r="U45" s="109" t="str">
        <f>NATURALES!$AT41</f>
        <v/>
      </c>
      <c r="V45" s="108" t="str">
        <f>NATURALES!$AX41</f>
        <v/>
      </c>
      <c r="W45" s="118">
        <f>IF(AND(NOT(ISBLANK(NATURALES!$AY41)), NOT(ISBLANK(NATURALES!$AZ41))), NATURALES!$AY41 + NATURALES!$AZ41, 0)</f>
        <v>0</v>
      </c>
      <c r="X45" s="117">
        <f>EDU.ARTISTICA!$AN41</f>
        <v>77.5</v>
      </c>
      <c r="Y45" s="109" t="str">
        <f>EDU.ARTISTICA!$AT41</f>
        <v/>
      </c>
      <c r="Z45" s="108" t="str">
        <f>EDU.ARTISTICA!$AX41</f>
        <v/>
      </c>
      <c r="AA45" s="118">
        <f>IF(AND(NOT(ISBLANK(EDU.ARTISTICA!$AY41)), NOT(ISBLANK(EDU.ARTISTICA!$AZ41))), EDU.ARTISTICA!$AY41 + EDU.ARTISTICA!$AZ41, 0)</f>
        <v>0</v>
      </c>
      <c r="AB45" s="117">
        <f>EDU.FISICA!$AN41</f>
        <v>86.6875</v>
      </c>
      <c r="AC45" s="109" t="str">
        <f>EDU.FISICA!$AT41</f>
        <v/>
      </c>
      <c r="AD45" s="108" t="str">
        <f>EDU.FISICA!$AX41</f>
        <v/>
      </c>
      <c r="AE45" s="118">
        <f>IF(AND(NOT(ISBLANK(EDU.FISICA!$AY41)), NOT(ISBLANK(EDU.FISICA!$AZ41))), EDU.FISICA!$AY41 + EDU.FISICA!$AZ41, 0)</f>
        <v>0</v>
      </c>
      <c r="AF45" s="117">
        <f>RELIGION!$AN41</f>
        <v>84.5625</v>
      </c>
      <c r="AG45" s="109" t="str">
        <f>RELIGION!$AT41</f>
        <v/>
      </c>
      <c r="AH45" s="108" t="str">
        <f>RELIGION!$AX41</f>
        <v/>
      </c>
      <c r="AI45" s="118">
        <f>IF(AND(NOT(ISBLANK(RELIGION!$AY41)), NOT(ISBLANK(RELIGION!$AZ41))), RELIGION!$AY41 + RELIGION!$AZ41, 0)</f>
        <v>0</v>
      </c>
      <c r="AJ45" s="121" t="str">
        <f t="shared" si="1"/>
        <v/>
      </c>
      <c r="AK45" s="7"/>
      <c r="AL45" s="120"/>
    </row>
    <row r="46" spans="1:38" ht="16.5" customHeight="1" x14ac:dyDescent="0.2">
      <c r="A46" s="5">
        <v>32</v>
      </c>
      <c r="B46" s="6" t="str">
        <f>ESPANOL!B42</f>
        <v>ROSMAILIN ALEXANDRA</v>
      </c>
      <c r="C46" s="116" t="str">
        <f>ESPANOL!C42</f>
        <v>MARIANO MARTE</v>
      </c>
      <c r="D46" s="119">
        <f>ESPANOL!AN42</f>
        <v>77.9375</v>
      </c>
      <c r="E46" s="3" t="str">
        <f>ESPANOL!AT42</f>
        <v/>
      </c>
      <c r="F46" s="7" t="str">
        <f>ESPANOL!AX42</f>
        <v/>
      </c>
      <c r="G46" s="120">
        <f>IF(AND(NOT(ISBLANK(ESPANOL!AY42)), NOT(ISBLANK(ESPANOL!AZ42))), ESPANOL!AY42 + ESPANOL!AZ42, 0)</f>
        <v>0</v>
      </c>
      <c r="H46" s="119">
        <f>INGLES!AN42</f>
        <v>93.0625</v>
      </c>
      <c r="I46" s="3" t="str">
        <f>INGLES!AT42</f>
        <v/>
      </c>
      <c r="J46" s="7" t="str">
        <f>INGLES!AX42</f>
        <v/>
      </c>
      <c r="K46" s="120">
        <f>IF(AND(NOT(ISBLANK(INGLES!AY42)), NOT(ISBLANK(INGLES!AZ42))), INGLES!AY42 + INGLES!AZ42, 0)</f>
        <v>0</v>
      </c>
      <c r="L46" s="117">
        <f>MATEMATICA!$AN42</f>
        <v>80.9375</v>
      </c>
      <c r="M46" s="109" t="str">
        <f>MATEMATICA!$AT42</f>
        <v/>
      </c>
      <c r="N46" s="108" t="str">
        <f>MATEMATICA!$AX42</f>
        <v/>
      </c>
      <c r="O46" s="118">
        <f>IF(AND(NOT(ISBLANK(MATEMATICA!$AY42)), NOT(ISBLANK(MATEMATICA!$AZ42))), MATEMATICA!$AY42 + MATEMATICA!$AZ42, 0)</f>
        <v>0</v>
      </c>
      <c r="P46" s="117">
        <f>SOCIALES!$AN42</f>
        <v>0</v>
      </c>
      <c r="Q46" s="109" t="str">
        <f>SOCIALES!$AT42</f>
        <v/>
      </c>
      <c r="R46" s="108" t="str">
        <f>SOCIALES!$AX42</f>
        <v/>
      </c>
      <c r="S46" s="118">
        <f>IF(AND(NOT(ISBLANK(SOCIALES!$AY42)), NOT(ISBLANK(SOCIALES!$AZ42))), SOCIALES!$AY42 + SOCIALES!$AZ42, 0)</f>
        <v>0</v>
      </c>
      <c r="T46" s="117">
        <f>NATURALES!$AN42</f>
        <v>80.625</v>
      </c>
      <c r="U46" s="109" t="str">
        <f>NATURALES!$AT42</f>
        <v/>
      </c>
      <c r="V46" s="108" t="str">
        <f>NATURALES!$AX42</f>
        <v/>
      </c>
      <c r="W46" s="118">
        <f>IF(AND(NOT(ISBLANK(NATURALES!$AY42)), NOT(ISBLANK(NATURALES!$AZ42))), NATURALES!$AY42 + NATURALES!$AZ42, 0)</f>
        <v>0</v>
      </c>
      <c r="X46" s="117">
        <f>EDU.ARTISTICA!$AN42</f>
        <v>83.625</v>
      </c>
      <c r="Y46" s="109" t="str">
        <f>EDU.ARTISTICA!$AT42</f>
        <v/>
      </c>
      <c r="Z46" s="108" t="str">
        <f>EDU.ARTISTICA!$AX42</f>
        <v/>
      </c>
      <c r="AA46" s="118">
        <f>IF(AND(NOT(ISBLANK(EDU.ARTISTICA!$AY42)), NOT(ISBLANK(EDU.ARTISTICA!$AZ42))), EDU.ARTISTICA!$AY42 + EDU.ARTISTICA!$AZ42, 0)</f>
        <v>0</v>
      </c>
      <c r="AB46" s="117">
        <f>EDU.FISICA!$AN42</f>
        <v>80.75</v>
      </c>
      <c r="AC46" s="109" t="str">
        <f>EDU.FISICA!$AT42</f>
        <v/>
      </c>
      <c r="AD46" s="108" t="str">
        <f>EDU.FISICA!$AX42</f>
        <v/>
      </c>
      <c r="AE46" s="118">
        <f>IF(AND(NOT(ISBLANK(EDU.FISICA!$AY42)), NOT(ISBLANK(EDU.FISICA!$AZ42))), EDU.FISICA!$AY42 + EDU.FISICA!$AZ42, 0)</f>
        <v>0</v>
      </c>
      <c r="AF46" s="117">
        <f>RELIGION!$AN42</f>
        <v>37.9375</v>
      </c>
      <c r="AG46" s="109" t="str">
        <f>RELIGION!$AT42</f>
        <v/>
      </c>
      <c r="AH46" s="108" t="str">
        <f>RELIGION!$AX42</f>
        <v/>
      </c>
      <c r="AI46" s="118">
        <f>IF(AND(NOT(ISBLANK(RELIGION!$AY42)), NOT(ISBLANK(RELIGION!$AZ42))), RELIGION!$AY42 + RELIGION!$AZ42, 0)</f>
        <v>0</v>
      </c>
      <c r="AJ46" s="121" t="str">
        <f t="shared" si="1"/>
        <v/>
      </c>
      <c r="AK46" s="7"/>
      <c r="AL46" s="120"/>
    </row>
    <row r="47" spans="1:38" ht="16.5" customHeight="1" x14ac:dyDescent="0.2">
      <c r="A47" s="5">
        <v>33</v>
      </c>
      <c r="B47" s="6" t="str">
        <f>ESPANOL!B43</f>
        <v>SANDY DE LOS SANTOS</v>
      </c>
      <c r="C47" s="116" t="str">
        <f>ESPANOL!C43</f>
        <v>PAYANO LOPEZ</v>
      </c>
      <c r="D47" s="119">
        <f>ESPANOL!AN43</f>
        <v>82.0625</v>
      </c>
      <c r="E47" s="3" t="str">
        <f>ESPANOL!AT43</f>
        <v/>
      </c>
      <c r="F47" s="7" t="str">
        <f>ESPANOL!AX43</f>
        <v/>
      </c>
      <c r="G47" s="120">
        <f>IF(AND(NOT(ISBLANK(ESPANOL!AY43)), NOT(ISBLANK(ESPANOL!AZ43))), ESPANOL!AY43 + ESPANOL!AZ43, 0)</f>
        <v>0</v>
      </c>
      <c r="H47" s="119">
        <f>INGLES!AN43</f>
        <v>92.125</v>
      </c>
      <c r="I47" s="3" t="str">
        <f>INGLES!AT43</f>
        <v/>
      </c>
      <c r="J47" s="7" t="str">
        <f>INGLES!AX43</f>
        <v/>
      </c>
      <c r="K47" s="120">
        <f>IF(AND(NOT(ISBLANK(INGLES!AY43)), NOT(ISBLANK(INGLES!AZ43))), INGLES!AY43 + INGLES!AZ43, 0)</f>
        <v>0</v>
      </c>
      <c r="L47" s="117">
        <f>MATEMATICA!$AN43</f>
        <v>90.6875</v>
      </c>
      <c r="M47" s="109" t="str">
        <f>MATEMATICA!$AT43</f>
        <v/>
      </c>
      <c r="N47" s="108" t="str">
        <f>MATEMATICA!$AX43</f>
        <v/>
      </c>
      <c r="O47" s="118">
        <f>IF(AND(NOT(ISBLANK(MATEMATICA!$AY43)), NOT(ISBLANK(MATEMATICA!$AZ43))), MATEMATICA!$AY43 + MATEMATICA!$AZ43, 0)</f>
        <v>0</v>
      </c>
      <c r="P47" s="117">
        <f>SOCIALES!$AN43</f>
        <v>92.9375</v>
      </c>
      <c r="Q47" s="109" t="str">
        <f>SOCIALES!$AT43</f>
        <v/>
      </c>
      <c r="R47" s="108" t="str">
        <f>SOCIALES!$AX43</f>
        <v/>
      </c>
      <c r="S47" s="118">
        <f>IF(AND(NOT(ISBLANK(SOCIALES!$AY43)), NOT(ISBLANK(SOCIALES!$AZ43))), SOCIALES!$AY43 + SOCIALES!$AZ43, 0)</f>
        <v>0</v>
      </c>
      <c r="T47" s="117">
        <f>NATURALES!$AN43</f>
        <v>83.5625</v>
      </c>
      <c r="U47" s="109" t="str">
        <f>NATURALES!$AT43</f>
        <v/>
      </c>
      <c r="V47" s="108" t="str">
        <f>NATURALES!$AX43</f>
        <v/>
      </c>
      <c r="W47" s="118">
        <f>IF(AND(NOT(ISBLANK(NATURALES!$AY43)), NOT(ISBLANK(NATURALES!$AZ43))), NATURALES!$AY43 + NATURALES!$AZ43, 0)</f>
        <v>0</v>
      </c>
      <c r="X47" s="117">
        <f>EDU.ARTISTICA!$AN43</f>
        <v>88.3125</v>
      </c>
      <c r="Y47" s="109" t="str">
        <f>EDU.ARTISTICA!$AT43</f>
        <v/>
      </c>
      <c r="Z47" s="108" t="str">
        <f>EDU.ARTISTICA!$AX43</f>
        <v/>
      </c>
      <c r="AA47" s="118">
        <f>IF(AND(NOT(ISBLANK(EDU.ARTISTICA!$AY43)), NOT(ISBLANK(EDU.ARTISTICA!$AZ43))), EDU.ARTISTICA!$AY43 + EDU.ARTISTICA!$AZ43, 0)</f>
        <v>0</v>
      </c>
      <c r="AB47" s="117">
        <f>EDU.FISICA!$AN43</f>
        <v>82.5625</v>
      </c>
      <c r="AC47" s="109" t="str">
        <f>EDU.FISICA!$AT43</f>
        <v/>
      </c>
      <c r="AD47" s="108" t="str">
        <f>EDU.FISICA!$AX43</f>
        <v/>
      </c>
      <c r="AE47" s="118">
        <f>IF(AND(NOT(ISBLANK(EDU.FISICA!$AY43)), NOT(ISBLANK(EDU.FISICA!$AZ43))), EDU.FISICA!$AY43 + EDU.FISICA!$AZ43, 0)</f>
        <v>0</v>
      </c>
      <c r="AF47" s="117">
        <f>RELIGION!$AN43</f>
        <v>80.125</v>
      </c>
      <c r="AG47" s="109" t="str">
        <f>RELIGION!$AT43</f>
        <v/>
      </c>
      <c r="AH47" s="108" t="str">
        <f>RELIGION!$AX43</f>
        <v/>
      </c>
      <c r="AI47" s="118">
        <f>IF(AND(NOT(ISBLANK(RELIGION!$AY43)), NOT(ISBLANK(RELIGION!$AZ43))), RELIGION!$AY43 + RELIGION!$AZ43, 0)</f>
        <v>0</v>
      </c>
      <c r="AJ47" s="121" t="str">
        <f t="shared" si="1"/>
        <v/>
      </c>
      <c r="AK47" s="9"/>
      <c r="AL47" s="120"/>
    </row>
    <row r="48" spans="1:38" ht="16.5" customHeight="1" x14ac:dyDescent="0.2">
      <c r="A48" s="5">
        <v>34</v>
      </c>
      <c r="B48" s="6" t="str">
        <f>ESPANOL!B44</f>
        <v>SAUL</v>
      </c>
      <c r="C48" s="116" t="str">
        <f>ESPANOL!C44</f>
        <v>DIAZ DE LA ROSA</v>
      </c>
      <c r="D48" s="119">
        <f>ESPANOL!AN44</f>
        <v>0</v>
      </c>
      <c r="E48" s="3" t="str">
        <f>ESPANOL!AT44</f>
        <v/>
      </c>
      <c r="F48" s="7" t="str">
        <f>ESPANOL!AX44</f>
        <v/>
      </c>
      <c r="G48" s="120">
        <f>IF(AND(NOT(ISBLANK(ESPANOL!AY44)), NOT(ISBLANK(ESPANOL!AZ44))), ESPANOL!AY44 + ESPANOL!AZ44, 0)</f>
        <v>0</v>
      </c>
      <c r="H48" s="119">
        <f>INGLES!AN44</f>
        <v>0</v>
      </c>
      <c r="I48" s="3" t="str">
        <f>INGLES!AT44</f>
        <v/>
      </c>
      <c r="J48" s="7" t="str">
        <f>INGLES!AX44</f>
        <v/>
      </c>
      <c r="K48" s="120">
        <f>IF(AND(NOT(ISBLANK(INGLES!AY44)), NOT(ISBLANK(INGLES!AZ44))), INGLES!AY44 + INGLES!AZ44, 0)</f>
        <v>0</v>
      </c>
      <c r="L48" s="117">
        <f>MATEMATICA!$AN44</f>
        <v>0</v>
      </c>
      <c r="M48" s="109" t="str">
        <f>MATEMATICA!$AT44</f>
        <v/>
      </c>
      <c r="N48" s="108" t="str">
        <f>MATEMATICA!$AX44</f>
        <v/>
      </c>
      <c r="O48" s="118">
        <f>IF(AND(NOT(ISBLANK(MATEMATICA!$AY44)), NOT(ISBLANK(MATEMATICA!$AZ44))), MATEMATICA!$AY44 + MATEMATICA!$AZ44, 0)</f>
        <v>0</v>
      </c>
      <c r="P48" s="117">
        <f>SOCIALES!$AN44</f>
        <v>91.625</v>
      </c>
      <c r="Q48" s="109" t="str">
        <f>SOCIALES!$AT44</f>
        <v/>
      </c>
      <c r="R48" s="108" t="str">
        <f>SOCIALES!$AX44</f>
        <v/>
      </c>
      <c r="S48" s="118">
        <f>IF(AND(NOT(ISBLANK(SOCIALES!$AY44)), NOT(ISBLANK(SOCIALES!$AZ44))), SOCIALES!$AY44 + SOCIALES!$AZ44, 0)</f>
        <v>0</v>
      </c>
      <c r="T48" s="117">
        <f>NATURALES!$AN44</f>
        <v>98.125</v>
      </c>
      <c r="U48" s="109" t="str">
        <f>NATURALES!$AT44</f>
        <v/>
      </c>
      <c r="V48" s="108" t="str">
        <f>NATURALES!$AX44</f>
        <v/>
      </c>
      <c r="W48" s="118">
        <f>IF(AND(NOT(ISBLANK(NATURALES!$AY44)), NOT(ISBLANK(NATURALES!$AZ44))), NATURALES!$AY44 + NATURALES!$AZ44, 0)</f>
        <v>0</v>
      </c>
      <c r="X48" s="117">
        <f>EDU.ARTISTICA!$AN44</f>
        <v>0</v>
      </c>
      <c r="Y48" s="109" t="str">
        <f>EDU.ARTISTICA!$AT44</f>
        <v/>
      </c>
      <c r="Z48" s="108" t="str">
        <f>EDU.ARTISTICA!$AX44</f>
        <v/>
      </c>
      <c r="AA48" s="118">
        <f>IF(AND(NOT(ISBLANK(EDU.ARTISTICA!$AY44)), NOT(ISBLANK(EDU.ARTISTICA!$AZ44))), EDU.ARTISTICA!$AY44 + EDU.ARTISTICA!$AZ44, 0)</f>
        <v>0</v>
      </c>
      <c r="AB48" s="117">
        <f>EDU.FISICA!$AN44</f>
        <v>97.625</v>
      </c>
      <c r="AC48" s="109" t="str">
        <f>EDU.FISICA!$AT44</f>
        <v/>
      </c>
      <c r="AD48" s="108" t="str">
        <f>EDU.FISICA!$AX44</f>
        <v/>
      </c>
      <c r="AE48" s="118">
        <f>IF(AND(NOT(ISBLANK(EDU.FISICA!$AY44)), NOT(ISBLANK(EDU.FISICA!$AZ44))), EDU.FISICA!$AY44 + EDU.FISICA!$AZ44, 0)</f>
        <v>0</v>
      </c>
      <c r="AF48" s="117">
        <f>RELIGION!$AN44</f>
        <v>44.75</v>
      </c>
      <c r="AG48" s="109" t="str">
        <f>RELIGION!$AT44</f>
        <v/>
      </c>
      <c r="AH48" s="108" t="str">
        <f>RELIGION!$AX44</f>
        <v/>
      </c>
      <c r="AI48" s="118">
        <f>IF(AND(NOT(ISBLANK(RELIGION!$AY44)), NOT(ISBLANK(RELIGION!$AZ44))), RELIGION!$AY44 + RELIGION!$AZ44, 0)</f>
        <v>0</v>
      </c>
      <c r="AJ48" s="121" t="str">
        <f t="shared" si="1"/>
        <v/>
      </c>
      <c r="AK48" s="9"/>
      <c r="AL48" s="120"/>
    </row>
    <row r="49" spans="1:38" ht="16.5" customHeight="1" x14ac:dyDescent="0.2">
      <c r="A49" s="5">
        <v>35</v>
      </c>
      <c r="B49" s="6" t="str">
        <f>ESPANOL!B45</f>
        <v>YONATHAN JR</v>
      </c>
      <c r="C49" s="116" t="str">
        <f>ESPANOL!C45</f>
        <v>VILLAR FRIAS</v>
      </c>
      <c r="D49" s="119">
        <f>ESPANOL!AN45</f>
        <v>79.125</v>
      </c>
      <c r="E49" s="3" t="str">
        <f>ESPANOL!AT45</f>
        <v/>
      </c>
      <c r="F49" s="7" t="str">
        <f>ESPANOL!AX45</f>
        <v/>
      </c>
      <c r="G49" s="120">
        <f>IF(AND(NOT(ISBLANK(ESPANOL!AY45)), NOT(ISBLANK(ESPANOL!AZ45))), ESPANOL!AY45 + ESPANOL!AZ45, 0)</f>
        <v>0</v>
      </c>
      <c r="H49" s="119">
        <f>INGLES!AN45</f>
        <v>91.5</v>
      </c>
      <c r="I49" s="3" t="str">
        <f>INGLES!AT45</f>
        <v/>
      </c>
      <c r="J49" s="7" t="str">
        <f>INGLES!AX45</f>
        <v/>
      </c>
      <c r="K49" s="120">
        <f>IF(AND(NOT(ISBLANK(INGLES!AY45)), NOT(ISBLANK(INGLES!AZ45))), INGLES!AY45 + INGLES!AZ45, 0)</f>
        <v>0</v>
      </c>
      <c r="L49" s="117">
        <f>MATEMATICA!$AN45</f>
        <v>82.1875</v>
      </c>
      <c r="M49" s="109" t="str">
        <f>MATEMATICA!$AT45</f>
        <v/>
      </c>
      <c r="N49" s="108" t="str">
        <f>MATEMATICA!$AX45</f>
        <v/>
      </c>
      <c r="O49" s="118">
        <f>IF(AND(NOT(ISBLANK(MATEMATICA!$AY45)), NOT(ISBLANK(MATEMATICA!$AZ45))), MATEMATICA!$AY45 + MATEMATICA!$AZ45, 0)</f>
        <v>0</v>
      </c>
      <c r="P49" s="117">
        <f>SOCIALES!$AN45</f>
        <v>83.25</v>
      </c>
      <c r="Q49" s="109" t="str">
        <f>SOCIALES!$AT45</f>
        <v/>
      </c>
      <c r="R49" s="108" t="str">
        <f>SOCIALES!$AX45</f>
        <v/>
      </c>
      <c r="S49" s="118">
        <f>IF(AND(NOT(ISBLANK(SOCIALES!$AY45)), NOT(ISBLANK(SOCIALES!$AZ45))), SOCIALES!$AY45 + SOCIALES!$AZ45, 0)</f>
        <v>0</v>
      </c>
      <c r="T49" s="117">
        <f>NATURALES!$AN45</f>
        <v>90.25</v>
      </c>
      <c r="U49" s="109" t="str">
        <f>NATURALES!$AT45</f>
        <v/>
      </c>
      <c r="V49" s="108" t="str">
        <f>NATURALES!$AX45</f>
        <v/>
      </c>
      <c r="W49" s="118">
        <f>IF(AND(NOT(ISBLANK(NATURALES!$AY45)), NOT(ISBLANK(NATURALES!$AZ45))), NATURALES!$AY45 + NATURALES!$AZ45, 0)</f>
        <v>0</v>
      </c>
      <c r="X49" s="117">
        <f>EDU.ARTISTICA!$AN45</f>
        <v>75.125</v>
      </c>
      <c r="Y49" s="109" t="str">
        <f>EDU.ARTISTICA!$AT45</f>
        <v/>
      </c>
      <c r="Z49" s="108" t="str">
        <f>EDU.ARTISTICA!$AX45</f>
        <v/>
      </c>
      <c r="AA49" s="118">
        <f>IF(AND(NOT(ISBLANK(EDU.ARTISTICA!$AY45)), NOT(ISBLANK(EDU.ARTISTICA!$AZ45))), EDU.ARTISTICA!$AY45 + EDU.ARTISTICA!$AZ45, 0)</f>
        <v>0</v>
      </c>
      <c r="AB49" s="117">
        <f>EDU.FISICA!$AN45</f>
        <v>90.0625</v>
      </c>
      <c r="AC49" s="109" t="str">
        <f>EDU.FISICA!$AT45</f>
        <v/>
      </c>
      <c r="AD49" s="108" t="str">
        <f>EDU.FISICA!$AX45</f>
        <v/>
      </c>
      <c r="AE49" s="118">
        <f>IF(AND(NOT(ISBLANK(EDU.FISICA!$AY45)), NOT(ISBLANK(EDU.FISICA!$AZ45))), EDU.FISICA!$AY45 + EDU.FISICA!$AZ45, 0)</f>
        <v>0</v>
      </c>
      <c r="AF49" s="117">
        <f>RELIGION!$AN45</f>
        <v>78.3125</v>
      </c>
      <c r="AG49" s="109" t="str">
        <f>RELIGION!$AT45</f>
        <v/>
      </c>
      <c r="AH49" s="108" t="str">
        <f>RELIGION!$AX45</f>
        <v/>
      </c>
      <c r="AI49" s="118">
        <f>IF(AND(NOT(ISBLANK(RELIGION!$AY45)), NOT(ISBLANK(RELIGION!$AZ45))), RELIGION!$AY45 + RELIGION!$AZ45, 0)</f>
        <v>0</v>
      </c>
      <c r="AJ49" s="121" t="str">
        <f t="shared" si="1"/>
        <v/>
      </c>
      <c r="AK49" s="7"/>
      <c r="AL49" s="120"/>
    </row>
    <row r="55" spans="1:38" ht="16" x14ac:dyDescent="0.2">
      <c r="B55" s="309" t="s">
        <v>129</v>
      </c>
      <c r="C55" s="30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309" t="s">
        <v>130</v>
      </c>
      <c r="AA55" s="309"/>
      <c r="AB55" s="309"/>
      <c r="AC55" s="309"/>
      <c r="AD55" s="309"/>
      <c r="AE55" s="309"/>
      <c r="AF55" s="309"/>
      <c r="AG55" s="309"/>
      <c r="AH55" s="309"/>
      <c r="AI55" s="309"/>
      <c r="AJ55" s="309"/>
    </row>
    <row r="56" spans="1:38" ht="16" x14ac:dyDescent="0.2">
      <c r="B56" s="308" t="s">
        <v>126</v>
      </c>
      <c r="C56" s="308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308" t="s">
        <v>83</v>
      </c>
      <c r="AA56" s="308"/>
      <c r="AB56" s="308"/>
      <c r="AC56" s="308"/>
      <c r="AD56" s="308"/>
      <c r="AE56" s="308"/>
      <c r="AF56" s="308"/>
      <c r="AG56" s="308"/>
      <c r="AH56" s="308"/>
      <c r="AI56" s="308"/>
      <c r="AJ56" s="308"/>
    </row>
    <row r="57" spans="1:38" ht="16" x14ac:dyDescent="0.2">
      <c r="B57" s="310"/>
      <c r="C57" s="310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</row>
    <row r="61" spans="1:38" ht="16" x14ac:dyDescent="0.2">
      <c r="B61" s="309" t="s">
        <v>84</v>
      </c>
      <c r="C61" s="30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</row>
    <row r="62" spans="1:38" ht="16" x14ac:dyDescent="0.2">
      <c r="B62" s="308" t="s">
        <v>85</v>
      </c>
      <c r="C62" s="308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309" t="s">
        <v>127</v>
      </c>
      <c r="AA62" s="309"/>
      <c r="AB62" s="309"/>
      <c r="AC62" s="309"/>
      <c r="AD62" s="309"/>
      <c r="AE62" s="309"/>
      <c r="AF62" s="309"/>
      <c r="AG62" s="309"/>
      <c r="AH62" s="309"/>
      <c r="AI62" s="309"/>
      <c r="AJ62" s="309"/>
      <c r="AK62" s="309"/>
    </row>
    <row r="63" spans="1:38" ht="16" x14ac:dyDescent="0.2">
      <c r="B63" s="310" t="s">
        <v>86</v>
      </c>
      <c r="C63" s="310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310" t="s">
        <v>87</v>
      </c>
      <c r="AA63" s="310"/>
      <c r="AB63" s="310"/>
      <c r="AC63" s="310"/>
      <c r="AD63" s="310"/>
      <c r="AE63" s="310"/>
      <c r="AF63" s="310"/>
      <c r="AG63" s="310"/>
      <c r="AH63" s="310"/>
      <c r="AI63" s="310"/>
      <c r="AJ63" s="310"/>
      <c r="AK63" s="310"/>
    </row>
  </sheetData>
  <mergeCells count="32"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  <mergeCell ref="AF41:AI41"/>
    <mergeCell ref="AJ41:AL41"/>
    <mergeCell ref="T9:W9"/>
    <mergeCell ref="X9:AA9"/>
    <mergeCell ref="AB9:AE9"/>
    <mergeCell ref="AF9:AI9"/>
    <mergeCell ref="AJ9:AL9"/>
    <mergeCell ref="B41:C41"/>
    <mergeCell ref="D41:G41"/>
    <mergeCell ref="H41:K41"/>
    <mergeCell ref="L41:O41"/>
    <mergeCell ref="P9:S9"/>
    <mergeCell ref="B9:C9"/>
    <mergeCell ref="D9:G9"/>
    <mergeCell ref="H9:K9"/>
    <mergeCell ref="L9:O9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S21" sqref="S21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4.6640625" customWidth="1"/>
    <col min="5" max="6" width="5.6640625" customWidth="1"/>
    <col min="7" max="7" width="6.33203125" customWidth="1"/>
    <col min="8" max="8" width="2" customWidth="1"/>
    <col min="10" max="10" width="11.1640625" customWidth="1"/>
    <col min="11" max="11" width="4.5" customWidth="1"/>
    <col min="12" max="12" width="4.6640625" customWidth="1"/>
    <col min="13" max="15" width="5.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6" ht="16" x14ac:dyDescent="0.2">
      <c r="A5" s="311" t="s">
        <v>139</v>
      </c>
      <c r="B5" s="311"/>
      <c r="C5" s="311"/>
      <c r="D5" s="311"/>
      <c r="E5" s="311"/>
      <c r="F5" s="311"/>
      <c r="G5" s="311"/>
      <c r="H5" s="135"/>
      <c r="I5" s="311" t="s">
        <v>139</v>
      </c>
      <c r="J5" s="311"/>
      <c r="K5" s="311"/>
      <c r="L5" s="311"/>
      <c r="M5" s="311"/>
      <c r="N5" s="311"/>
      <c r="O5" s="311"/>
      <c r="P5" s="131"/>
    </row>
    <row r="6" spans="1:16" ht="16" x14ac:dyDescent="0.2">
      <c r="A6" s="235" t="s">
        <v>142</v>
      </c>
      <c r="B6" s="235"/>
      <c r="C6" s="235"/>
      <c r="D6" s="235"/>
      <c r="E6" s="235"/>
      <c r="F6" s="235"/>
      <c r="G6" s="235"/>
      <c r="H6" s="235"/>
      <c r="I6" s="235" t="s">
        <v>142</v>
      </c>
      <c r="J6" s="235"/>
      <c r="K6" s="235"/>
      <c r="L6" s="235"/>
      <c r="M6" s="235"/>
      <c r="N6" s="235"/>
      <c r="O6" s="235"/>
      <c r="P6" s="235"/>
    </row>
    <row r="7" spans="1:16" ht="16" x14ac:dyDescent="0.2">
      <c r="A7" s="235" t="s">
        <v>29</v>
      </c>
      <c r="B7" s="235"/>
      <c r="C7" s="235"/>
      <c r="D7" s="235"/>
      <c r="E7" s="235"/>
      <c r="F7" s="235"/>
      <c r="G7" s="235"/>
      <c r="H7" s="235"/>
      <c r="I7" s="235" t="s">
        <v>29</v>
      </c>
      <c r="J7" s="235"/>
      <c r="K7" s="235"/>
      <c r="L7" s="235"/>
      <c r="M7" s="235"/>
      <c r="N7" s="235"/>
      <c r="O7" s="235"/>
      <c r="P7" s="235"/>
    </row>
    <row r="8" spans="1:16" ht="9.5" customHeight="1" x14ac:dyDescent="0.2">
      <c r="A8" s="131"/>
      <c r="I8" s="131"/>
    </row>
    <row r="9" spans="1:16" x14ac:dyDescent="0.2">
      <c r="A9" s="97" t="s">
        <v>6</v>
      </c>
      <c r="B9" s="2"/>
      <c r="C9" s="312"/>
      <c r="D9" s="312"/>
      <c r="E9" s="312"/>
      <c r="F9" s="1"/>
      <c r="G9" s="102"/>
      <c r="I9" s="97" t="s">
        <v>6</v>
      </c>
      <c r="J9" s="2"/>
      <c r="K9" s="312"/>
      <c r="L9" s="312"/>
      <c r="M9" s="312"/>
      <c r="N9" s="1"/>
      <c r="O9" s="102"/>
    </row>
    <row r="10" spans="1:16" ht="15" customHeight="1" x14ac:dyDescent="0.2">
      <c r="B10" s="98"/>
      <c r="C10" s="99"/>
      <c r="D10" s="99"/>
      <c r="E10" s="99"/>
      <c r="F10" s="100"/>
      <c r="J10" s="98"/>
      <c r="K10" s="99"/>
      <c r="L10" s="99"/>
      <c r="M10" s="99"/>
      <c r="N10" s="100"/>
    </row>
    <row r="11" spans="1:16" ht="14.5" customHeight="1" x14ac:dyDescent="0.2">
      <c r="A11" s="97" t="s">
        <v>117</v>
      </c>
      <c r="B11" s="101"/>
      <c r="C11" s="97" t="s">
        <v>65</v>
      </c>
      <c r="D11" s="101"/>
      <c r="E11" s="313" t="s">
        <v>140</v>
      </c>
      <c r="F11" s="313"/>
      <c r="G11" s="136"/>
      <c r="I11" s="97" t="s">
        <v>117</v>
      </c>
      <c r="J11" s="101"/>
      <c r="K11" s="97" t="s">
        <v>65</v>
      </c>
      <c r="L11" s="101"/>
      <c r="M11" s="313" t="s">
        <v>140</v>
      </c>
      <c r="N11" s="313"/>
      <c r="O11" s="136"/>
    </row>
    <row r="12" spans="1:16" ht="8.25" customHeight="1" x14ac:dyDescent="0.2"/>
    <row r="13" spans="1:16" ht="17.5" customHeight="1" x14ac:dyDescent="0.2">
      <c r="A13" s="237" t="s">
        <v>7</v>
      </c>
      <c r="B13" s="237"/>
      <c r="C13" s="237"/>
      <c r="D13" s="103" t="s">
        <v>134</v>
      </c>
      <c r="E13" s="103" t="s">
        <v>135</v>
      </c>
      <c r="F13" s="103" t="s">
        <v>136</v>
      </c>
      <c r="G13" s="103" t="s">
        <v>137</v>
      </c>
      <c r="H13" s="105"/>
      <c r="I13" s="238" t="s">
        <v>7</v>
      </c>
      <c r="J13" s="237"/>
      <c r="K13" s="237"/>
      <c r="L13" s="103" t="s">
        <v>134</v>
      </c>
      <c r="M13" s="103" t="s">
        <v>135</v>
      </c>
      <c r="N13" s="103" t="s">
        <v>136</v>
      </c>
      <c r="O13" s="103" t="s">
        <v>137</v>
      </c>
    </row>
    <row r="14" spans="1:16" ht="18" customHeight="1" x14ac:dyDescent="0.2">
      <c r="A14" s="236" t="s">
        <v>8</v>
      </c>
      <c r="B14" s="236"/>
      <c r="C14" s="236"/>
      <c r="D14" s="3"/>
      <c r="E14" s="3"/>
      <c r="F14" s="3"/>
      <c r="G14" s="132"/>
      <c r="I14" s="236" t="s">
        <v>8</v>
      </c>
      <c r="J14" s="236"/>
      <c r="K14" s="236"/>
      <c r="L14" s="3"/>
      <c r="M14" s="3"/>
      <c r="N14" s="3"/>
      <c r="O14" s="132"/>
    </row>
    <row r="15" spans="1:16" ht="18" customHeight="1" x14ac:dyDescent="0.2">
      <c r="A15" s="236" t="s">
        <v>119</v>
      </c>
      <c r="B15" s="236"/>
      <c r="C15" s="236"/>
      <c r="D15" s="3"/>
      <c r="E15" s="3"/>
      <c r="F15" s="3"/>
      <c r="G15" s="7"/>
      <c r="I15" s="236" t="s">
        <v>119</v>
      </c>
      <c r="J15" s="236"/>
      <c r="K15" s="236"/>
      <c r="L15" s="3"/>
      <c r="M15" s="3"/>
      <c r="N15" s="3"/>
      <c r="O15" s="7"/>
    </row>
    <row r="16" spans="1:16" ht="18" customHeight="1" x14ac:dyDescent="0.2">
      <c r="A16" s="236" t="s">
        <v>9</v>
      </c>
      <c r="B16" s="236"/>
      <c r="C16" s="236"/>
      <c r="D16" s="3"/>
      <c r="E16" s="3"/>
      <c r="F16" s="3"/>
      <c r="G16" s="7"/>
      <c r="I16" s="236" t="s">
        <v>9</v>
      </c>
      <c r="J16" s="236"/>
      <c r="K16" s="236"/>
      <c r="L16" s="3"/>
      <c r="M16" s="3"/>
      <c r="N16" s="3"/>
      <c r="O16" s="7"/>
    </row>
    <row r="17" spans="1:16" ht="18" customHeight="1" x14ac:dyDescent="0.2">
      <c r="A17" s="236" t="s">
        <v>10</v>
      </c>
      <c r="B17" s="236"/>
      <c r="C17" s="236"/>
      <c r="D17" s="3"/>
      <c r="E17" s="3"/>
      <c r="F17" s="3"/>
      <c r="G17" s="7"/>
      <c r="I17" s="236" t="s">
        <v>10</v>
      </c>
      <c r="J17" s="236"/>
      <c r="K17" s="236"/>
      <c r="L17" s="3"/>
      <c r="M17" s="3"/>
      <c r="N17" s="3"/>
      <c r="O17" s="7"/>
    </row>
    <row r="18" spans="1:16" ht="18" customHeight="1" x14ac:dyDescent="0.2">
      <c r="A18" s="236" t="s">
        <v>11</v>
      </c>
      <c r="B18" s="236"/>
      <c r="C18" s="236"/>
      <c r="D18" s="3"/>
      <c r="E18" s="3"/>
      <c r="F18" s="3"/>
      <c r="G18" s="7"/>
      <c r="I18" s="236" t="s">
        <v>11</v>
      </c>
      <c r="J18" s="236"/>
      <c r="K18" s="236"/>
      <c r="L18" s="3"/>
      <c r="M18" s="3"/>
      <c r="N18" s="3"/>
      <c r="O18" s="7"/>
    </row>
    <row r="19" spans="1:16" ht="18" customHeight="1" x14ac:dyDescent="0.2">
      <c r="A19" s="236" t="s">
        <v>12</v>
      </c>
      <c r="B19" s="236"/>
      <c r="C19" s="236"/>
      <c r="D19" s="3"/>
      <c r="E19" s="3"/>
      <c r="F19" s="3"/>
      <c r="G19" s="7"/>
      <c r="I19" s="236" t="s">
        <v>12</v>
      </c>
      <c r="J19" s="236"/>
      <c r="K19" s="236"/>
      <c r="L19" s="3"/>
      <c r="M19" s="3"/>
      <c r="N19" s="3"/>
      <c r="O19" s="7"/>
    </row>
    <row r="20" spans="1:16" ht="18" customHeight="1" x14ac:dyDescent="0.2">
      <c r="A20" s="236" t="s">
        <v>13</v>
      </c>
      <c r="B20" s="236"/>
      <c r="C20" s="236"/>
      <c r="D20" s="3"/>
      <c r="E20" s="3"/>
      <c r="F20" s="3"/>
      <c r="G20" s="7"/>
      <c r="I20" s="236" t="s">
        <v>13</v>
      </c>
      <c r="J20" s="236"/>
      <c r="K20" s="236"/>
      <c r="L20" s="3"/>
      <c r="M20" s="3"/>
      <c r="N20" s="3"/>
      <c r="O20" s="7"/>
    </row>
    <row r="21" spans="1:16" ht="18" customHeight="1" x14ac:dyDescent="0.2">
      <c r="A21" s="236" t="s">
        <v>138</v>
      </c>
      <c r="B21" s="236"/>
      <c r="C21" s="236"/>
      <c r="D21" s="3"/>
      <c r="E21" s="3"/>
      <c r="F21" s="3"/>
      <c r="G21" s="7"/>
      <c r="I21" s="236" t="s">
        <v>138</v>
      </c>
      <c r="J21" s="236"/>
      <c r="K21" s="236"/>
      <c r="L21" s="3"/>
      <c r="M21" s="3"/>
      <c r="N21" s="3"/>
      <c r="O21" s="7"/>
    </row>
    <row r="23" spans="1:16" x14ac:dyDescent="0.2">
      <c r="A23" t="s">
        <v>123</v>
      </c>
      <c r="I23" t="s">
        <v>122</v>
      </c>
    </row>
    <row r="30" spans="1:16" x14ac:dyDescent="0.2">
      <c r="A30" s="311" t="s">
        <v>139</v>
      </c>
      <c r="B30" s="311"/>
      <c r="C30" s="311"/>
      <c r="D30" s="311"/>
      <c r="E30" s="311"/>
      <c r="F30" s="311"/>
      <c r="G30" s="311"/>
      <c r="H30" s="131"/>
      <c r="I30" s="311" t="s">
        <v>139</v>
      </c>
      <c r="J30" s="311"/>
      <c r="K30" s="311"/>
      <c r="L30" s="311"/>
      <c r="M30" s="311"/>
      <c r="N30" s="311"/>
      <c r="O30" s="311"/>
      <c r="P30" s="131"/>
    </row>
    <row r="31" spans="1:16" ht="16" x14ac:dyDescent="0.2">
      <c r="A31" s="235" t="s">
        <v>142</v>
      </c>
      <c r="B31" s="235"/>
      <c r="C31" s="235"/>
      <c r="D31" s="235"/>
      <c r="E31" s="235"/>
      <c r="F31" s="235"/>
      <c r="G31" s="235"/>
      <c r="H31" s="235"/>
      <c r="I31" s="235" t="s">
        <v>142</v>
      </c>
      <c r="J31" s="235"/>
      <c r="K31" s="235"/>
      <c r="L31" s="235"/>
      <c r="M31" s="235"/>
      <c r="N31" s="235"/>
      <c r="O31" s="235"/>
      <c r="P31" s="235"/>
    </row>
    <row r="32" spans="1:16" ht="16" x14ac:dyDescent="0.2">
      <c r="A32" s="235" t="s">
        <v>29</v>
      </c>
      <c r="B32" s="235"/>
      <c r="C32" s="235"/>
      <c r="D32" s="235"/>
      <c r="E32" s="235"/>
      <c r="F32" s="235"/>
      <c r="G32" s="235"/>
      <c r="H32" s="235"/>
      <c r="I32" s="235" t="s">
        <v>29</v>
      </c>
      <c r="J32" s="235"/>
      <c r="K32" s="235"/>
      <c r="L32" s="235"/>
      <c r="M32" s="235"/>
      <c r="N32" s="235"/>
      <c r="O32" s="235"/>
      <c r="P32" s="235"/>
    </row>
    <row r="33" spans="1:15" ht="10.25" customHeight="1" x14ac:dyDescent="0.2">
      <c r="A33" s="131"/>
      <c r="I33" s="131"/>
    </row>
    <row r="34" spans="1:15" x14ac:dyDescent="0.2">
      <c r="A34" s="97" t="s">
        <v>6</v>
      </c>
      <c r="B34" s="2"/>
      <c r="C34" s="312"/>
      <c r="D34" s="312"/>
      <c r="E34" s="312"/>
      <c r="F34" s="1"/>
      <c r="G34" s="102"/>
      <c r="I34" s="97" t="s">
        <v>6</v>
      </c>
      <c r="J34" s="2"/>
      <c r="K34" s="312"/>
      <c r="L34" s="312"/>
      <c r="M34" s="312"/>
      <c r="N34" s="1"/>
      <c r="O34" s="102"/>
    </row>
    <row r="35" spans="1:15" ht="12" customHeight="1" x14ac:dyDescent="0.2">
      <c r="B35" s="98"/>
      <c r="C35" s="99"/>
      <c r="D35" s="99"/>
      <c r="E35" s="99"/>
      <c r="F35" s="100"/>
      <c r="J35" s="98"/>
      <c r="K35" s="99"/>
      <c r="L35" s="99"/>
      <c r="M35" s="99"/>
      <c r="N35" s="100"/>
    </row>
    <row r="36" spans="1:15" ht="13.25" customHeight="1" x14ac:dyDescent="0.2">
      <c r="A36" s="97" t="s">
        <v>117</v>
      </c>
      <c r="B36" s="101"/>
      <c r="C36" s="97" t="s">
        <v>65</v>
      </c>
      <c r="D36" s="101"/>
      <c r="E36" s="313" t="s">
        <v>140</v>
      </c>
      <c r="F36" s="313"/>
      <c r="G36" s="136"/>
      <c r="I36" s="97" t="s">
        <v>117</v>
      </c>
      <c r="J36" s="101"/>
      <c r="K36" s="97" t="s">
        <v>65</v>
      </c>
      <c r="L36" s="101"/>
      <c r="M36" s="313" t="s">
        <v>140</v>
      </c>
      <c r="N36" s="313"/>
      <c r="O36" s="136"/>
    </row>
    <row r="37" spans="1:15" ht="7.25" customHeight="1" x14ac:dyDescent="0.2"/>
    <row r="38" spans="1:15" ht="16.25" customHeight="1" x14ac:dyDescent="0.2">
      <c r="A38" s="237" t="s">
        <v>7</v>
      </c>
      <c r="B38" s="237"/>
      <c r="C38" s="237"/>
      <c r="D38" s="103" t="s">
        <v>134</v>
      </c>
      <c r="E38" s="103" t="s">
        <v>135</v>
      </c>
      <c r="F38" s="103" t="s">
        <v>136</v>
      </c>
      <c r="G38" s="103" t="s">
        <v>137</v>
      </c>
      <c r="I38" s="237" t="s">
        <v>7</v>
      </c>
      <c r="J38" s="237"/>
      <c r="K38" s="237"/>
      <c r="L38" s="103" t="s">
        <v>134</v>
      </c>
      <c r="M38" s="103" t="s">
        <v>135</v>
      </c>
      <c r="N38" s="103" t="s">
        <v>136</v>
      </c>
      <c r="O38" s="103" t="s">
        <v>137</v>
      </c>
    </row>
    <row r="39" spans="1:15" ht="19" x14ac:dyDescent="0.2">
      <c r="A39" s="236" t="s">
        <v>8</v>
      </c>
      <c r="B39" s="236"/>
      <c r="C39" s="236"/>
      <c r="D39" s="3"/>
      <c r="E39" s="3"/>
      <c r="F39" s="3"/>
      <c r="G39" s="7"/>
      <c r="I39" s="236" t="s">
        <v>8</v>
      </c>
      <c r="J39" s="236"/>
      <c r="K39" s="236"/>
      <c r="L39" s="3"/>
      <c r="M39" s="3"/>
      <c r="N39" s="3"/>
      <c r="O39" s="7"/>
    </row>
    <row r="40" spans="1:15" ht="19" x14ac:dyDescent="0.2">
      <c r="A40" s="236" t="s">
        <v>119</v>
      </c>
      <c r="B40" s="236"/>
      <c r="C40" s="236"/>
      <c r="D40" s="3"/>
      <c r="E40" s="3"/>
      <c r="F40" s="3"/>
      <c r="G40" s="7"/>
      <c r="I40" s="236" t="s">
        <v>119</v>
      </c>
      <c r="J40" s="236"/>
      <c r="K40" s="236"/>
      <c r="L40" s="3"/>
      <c r="M40" s="3"/>
      <c r="N40" s="3"/>
      <c r="O40" s="7"/>
    </row>
    <row r="41" spans="1:15" ht="19" x14ac:dyDescent="0.2">
      <c r="A41" s="236" t="s">
        <v>9</v>
      </c>
      <c r="B41" s="236"/>
      <c r="C41" s="236"/>
      <c r="D41" s="3"/>
      <c r="E41" s="3"/>
      <c r="F41" s="3"/>
      <c r="G41" s="7"/>
      <c r="I41" s="236" t="s">
        <v>9</v>
      </c>
      <c r="J41" s="236"/>
      <c r="K41" s="236"/>
      <c r="L41" s="3"/>
      <c r="M41" s="3"/>
      <c r="N41" s="3"/>
      <c r="O41" s="7"/>
    </row>
    <row r="42" spans="1:15" ht="19" x14ac:dyDescent="0.2">
      <c r="A42" s="236" t="s">
        <v>10</v>
      </c>
      <c r="B42" s="236"/>
      <c r="C42" s="236"/>
      <c r="D42" s="3"/>
      <c r="E42" s="3"/>
      <c r="F42" s="3"/>
      <c r="G42" s="7"/>
      <c r="I42" s="236" t="s">
        <v>10</v>
      </c>
      <c r="J42" s="236"/>
      <c r="K42" s="236"/>
      <c r="L42" s="3"/>
      <c r="M42" s="3"/>
      <c r="N42" s="3"/>
      <c r="O42" s="7"/>
    </row>
    <row r="43" spans="1:15" ht="19" x14ac:dyDescent="0.2">
      <c r="A43" s="236" t="s">
        <v>11</v>
      </c>
      <c r="B43" s="236"/>
      <c r="C43" s="236"/>
      <c r="D43" s="3"/>
      <c r="E43" s="3"/>
      <c r="F43" s="3"/>
      <c r="G43" s="7"/>
      <c r="I43" s="236" t="s">
        <v>11</v>
      </c>
      <c r="J43" s="236"/>
      <c r="K43" s="236"/>
      <c r="L43" s="3"/>
      <c r="M43" s="3"/>
      <c r="N43" s="3"/>
      <c r="O43" s="7"/>
    </row>
    <row r="44" spans="1:15" ht="19" x14ac:dyDescent="0.2">
      <c r="A44" s="236" t="s">
        <v>12</v>
      </c>
      <c r="B44" s="236"/>
      <c r="C44" s="236"/>
      <c r="D44" s="3"/>
      <c r="E44" s="3"/>
      <c r="F44" s="3"/>
      <c r="G44" s="7"/>
      <c r="I44" s="236" t="s">
        <v>12</v>
      </c>
      <c r="J44" s="236"/>
      <c r="K44" s="236"/>
      <c r="L44" s="3"/>
      <c r="M44" s="3"/>
      <c r="N44" s="3"/>
      <c r="O44" s="7"/>
    </row>
    <row r="45" spans="1:15" ht="18" customHeight="1" x14ac:dyDescent="0.2">
      <c r="A45" s="236" t="s">
        <v>13</v>
      </c>
      <c r="B45" s="236"/>
      <c r="C45" s="236"/>
      <c r="D45" s="3"/>
      <c r="E45" s="3"/>
      <c r="F45" s="3"/>
      <c r="G45" s="7"/>
      <c r="I45" s="236" t="s">
        <v>13</v>
      </c>
      <c r="J45" s="236"/>
      <c r="K45" s="236"/>
      <c r="L45" s="3"/>
      <c r="M45" s="3"/>
      <c r="N45" s="3"/>
      <c r="O45" s="7"/>
    </row>
    <row r="46" spans="1:15" ht="19" x14ac:dyDescent="0.2">
      <c r="A46" s="236" t="s">
        <v>138</v>
      </c>
      <c r="B46" s="236"/>
      <c r="C46" s="236"/>
      <c r="D46" s="3"/>
      <c r="E46" s="3"/>
      <c r="F46" s="3"/>
      <c r="G46" s="7"/>
      <c r="I46" s="236" t="s">
        <v>138</v>
      </c>
      <c r="J46" s="236"/>
      <c r="K46" s="236"/>
      <c r="L46" s="3"/>
      <c r="M46" s="3"/>
      <c r="N46" s="3"/>
      <c r="O46" s="7"/>
    </row>
    <row r="48" spans="1:15" x14ac:dyDescent="0.2">
      <c r="A48" t="s">
        <v>121</v>
      </c>
      <c r="I48" t="s">
        <v>121</v>
      </c>
    </row>
  </sheetData>
  <mergeCells count="56">
    <mergeCell ref="A32:H32"/>
    <mergeCell ref="I32:P32"/>
    <mergeCell ref="A21:C21"/>
    <mergeCell ref="I21:K21"/>
    <mergeCell ref="A30:G30"/>
    <mergeCell ref="I30:O30"/>
    <mergeCell ref="A31:H31"/>
    <mergeCell ref="I31:P31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Jose Andres Diaz</cp:lastModifiedBy>
  <cp:lastPrinted>2026-06-13T12:11:45Z</cp:lastPrinted>
  <dcterms:created xsi:type="dcterms:W3CDTF">2023-03-02T01:29:27Z</dcterms:created>
  <dcterms:modified xsi:type="dcterms:W3CDTF">2026-09-19T00:26:08Z</dcterms:modified>
</cp:coreProperties>
</file>