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o/Desktop/NOTAS 2027/"/>
    </mc:Choice>
  </mc:AlternateContent>
  <xr:revisionPtr revIDLastSave="0" documentId="13_ncr:1_{06475905-656D-5040-9AF7-84036D451DBF}" xr6:coauthVersionLast="47" xr6:coauthVersionMax="47" xr10:uidLastSave="{00000000-0000-0000-0000-000000000000}"/>
  <bookViews>
    <workbookView xWindow="1000" yWindow="960" windowWidth="32980" windowHeight="19400" activeTab="8" xr2:uid="{BF37B4F6-1786-4C58-92C4-B0786BCD6E45}"/>
  </bookViews>
  <sheets>
    <sheet name="ESPANOL" sheetId="19" r:id="rId1"/>
    <sheet name="INGLES" sheetId="26" r:id="rId2"/>
    <sheet name="MATEMATICA" sheetId="27" r:id="rId3"/>
    <sheet name="SOCIALES" sheetId="28" r:id="rId4"/>
    <sheet name="NATURALES" sheetId="29" r:id="rId5"/>
    <sheet name="EDU.ARTISTICA" sheetId="30" r:id="rId6"/>
    <sheet name="EDU.FISICA" sheetId="31" r:id="rId7"/>
    <sheet name="RELIGION" sheetId="32" r:id="rId8"/>
    <sheet name="PERIODOS C.F." sheetId="21" r:id="rId9"/>
    <sheet name="NOTAS" sheetId="24" r:id="rId10"/>
    <sheet name="ACTA" sheetId="33" r:id="rId11"/>
    <sheet name="PERIODOS" sheetId="3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12" i="19" l="1"/>
  <c r="AK12" i="19"/>
  <c r="AL12" i="19"/>
  <c r="AM12" i="19"/>
  <c r="AJ13" i="19"/>
  <c r="AK13" i="19"/>
  <c r="AL13" i="19"/>
  <c r="AM13" i="19"/>
  <c r="AJ14" i="19"/>
  <c r="AK14" i="19"/>
  <c r="AL14" i="19"/>
  <c r="AM14" i="19"/>
  <c r="AJ15" i="19"/>
  <c r="AK15" i="19"/>
  <c r="AL15" i="19"/>
  <c r="AM15" i="19"/>
  <c r="AJ16" i="19"/>
  <c r="AK16" i="19"/>
  <c r="AL16" i="19"/>
  <c r="AM16" i="19"/>
  <c r="AJ17" i="19"/>
  <c r="AK17" i="19"/>
  <c r="AL17" i="19"/>
  <c r="AM17" i="19"/>
  <c r="AJ18" i="19"/>
  <c r="AK18" i="19"/>
  <c r="AL18" i="19"/>
  <c r="AM18" i="19"/>
  <c r="AJ19" i="19"/>
  <c r="AK19" i="19"/>
  <c r="AL19" i="19"/>
  <c r="AM19" i="19"/>
  <c r="AJ20" i="19"/>
  <c r="AK20" i="19"/>
  <c r="AL20" i="19"/>
  <c r="AM20" i="19"/>
  <c r="AJ21" i="19"/>
  <c r="AK21" i="19"/>
  <c r="AL21" i="19"/>
  <c r="AM21" i="19"/>
  <c r="AJ22" i="19"/>
  <c r="AK22" i="19"/>
  <c r="AL22" i="19"/>
  <c r="AM22" i="19"/>
  <c r="AJ23" i="19"/>
  <c r="AK23" i="19"/>
  <c r="AL23" i="19"/>
  <c r="AM23" i="19"/>
  <c r="AJ24" i="19"/>
  <c r="AK24" i="19"/>
  <c r="AL24" i="19"/>
  <c r="AM24" i="19"/>
  <c r="AJ25" i="19"/>
  <c r="AK25" i="19"/>
  <c r="AL25" i="19"/>
  <c r="AM25" i="19"/>
  <c r="AJ26" i="19"/>
  <c r="AK26" i="19"/>
  <c r="AL26" i="19"/>
  <c r="AM26" i="19"/>
  <c r="AJ27" i="19"/>
  <c r="AK27" i="19"/>
  <c r="AL27" i="19"/>
  <c r="AM27" i="19"/>
  <c r="AJ28" i="19"/>
  <c r="AK28" i="19"/>
  <c r="AL28" i="19"/>
  <c r="AM28" i="19"/>
  <c r="AJ29" i="19"/>
  <c r="AK29" i="19"/>
  <c r="AL29" i="19"/>
  <c r="AM29" i="19"/>
  <c r="AJ30" i="19"/>
  <c r="AK30" i="19"/>
  <c r="AL30" i="19"/>
  <c r="AM30" i="19"/>
  <c r="AJ31" i="19"/>
  <c r="AK31" i="19"/>
  <c r="AL31" i="19"/>
  <c r="AM31" i="19"/>
  <c r="AJ32" i="19"/>
  <c r="AK32" i="19"/>
  <c r="AL32" i="19"/>
  <c r="AM32" i="19"/>
  <c r="AJ33" i="19"/>
  <c r="AK33" i="19"/>
  <c r="AL33" i="19"/>
  <c r="AM33" i="19"/>
  <c r="AJ34" i="19"/>
  <c r="AK34" i="19"/>
  <c r="AL34" i="19"/>
  <c r="AM34" i="19"/>
  <c r="AJ35" i="19"/>
  <c r="AK35" i="19"/>
  <c r="AL35" i="19"/>
  <c r="AM35" i="19"/>
  <c r="AJ36" i="19"/>
  <c r="AK36" i="19"/>
  <c r="AL36" i="19"/>
  <c r="AM36" i="19"/>
  <c r="AJ37" i="19"/>
  <c r="AK37" i="19"/>
  <c r="AL37" i="19"/>
  <c r="AM37" i="19"/>
  <c r="AJ38" i="19"/>
  <c r="AK38" i="19"/>
  <c r="AL38" i="19"/>
  <c r="AM38" i="19"/>
  <c r="AJ39" i="19"/>
  <c r="AK39" i="19"/>
  <c r="AL39" i="19"/>
  <c r="AM39" i="19"/>
  <c r="AJ40" i="19"/>
  <c r="AK40" i="19"/>
  <c r="AL40" i="19"/>
  <c r="AM40" i="19"/>
  <c r="AJ41" i="19"/>
  <c r="AK41" i="19"/>
  <c r="AL41" i="19"/>
  <c r="AM41" i="19"/>
  <c r="AJ42" i="19"/>
  <c r="AK42" i="19"/>
  <c r="AL42" i="19"/>
  <c r="AM42" i="19"/>
  <c r="AJ43" i="19"/>
  <c r="AK43" i="19"/>
  <c r="AL43" i="19"/>
  <c r="AM43" i="19"/>
  <c r="AJ44" i="19"/>
  <c r="AK44" i="19"/>
  <c r="AL44" i="19"/>
  <c r="AM44" i="19"/>
  <c r="AJ45" i="19"/>
  <c r="AK45" i="19"/>
  <c r="AL45" i="19"/>
  <c r="AM45" i="19"/>
  <c r="AJ46" i="19"/>
  <c r="AK46" i="19"/>
  <c r="AL46" i="19"/>
  <c r="AM46" i="19"/>
  <c r="AJ12" i="30"/>
  <c r="AK12" i="30"/>
  <c r="AL12" i="30"/>
  <c r="AM12" i="30"/>
  <c r="AJ13" i="30"/>
  <c r="AK13" i="30"/>
  <c r="AL13" i="30"/>
  <c r="AM13" i="30"/>
  <c r="AJ14" i="30"/>
  <c r="AK14" i="30"/>
  <c r="AL14" i="30"/>
  <c r="AM14" i="30"/>
  <c r="AJ15" i="30"/>
  <c r="AK15" i="30"/>
  <c r="AL15" i="30"/>
  <c r="AM15" i="30"/>
  <c r="AJ16" i="30"/>
  <c r="AK16" i="30"/>
  <c r="AL16" i="30"/>
  <c r="AM16" i="30"/>
  <c r="AJ17" i="30"/>
  <c r="AK17" i="30"/>
  <c r="AL17" i="30"/>
  <c r="AM17" i="30"/>
  <c r="AJ18" i="30"/>
  <c r="AK18" i="30"/>
  <c r="AL18" i="30"/>
  <c r="AM18" i="30"/>
  <c r="AJ19" i="30"/>
  <c r="AK19" i="30"/>
  <c r="AL19" i="30"/>
  <c r="AM19" i="30"/>
  <c r="AJ20" i="30"/>
  <c r="AK20" i="30"/>
  <c r="AL20" i="30"/>
  <c r="AM20" i="30"/>
  <c r="AJ21" i="30"/>
  <c r="AK21" i="30"/>
  <c r="AL21" i="30"/>
  <c r="AM21" i="30"/>
  <c r="AJ22" i="30"/>
  <c r="AK22" i="30"/>
  <c r="AL22" i="30"/>
  <c r="AM22" i="30"/>
  <c r="AJ23" i="30"/>
  <c r="AK23" i="30"/>
  <c r="AL23" i="30"/>
  <c r="AM23" i="30"/>
  <c r="AJ24" i="30"/>
  <c r="AK24" i="30"/>
  <c r="AL24" i="30"/>
  <c r="AM24" i="30"/>
  <c r="AJ25" i="30"/>
  <c r="AK25" i="30"/>
  <c r="AL25" i="30"/>
  <c r="AM25" i="30"/>
  <c r="AJ26" i="30"/>
  <c r="AK26" i="30"/>
  <c r="AL26" i="30"/>
  <c r="AM26" i="30"/>
  <c r="AJ27" i="30"/>
  <c r="AK27" i="30"/>
  <c r="AL27" i="30"/>
  <c r="AM27" i="30"/>
  <c r="AJ28" i="30"/>
  <c r="AK28" i="30"/>
  <c r="AL28" i="30"/>
  <c r="AM28" i="30"/>
  <c r="AJ29" i="30"/>
  <c r="AK29" i="30"/>
  <c r="AL29" i="30"/>
  <c r="AM29" i="30"/>
  <c r="AJ30" i="30"/>
  <c r="AK30" i="30"/>
  <c r="AL30" i="30"/>
  <c r="AM30" i="30"/>
  <c r="AJ31" i="30"/>
  <c r="AK31" i="30"/>
  <c r="AL31" i="30"/>
  <c r="AM31" i="30"/>
  <c r="AJ32" i="30"/>
  <c r="AK32" i="30"/>
  <c r="AL32" i="30"/>
  <c r="AM32" i="30"/>
  <c r="AJ33" i="30"/>
  <c r="AK33" i="30"/>
  <c r="AL33" i="30"/>
  <c r="AM33" i="30"/>
  <c r="AJ34" i="30"/>
  <c r="AK34" i="30"/>
  <c r="AL34" i="30"/>
  <c r="AM34" i="30"/>
  <c r="AJ35" i="30"/>
  <c r="AK35" i="30"/>
  <c r="AL35" i="30"/>
  <c r="AM35" i="30"/>
  <c r="AJ36" i="30"/>
  <c r="AK36" i="30"/>
  <c r="AL36" i="30"/>
  <c r="AM36" i="30"/>
  <c r="AJ37" i="30"/>
  <c r="AK37" i="30"/>
  <c r="AL37" i="30"/>
  <c r="AM37" i="30"/>
  <c r="AJ38" i="30"/>
  <c r="AK38" i="30"/>
  <c r="AL38" i="30"/>
  <c r="AM38" i="30"/>
  <c r="AJ39" i="30"/>
  <c r="AK39" i="30"/>
  <c r="AL39" i="30"/>
  <c r="AM39" i="30"/>
  <c r="AJ40" i="30"/>
  <c r="AK40" i="30"/>
  <c r="AL40" i="30"/>
  <c r="AM40" i="30"/>
  <c r="AJ41" i="30"/>
  <c r="AK41" i="30"/>
  <c r="AL41" i="30"/>
  <c r="AM41" i="30"/>
  <c r="AJ42" i="30"/>
  <c r="AK42" i="30"/>
  <c r="AL42" i="30"/>
  <c r="AM42" i="30"/>
  <c r="AJ43" i="30"/>
  <c r="AK43" i="30"/>
  <c r="AL43" i="30"/>
  <c r="AM43" i="30"/>
  <c r="AJ44" i="30"/>
  <c r="AK44" i="30"/>
  <c r="AL44" i="30"/>
  <c r="AM44" i="30"/>
  <c r="AJ45" i="30"/>
  <c r="AK45" i="30"/>
  <c r="AL45" i="30"/>
  <c r="AM45" i="30"/>
  <c r="AJ46" i="30"/>
  <c r="AK46" i="30"/>
  <c r="AL46" i="30"/>
  <c r="AM46" i="30"/>
  <c r="AJ47" i="19"/>
  <c r="AK47" i="19"/>
  <c r="AL47" i="19"/>
  <c r="AM47" i="19"/>
  <c r="AJ47" i="30"/>
  <c r="AK47" i="30"/>
  <c r="AL47" i="30"/>
  <c r="AM47" i="30"/>
  <c r="AJ12" i="32"/>
  <c r="AK12" i="32"/>
  <c r="AL12" i="32"/>
  <c r="AM12" i="32"/>
  <c r="AJ13" i="32"/>
  <c r="AK13" i="32"/>
  <c r="AL13" i="32"/>
  <c r="AM13" i="32"/>
  <c r="AJ14" i="32"/>
  <c r="AK14" i="32"/>
  <c r="AL14" i="32"/>
  <c r="AM14" i="32"/>
  <c r="AJ15" i="32"/>
  <c r="AK15" i="32"/>
  <c r="AL15" i="32"/>
  <c r="AM15" i="32"/>
  <c r="AJ16" i="32"/>
  <c r="AK16" i="32"/>
  <c r="AL16" i="32"/>
  <c r="AM16" i="32"/>
  <c r="AJ17" i="32"/>
  <c r="AK17" i="32"/>
  <c r="AL17" i="32"/>
  <c r="AM17" i="32"/>
  <c r="AJ18" i="32"/>
  <c r="AK18" i="32"/>
  <c r="AL18" i="32"/>
  <c r="AM18" i="32"/>
  <c r="AJ19" i="32"/>
  <c r="AK19" i="32"/>
  <c r="AL19" i="32"/>
  <c r="AM19" i="32"/>
  <c r="AJ20" i="32"/>
  <c r="AK20" i="32"/>
  <c r="AL20" i="32"/>
  <c r="AM20" i="32"/>
  <c r="AJ21" i="32"/>
  <c r="AK21" i="32"/>
  <c r="AL21" i="32"/>
  <c r="AM21" i="32"/>
  <c r="AJ22" i="32"/>
  <c r="AK22" i="32"/>
  <c r="AL22" i="32"/>
  <c r="AM22" i="32"/>
  <c r="AJ23" i="32"/>
  <c r="AK23" i="32"/>
  <c r="AL23" i="32"/>
  <c r="AM23" i="32"/>
  <c r="AJ24" i="32"/>
  <c r="AK24" i="32"/>
  <c r="AL24" i="32"/>
  <c r="AM24" i="32"/>
  <c r="AJ25" i="32"/>
  <c r="AK25" i="32"/>
  <c r="AL25" i="32"/>
  <c r="AM25" i="32"/>
  <c r="AJ26" i="32"/>
  <c r="AK26" i="32"/>
  <c r="AL26" i="32"/>
  <c r="AM26" i="32"/>
  <c r="AJ27" i="32"/>
  <c r="AK27" i="32"/>
  <c r="AL27" i="32"/>
  <c r="AM27" i="32"/>
  <c r="AJ28" i="32"/>
  <c r="AK28" i="32"/>
  <c r="AL28" i="32"/>
  <c r="AM28" i="32"/>
  <c r="AN28" i="32" s="1"/>
  <c r="AJ29" i="32"/>
  <c r="AK29" i="32"/>
  <c r="AL29" i="32"/>
  <c r="AM29" i="32"/>
  <c r="AJ30" i="32"/>
  <c r="AK30" i="32"/>
  <c r="AL30" i="32"/>
  <c r="AM30" i="32"/>
  <c r="AJ31" i="32"/>
  <c r="AK31" i="32"/>
  <c r="AL31" i="32"/>
  <c r="AM31" i="32"/>
  <c r="AJ32" i="32"/>
  <c r="AK32" i="32"/>
  <c r="AL32" i="32"/>
  <c r="AM32" i="32"/>
  <c r="AJ33" i="32"/>
  <c r="AK33" i="32"/>
  <c r="AL33" i="32"/>
  <c r="AM33" i="32"/>
  <c r="AJ34" i="32"/>
  <c r="AK34" i="32"/>
  <c r="AL34" i="32"/>
  <c r="AM34" i="32"/>
  <c r="AJ35" i="32"/>
  <c r="AK35" i="32"/>
  <c r="AL35" i="32"/>
  <c r="AM35" i="32"/>
  <c r="AJ36" i="32"/>
  <c r="AK36" i="32"/>
  <c r="AL36" i="32"/>
  <c r="AM36" i="32"/>
  <c r="AN36" i="32" s="1"/>
  <c r="AJ37" i="32"/>
  <c r="AK37" i="32"/>
  <c r="AL37" i="32"/>
  <c r="AM37" i="32"/>
  <c r="AJ38" i="32"/>
  <c r="AK38" i="32"/>
  <c r="AL38" i="32"/>
  <c r="AM38" i="32"/>
  <c r="AJ39" i="32"/>
  <c r="AK39" i="32"/>
  <c r="AL39" i="32"/>
  <c r="AM39" i="32"/>
  <c r="AJ40" i="32"/>
  <c r="AK40" i="32"/>
  <c r="AL40" i="32"/>
  <c r="AM40" i="32"/>
  <c r="AJ41" i="32"/>
  <c r="AK41" i="32"/>
  <c r="AL41" i="32"/>
  <c r="AM41" i="32"/>
  <c r="AJ42" i="32"/>
  <c r="AK42" i="32"/>
  <c r="AL42" i="32"/>
  <c r="AM42" i="32"/>
  <c r="AJ43" i="32"/>
  <c r="AK43" i="32"/>
  <c r="AL43" i="32"/>
  <c r="AM43" i="32"/>
  <c r="AJ44" i="32"/>
  <c r="AK44" i="32"/>
  <c r="AL44" i="32"/>
  <c r="AM44" i="32"/>
  <c r="AJ45" i="32"/>
  <c r="AK45" i="32"/>
  <c r="AL45" i="32"/>
  <c r="AM45" i="32"/>
  <c r="AJ46" i="32"/>
  <c r="AK46" i="32"/>
  <c r="AL46" i="32"/>
  <c r="AM46" i="32"/>
  <c r="AJ47" i="32"/>
  <c r="AK47" i="32"/>
  <c r="AL47" i="32"/>
  <c r="AM47" i="32"/>
  <c r="AJ48" i="32"/>
  <c r="AK48" i="32"/>
  <c r="AL48" i="32"/>
  <c r="AM48" i="32"/>
  <c r="AJ49" i="32"/>
  <c r="AK49" i="32"/>
  <c r="AL49" i="32"/>
  <c r="AM49" i="32"/>
  <c r="AJ50" i="32"/>
  <c r="AK50" i="32"/>
  <c r="AL50" i="32"/>
  <c r="AM50" i="32"/>
  <c r="AJ51" i="32"/>
  <c r="AK51" i="32"/>
  <c r="AL51" i="32"/>
  <c r="AM51" i="32"/>
  <c r="AJ52" i="32"/>
  <c r="AK52" i="32"/>
  <c r="AL52" i="32"/>
  <c r="AM52" i="32"/>
  <c r="AN52" i="32" s="1"/>
  <c r="AJ53" i="32"/>
  <c r="AK53" i="32"/>
  <c r="AL53" i="32"/>
  <c r="AM53" i="32"/>
  <c r="AJ54" i="32"/>
  <c r="AK54" i="32"/>
  <c r="AL54" i="32"/>
  <c r="AM54" i="32"/>
  <c r="AJ55" i="32"/>
  <c r="AK55" i="32"/>
  <c r="AL55" i="32"/>
  <c r="AM55" i="32"/>
  <c r="AJ32" i="29"/>
  <c r="AK32" i="29"/>
  <c r="AL32" i="29"/>
  <c r="AM32" i="29"/>
  <c r="AJ33" i="29"/>
  <c r="AK33" i="29"/>
  <c r="AL33" i="29"/>
  <c r="AM33" i="29"/>
  <c r="AJ34" i="29"/>
  <c r="AK34" i="29"/>
  <c r="AL34" i="29"/>
  <c r="AM34" i="29"/>
  <c r="AJ35" i="29"/>
  <c r="AK35" i="29"/>
  <c r="AL35" i="29"/>
  <c r="AM35" i="29"/>
  <c r="AJ36" i="29"/>
  <c r="AK36" i="29"/>
  <c r="AL36" i="29"/>
  <c r="AM36" i="29"/>
  <c r="AJ37" i="29"/>
  <c r="AK37" i="29"/>
  <c r="AL37" i="29"/>
  <c r="AM37" i="29"/>
  <c r="AJ38" i="29"/>
  <c r="AK38" i="29"/>
  <c r="AL38" i="29"/>
  <c r="AM38" i="29"/>
  <c r="AJ39" i="29"/>
  <c r="AK39" i="29"/>
  <c r="AL39" i="29"/>
  <c r="AM39" i="29"/>
  <c r="AJ40" i="29"/>
  <c r="AK40" i="29"/>
  <c r="AL40" i="29"/>
  <c r="AM40" i="29"/>
  <c r="AJ41" i="29"/>
  <c r="AK41" i="29"/>
  <c r="AL41" i="29"/>
  <c r="AM41" i="29"/>
  <c r="AJ42" i="29"/>
  <c r="AK42" i="29"/>
  <c r="AL42" i="29"/>
  <c r="AM42" i="29"/>
  <c r="AJ43" i="29"/>
  <c r="AK43" i="29"/>
  <c r="AL43" i="29"/>
  <c r="AM43" i="29"/>
  <c r="AJ44" i="29"/>
  <c r="AK44" i="29"/>
  <c r="AL44" i="29"/>
  <c r="AM44" i="29"/>
  <c r="AJ45" i="29"/>
  <c r="AK45" i="29"/>
  <c r="AL45" i="29"/>
  <c r="AM45" i="29"/>
  <c r="AJ46" i="29"/>
  <c r="AK46" i="29"/>
  <c r="AL46" i="29"/>
  <c r="AM46" i="29"/>
  <c r="AJ47" i="29"/>
  <c r="AK47" i="29"/>
  <c r="AL47" i="29"/>
  <c r="AM47" i="29"/>
  <c r="AM31" i="29"/>
  <c r="AJ14" i="29"/>
  <c r="AJ11" i="32"/>
  <c r="AK11" i="32"/>
  <c r="AL11" i="32"/>
  <c r="AM11" i="32"/>
  <c r="AS11" i="32"/>
  <c r="AT11" i="32"/>
  <c r="AW11" i="32"/>
  <c r="AX11" i="32"/>
  <c r="AS12" i="32"/>
  <c r="AW12" i="32"/>
  <c r="AX12" i="32"/>
  <c r="AS13" i="32"/>
  <c r="AT13" i="32"/>
  <c r="AU13" i="32" s="1"/>
  <c r="AW13" i="32"/>
  <c r="AX13" i="32"/>
  <c r="AS14" i="32"/>
  <c r="AW14" i="32"/>
  <c r="AS15" i="32"/>
  <c r="AT15" i="32"/>
  <c r="AU15" i="32" s="1"/>
  <c r="AW15" i="32"/>
  <c r="AX15" i="32"/>
  <c r="AS16" i="32"/>
  <c r="AW16" i="32"/>
  <c r="AX16" i="32"/>
  <c r="AS17" i="32"/>
  <c r="AT17" i="32"/>
  <c r="AW17" i="32"/>
  <c r="AX17" i="32"/>
  <c r="AS18" i="32"/>
  <c r="AW18" i="32"/>
  <c r="AX18" i="32"/>
  <c r="AS19" i="32"/>
  <c r="AT19" i="32"/>
  <c r="AW19" i="32"/>
  <c r="AX19" i="32"/>
  <c r="AS20" i="32"/>
  <c r="AT20" i="32"/>
  <c r="AW20" i="32"/>
  <c r="AX20" i="32"/>
  <c r="AS21" i="32"/>
  <c r="AT21" i="32"/>
  <c r="AW21" i="32"/>
  <c r="AX21" i="32"/>
  <c r="AS22" i="32"/>
  <c r="AT22" i="32"/>
  <c r="AW22" i="32"/>
  <c r="AX22" i="32"/>
  <c r="AS23" i="32"/>
  <c r="AT23" i="32"/>
  <c r="AW23" i="32"/>
  <c r="AX23" i="32"/>
  <c r="AS24" i="32"/>
  <c r="AT24" i="32"/>
  <c r="AW24" i="32"/>
  <c r="AX24" i="32"/>
  <c r="AS25" i="32"/>
  <c r="AW25" i="32"/>
  <c r="AX25" i="32"/>
  <c r="AS26" i="32"/>
  <c r="AT26" i="32"/>
  <c r="AW26" i="32"/>
  <c r="AX26" i="32"/>
  <c r="AS27" i="32"/>
  <c r="AT27" i="32"/>
  <c r="AU27" i="32" s="1"/>
  <c r="AW27" i="32"/>
  <c r="AX27" i="32"/>
  <c r="AS28" i="32"/>
  <c r="AT28" i="32"/>
  <c r="AW28" i="32"/>
  <c r="AX28" i="32"/>
  <c r="AY28" i="32" s="1"/>
  <c r="AS29" i="32"/>
  <c r="AT29" i="32"/>
  <c r="AW29" i="32"/>
  <c r="AX29" i="32"/>
  <c r="AS30" i="32"/>
  <c r="AT30" i="32"/>
  <c r="AW30" i="32"/>
  <c r="AX30" i="32"/>
  <c r="AS31" i="32"/>
  <c r="AT31" i="32"/>
  <c r="AW31" i="32"/>
  <c r="AX31" i="32"/>
  <c r="AS32" i="32"/>
  <c r="AT32" i="32"/>
  <c r="AW32" i="32"/>
  <c r="AX32" i="32"/>
  <c r="AS33" i="32"/>
  <c r="AT33" i="32"/>
  <c r="AW33" i="32"/>
  <c r="AX33" i="32"/>
  <c r="AS34" i="32"/>
  <c r="AT34" i="32"/>
  <c r="AW34" i="32"/>
  <c r="AX34" i="32"/>
  <c r="AS35" i="32"/>
  <c r="AW35" i="32"/>
  <c r="AS36" i="32"/>
  <c r="AT36" i="32"/>
  <c r="AW36" i="32"/>
  <c r="AX36" i="32"/>
  <c r="AS37" i="32"/>
  <c r="AT37" i="32"/>
  <c r="AW37" i="32"/>
  <c r="AX37" i="32"/>
  <c r="AS38" i="32"/>
  <c r="AT38" i="32"/>
  <c r="AW38" i="32"/>
  <c r="AX38" i="32"/>
  <c r="AS39" i="32"/>
  <c r="AW39" i="32"/>
  <c r="AX39" i="32"/>
  <c r="AS40" i="32"/>
  <c r="AT40" i="32"/>
  <c r="AW40" i="32"/>
  <c r="AX40" i="32"/>
  <c r="AS41" i="32"/>
  <c r="AT41" i="32"/>
  <c r="AW41" i="32"/>
  <c r="AX41" i="32"/>
  <c r="AS42" i="32"/>
  <c r="AT42" i="32"/>
  <c r="AW42" i="32"/>
  <c r="AX42" i="32"/>
  <c r="AY42" i="32" s="1"/>
  <c r="AS43" i="32"/>
  <c r="AT43" i="32"/>
  <c r="AW43" i="32"/>
  <c r="AX43" i="32"/>
  <c r="J36" i="21"/>
  <c r="J34" i="21"/>
  <c r="B36" i="21"/>
  <c r="B34" i="21"/>
  <c r="J11" i="21"/>
  <c r="J9" i="21"/>
  <c r="B11" i="21"/>
  <c r="B9" i="21"/>
  <c r="AN12" i="32" l="1"/>
  <c r="AQ12" i="32" s="1"/>
  <c r="AT12" i="32" s="1"/>
  <c r="BA12" i="32" s="1"/>
  <c r="AN27" i="32"/>
  <c r="AN32" i="19"/>
  <c r="AN38" i="29"/>
  <c r="AN31" i="19"/>
  <c r="AN31" i="30"/>
  <c r="AN35" i="32"/>
  <c r="AQ35" i="32" s="1"/>
  <c r="AT35" i="32" s="1"/>
  <c r="AN42" i="32"/>
  <c r="AN43" i="32"/>
  <c r="AN21" i="32"/>
  <c r="AN22" i="32"/>
  <c r="AN32" i="29"/>
  <c r="AN44" i="32"/>
  <c r="AY32" i="32"/>
  <c r="AY29" i="32"/>
  <c r="AN49" i="32"/>
  <c r="AN50" i="32"/>
  <c r="AN51" i="32"/>
  <c r="AN25" i="19"/>
  <c r="AN30" i="30"/>
  <c r="AN44" i="29"/>
  <c r="AN20" i="32"/>
  <c r="AQ20" i="32" s="1"/>
  <c r="AN47" i="32"/>
  <c r="AN12" i="19"/>
  <c r="AN13" i="19"/>
  <c r="AN14" i="19"/>
  <c r="AN15" i="19"/>
  <c r="AN16" i="19"/>
  <c r="AN17" i="19"/>
  <c r="AN18" i="19"/>
  <c r="AN19" i="19"/>
  <c r="AN20" i="19"/>
  <c r="AN21" i="19"/>
  <c r="AN22" i="19"/>
  <c r="AN23" i="19"/>
  <c r="AN24" i="19"/>
  <c r="AN26" i="19"/>
  <c r="AN27" i="19"/>
  <c r="AN28" i="19"/>
  <c r="AN29" i="19"/>
  <c r="AN30" i="19"/>
  <c r="AN33" i="19"/>
  <c r="AN34" i="19"/>
  <c r="AN35" i="19"/>
  <c r="AN36" i="19"/>
  <c r="AN37" i="19"/>
  <c r="AN38" i="19"/>
  <c r="AN39" i="19"/>
  <c r="AN40" i="19"/>
  <c r="AN41" i="19"/>
  <c r="AN42" i="19"/>
  <c r="AN43" i="19"/>
  <c r="AN44" i="19"/>
  <c r="AN45" i="19"/>
  <c r="AN46" i="19"/>
  <c r="AN12" i="30"/>
  <c r="AN13" i="30"/>
  <c r="AN14" i="30"/>
  <c r="AN15" i="30"/>
  <c r="AN16" i="30"/>
  <c r="AN17" i="30"/>
  <c r="AN18" i="30"/>
  <c r="AN19" i="30"/>
  <c r="AN20" i="30"/>
  <c r="AN21" i="30"/>
  <c r="AN22" i="30"/>
  <c r="AN23" i="30"/>
  <c r="AN24" i="30"/>
  <c r="AN25" i="30"/>
  <c r="AN26" i="30"/>
  <c r="AN27" i="30"/>
  <c r="AN28" i="30"/>
  <c r="AN29" i="30"/>
  <c r="AN32" i="30"/>
  <c r="AN33" i="30"/>
  <c r="AN34" i="30"/>
  <c r="AN35" i="30"/>
  <c r="AN36" i="30"/>
  <c r="AN37" i="30"/>
  <c r="AN38" i="30"/>
  <c r="AN39" i="30"/>
  <c r="AN40" i="30"/>
  <c r="AN41" i="30"/>
  <c r="AN42" i="30"/>
  <c r="AN43" i="30"/>
  <c r="AN47" i="29"/>
  <c r="AN44" i="30"/>
  <c r="AN45" i="30"/>
  <c r="AN46" i="30"/>
  <c r="AN13" i="32"/>
  <c r="AN14" i="32"/>
  <c r="AQ14" i="32" s="1"/>
  <c r="AN15" i="32"/>
  <c r="AN16" i="32"/>
  <c r="AQ16" i="32" s="1"/>
  <c r="AT16" i="32" s="1"/>
  <c r="AN17" i="32"/>
  <c r="AN18" i="32"/>
  <c r="AQ18" i="32" s="1"/>
  <c r="AT18" i="32" s="1"/>
  <c r="AN19" i="32"/>
  <c r="AN23" i="32"/>
  <c r="AQ23" i="32" s="1"/>
  <c r="AN24" i="32"/>
  <c r="AN25" i="32"/>
  <c r="AQ25" i="32" s="1"/>
  <c r="AT25" i="32" s="1"/>
  <c r="AN26" i="32"/>
  <c r="AQ26" i="32" s="1"/>
  <c r="AN29" i="32"/>
  <c r="AN30" i="32"/>
  <c r="AN31" i="32"/>
  <c r="AN32" i="32"/>
  <c r="AN33" i="32"/>
  <c r="AN34" i="32"/>
  <c r="AN37" i="32"/>
  <c r="AN38" i="32"/>
  <c r="AN39" i="32"/>
  <c r="AQ39" i="32" s="1"/>
  <c r="AT39" i="32" s="1"/>
  <c r="AN40" i="32"/>
  <c r="AN41" i="32"/>
  <c r="AN45" i="32"/>
  <c r="AN46" i="32"/>
  <c r="AN46" i="29"/>
  <c r="AN48" i="32"/>
  <c r="AN53" i="32"/>
  <c r="AN54" i="32"/>
  <c r="AN55" i="32"/>
  <c r="AN33" i="29"/>
  <c r="AN34" i="29"/>
  <c r="AN35" i="29"/>
  <c r="AN36" i="29"/>
  <c r="AN45" i="29"/>
  <c r="AN37" i="29"/>
  <c r="AN39" i="29"/>
  <c r="AN40" i="29"/>
  <c r="AN41" i="29"/>
  <c r="AN42" i="29"/>
  <c r="AN43" i="29"/>
  <c r="AU24" i="32"/>
  <c r="AY24" i="32"/>
  <c r="AN47" i="30"/>
  <c r="AN47" i="19"/>
  <c r="D39" i="21" s="1"/>
  <c r="AY13" i="32"/>
  <c r="AU30" i="32"/>
  <c r="AY30" i="32"/>
  <c r="AU11" i="32"/>
  <c r="AU29" i="32"/>
  <c r="AU32" i="32"/>
  <c r="AY34" i="32"/>
  <c r="AU34" i="32"/>
  <c r="AU37" i="32"/>
  <c r="AU33" i="32"/>
  <c r="AY33" i="32"/>
  <c r="AY36" i="32"/>
  <c r="AY37" i="32"/>
  <c r="AU28" i="32"/>
  <c r="AQ28" i="32"/>
  <c r="AU23" i="32"/>
  <c r="AU21" i="32"/>
  <c r="AU22" i="32"/>
  <c r="AY21" i="32"/>
  <c r="AY22" i="32"/>
  <c r="AY15" i="32"/>
  <c r="AU20" i="32"/>
  <c r="AY20" i="32"/>
  <c r="AY23" i="32"/>
  <c r="AY27" i="32"/>
  <c r="AY38" i="32"/>
  <c r="AY17" i="32"/>
  <c r="AY11" i="32"/>
  <c r="AU17" i="32"/>
  <c r="AN11" i="32"/>
  <c r="AY43" i="32"/>
  <c r="AU26" i="32"/>
  <c r="AY26" i="32"/>
  <c r="AY19" i="32"/>
  <c r="AU41" i="32"/>
  <c r="AU19" i="32"/>
  <c r="AU40" i="32"/>
  <c r="AU38" i="32"/>
  <c r="AU31" i="32"/>
  <c r="AY31" i="32"/>
  <c r="AY40" i="32"/>
  <c r="AU43" i="32"/>
  <c r="AU42" i="32"/>
  <c r="AU36" i="32"/>
  <c r="AY41" i="32"/>
  <c r="BA26" i="32" l="1"/>
  <c r="BB26" i="32"/>
  <c r="BA29" i="32"/>
  <c r="AQ29" i="32"/>
  <c r="BA20" i="32"/>
  <c r="BB20" i="32"/>
  <c r="BA23" i="32"/>
  <c r="BB23" i="32"/>
  <c r="BB29" i="32"/>
  <c r="BA28" i="32"/>
  <c r="BB28" i="32"/>
  <c r="BA21" i="32"/>
  <c r="BB21" i="32"/>
  <c r="AQ21" i="32"/>
  <c r="BB27" i="32"/>
  <c r="BA27" i="32"/>
  <c r="AQ27" i="32"/>
  <c r="BB13" i="32"/>
  <c r="BA13" i="32"/>
  <c r="AQ13" i="32"/>
  <c r="BB17" i="32"/>
  <c r="AQ17" i="32"/>
  <c r="BA17" i="32"/>
  <c r="BA11" i="32"/>
  <c r="AQ11" i="32"/>
  <c r="BB11" i="32"/>
  <c r="AU12" i="32"/>
  <c r="BB12" i="32"/>
  <c r="AY12" i="32"/>
  <c r="AT14" i="32"/>
  <c r="AU18" i="32"/>
  <c r="AY18" i="32"/>
  <c r="BA18" i="32"/>
  <c r="BB18" i="32"/>
  <c r="AQ22" i="32"/>
  <c r="BA22" i="32"/>
  <c r="AY39" i="32"/>
  <c r="BB39" i="32"/>
  <c r="BB22" i="32"/>
  <c r="BB33" i="32"/>
  <c r="BA33" i="32"/>
  <c r="AQ33" i="32"/>
  <c r="BA32" i="32"/>
  <c r="BB32" i="32"/>
  <c r="AQ32" i="32"/>
  <c r="BB34" i="32"/>
  <c r="BA34" i="32"/>
  <c r="AQ34" i="32"/>
  <c r="BB15" i="32"/>
  <c r="BA15" i="32"/>
  <c r="AQ15" i="32"/>
  <c r="BB19" i="32"/>
  <c r="BA19" i="32"/>
  <c r="AQ19" i="32"/>
  <c r="BA38" i="32"/>
  <c r="AQ38" i="32"/>
  <c r="BB38" i="32"/>
  <c r="BB41" i="32"/>
  <c r="BA41" i="32"/>
  <c r="AQ41" i="32"/>
  <c r="BA16" i="32"/>
  <c r="BB16" i="32"/>
  <c r="AY16" i="32"/>
  <c r="AU16" i="32"/>
  <c r="BB25" i="32"/>
  <c r="BA25" i="32"/>
  <c r="AY25" i="32"/>
  <c r="AU25" i="32"/>
  <c r="AU35" i="32"/>
  <c r="AX35" i="32" s="1"/>
  <c r="BB24" i="32"/>
  <c r="BA24" i="32"/>
  <c r="AQ24" i="32"/>
  <c r="AQ31" i="32"/>
  <c r="BB31" i="32"/>
  <c r="BA31" i="32"/>
  <c r="BB40" i="32"/>
  <c r="BA40" i="32"/>
  <c r="AQ40" i="32"/>
  <c r="BB43" i="32"/>
  <c r="BA43" i="32"/>
  <c r="AQ43" i="32"/>
  <c r="BB30" i="32"/>
  <c r="BA30" i="32"/>
  <c r="AQ30" i="32"/>
  <c r="AQ36" i="32"/>
  <c r="BB36" i="32"/>
  <c r="BA36" i="32"/>
  <c r="BA39" i="32"/>
  <c r="AU39" i="32"/>
  <c r="BB42" i="32"/>
  <c r="AQ42" i="32"/>
  <c r="BA42" i="32"/>
  <c r="BB37" i="32"/>
  <c r="BA37" i="32"/>
  <c r="AQ37" i="32"/>
  <c r="C49" i="33"/>
  <c r="B49" i="33"/>
  <c r="C48" i="33"/>
  <c r="B48" i="33"/>
  <c r="C47" i="33"/>
  <c r="B47" i="33"/>
  <c r="C46" i="33"/>
  <c r="B46" i="33"/>
  <c r="C45" i="33"/>
  <c r="B45" i="33"/>
  <c r="C44" i="33"/>
  <c r="B44" i="33"/>
  <c r="C43" i="33"/>
  <c r="B43" i="33"/>
  <c r="C38" i="33"/>
  <c r="B38" i="33"/>
  <c r="C37" i="33"/>
  <c r="B37" i="33"/>
  <c r="C36" i="33"/>
  <c r="B36" i="33"/>
  <c r="C35" i="33"/>
  <c r="B35" i="33"/>
  <c r="C34" i="33"/>
  <c r="B34" i="33"/>
  <c r="C33" i="33"/>
  <c r="B33" i="33"/>
  <c r="C32" i="33"/>
  <c r="B32" i="33"/>
  <c r="C31" i="33"/>
  <c r="B31" i="33"/>
  <c r="C30" i="33"/>
  <c r="B30" i="33"/>
  <c r="C29" i="33"/>
  <c r="B29" i="33"/>
  <c r="C28" i="33"/>
  <c r="B28" i="33"/>
  <c r="C27" i="33"/>
  <c r="B27" i="33"/>
  <c r="C26" i="33"/>
  <c r="B26" i="33"/>
  <c r="C25" i="33"/>
  <c r="B25" i="33"/>
  <c r="C24" i="33"/>
  <c r="B24" i="33"/>
  <c r="C23" i="33"/>
  <c r="B23" i="33"/>
  <c r="C22" i="33"/>
  <c r="B22" i="33"/>
  <c r="C21" i="33"/>
  <c r="B21" i="33"/>
  <c r="C20" i="33"/>
  <c r="B20" i="33"/>
  <c r="C19" i="33"/>
  <c r="B19" i="33"/>
  <c r="C18" i="33"/>
  <c r="B18" i="33"/>
  <c r="C17" i="33"/>
  <c r="B17" i="33"/>
  <c r="C16" i="33"/>
  <c r="B16" i="33"/>
  <c r="C15" i="33"/>
  <c r="B15" i="33"/>
  <c r="C14" i="33"/>
  <c r="B14" i="33"/>
  <c r="C13" i="33"/>
  <c r="B13" i="33"/>
  <c r="C12" i="33"/>
  <c r="B12" i="33"/>
  <c r="C11" i="33"/>
  <c r="B11" i="33"/>
  <c r="AU14" i="32" l="1"/>
  <c r="AX14" i="32" s="1"/>
  <c r="AY35" i="32"/>
  <c r="BA35" i="32"/>
  <c r="BB35" i="32"/>
  <c r="AW21" i="30"/>
  <c r="BB14" i="32" l="1"/>
  <c r="BA14" i="32"/>
  <c r="AY14" i="32"/>
  <c r="AI28" i="24"/>
  <c r="AE28" i="24"/>
  <c r="AA28" i="24"/>
  <c r="Y28" i="24"/>
  <c r="S29" i="24"/>
  <c r="S28" i="24"/>
  <c r="R29" i="24"/>
  <c r="R28" i="24"/>
  <c r="Q29" i="24"/>
  <c r="Q28" i="24"/>
  <c r="P29" i="24"/>
  <c r="P28" i="24"/>
  <c r="O29" i="24"/>
  <c r="O28" i="24"/>
  <c r="N29" i="24"/>
  <c r="N28" i="24"/>
  <c r="M29" i="24"/>
  <c r="M28" i="24"/>
  <c r="L29" i="24"/>
  <c r="L28" i="24"/>
  <c r="K29" i="24"/>
  <c r="K28" i="24"/>
  <c r="J29" i="24"/>
  <c r="J28" i="24"/>
  <c r="I29" i="24"/>
  <c r="I28" i="24"/>
  <c r="H29" i="24"/>
  <c r="H28" i="24"/>
  <c r="G29" i="24"/>
  <c r="G28" i="24"/>
  <c r="F29" i="24"/>
  <c r="F28" i="24"/>
  <c r="E29" i="24"/>
  <c r="E28" i="24"/>
  <c r="D29" i="24"/>
  <c r="D28" i="24"/>
  <c r="AI26" i="24"/>
  <c r="AE26" i="24"/>
  <c r="AA26" i="24"/>
  <c r="Y26" i="24"/>
  <c r="S27" i="24"/>
  <c r="S26" i="24"/>
  <c r="R27" i="24"/>
  <c r="R26" i="24"/>
  <c r="Q27" i="24"/>
  <c r="Q26" i="24"/>
  <c r="P27" i="24"/>
  <c r="P26" i="24"/>
  <c r="O27" i="24"/>
  <c r="O26" i="24"/>
  <c r="N27" i="24"/>
  <c r="N26" i="24"/>
  <c r="M27" i="24"/>
  <c r="M26" i="24"/>
  <c r="L27" i="24"/>
  <c r="L26" i="24"/>
  <c r="K27" i="24"/>
  <c r="K26" i="24"/>
  <c r="J27" i="24"/>
  <c r="J26" i="24"/>
  <c r="I27" i="24"/>
  <c r="I26" i="24"/>
  <c r="H27" i="24"/>
  <c r="H26" i="24"/>
  <c r="G27" i="24"/>
  <c r="G26" i="24"/>
  <c r="F27" i="24"/>
  <c r="F26" i="24"/>
  <c r="E27" i="24"/>
  <c r="E26" i="24"/>
  <c r="D27" i="24"/>
  <c r="D26" i="24"/>
  <c r="AI24" i="24"/>
  <c r="AE24" i="24"/>
  <c r="AA24" i="24"/>
  <c r="Y24" i="24"/>
  <c r="S25" i="24"/>
  <c r="S24" i="24"/>
  <c r="R25" i="24"/>
  <c r="R24" i="24"/>
  <c r="Q25" i="24"/>
  <c r="Q24" i="24"/>
  <c r="P25" i="24"/>
  <c r="P24" i="24"/>
  <c r="O25" i="24"/>
  <c r="O24" i="24"/>
  <c r="N25" i="24"/>
  <c r="N24" i="24"/>
  <c r="M25" i="24"/>
  <c r="M24" i="24"/>
  <c r="L25" i="24"/>
  <c r="L24" i="24"/>
  <c r="K25" i="24"/>
  <c r="K24" i="24"/>
  <c r="J25" i="24"/>
  <c r="J24" i="24"/>
  <c r="I25" i="24"/>
  <c r="I24" i="24"/>
  <c r="H25" i="24"/>
  <c r="H24" i="24"/>
  <c r="G25" i="24"/>
  <c r="G24" i="24"/>
  <c r="F25" i="24"/>
  <c r="F24" i="24"/>
  <c r="E25" i="24"/>
  <c r="E24" i="24"/>
  <c r="D25" i="24"/>
  <c r="D24" i="24"/>
  <c r="AI22" i="24"/>
  <c r="AE22" i="24"/>
  <c r="AA22" i="24"/>
  <c r="Y22" i="24"/>
  <c r="S23" i="24"/>
  <c r="S22" i="24"/>
  <c r="R23" i="24"/>
  <c r="R22" i="24"/>
  <c r="Q23" i="24"/>
  <c r="Q22" i="24"/>
  <c r="P23" i="24"/>
  <c r="P22" i="24"/>
  <c r="O23" i="24"/>
  <c r="O22" i="24"/>
  <c r="N23" i="24"/>
  <c r="N22" i="24"/>
  <c r="M23" i="24"/>
  <c r="M22" i="24"/>
  <c r="L23" i="24"/>
  <c r="L22" i="24"/>
  <c r="K23" i="24"/>
  <c r="K22" i="24"/>
  <c r="J23" i="24"/>
  <c r="J22" i="24"/>
  <c r="I23" i="24"/>
  <c r="I22" i="24"/>
  <c r="H23" i="24"/>
  <c r="H22" i="24"/>
  <c r="G23" i="24"/>
  <c r="G22" i="24"/>
  <c r="F23" i="24"/>
  <c r="F22" i="24"/>
  <c r="E23" i="24"/>
  <c r="E22" i="24"/>
  <c r="D23" i="24"/>
  <c r="D22" i="24"/>
  <c r="AI20" i="24"/>
  <c r="AE20" i="24"/>
  <c r="AA20" i="24"/>
  <c r="Y20" i="24"/>
  <c r="S21" i="24"/>
  <c r="S20" i="24"/>
  <c r="R21" i="24"/>
  <c r="R20" i="24"/>
  <c r="Q21" i="24"/>
  <c r="Q20" i="24"/>
  <c r="P21" i="24"/>
  <c r="P20" i="24"/>
  <c r="O21" i="24"/>
  <c r="O20" i="24"/>
  <c r="N21" i="24"/>
  <c r="N20" i="24"/>
  <c r="M21" i="24"/>
  <c r="M20" i="24"/>
  <c r="L21" i="24"/>
  <c r="L20" i="24"/>
  <c r="K21" i="24"/>
  <c r="K20" i="24"/>
  <c r="J21" i="24"/>
  <c r="J20" i="24"/>
  <c r="I21" i="24"/>
  <c r="I20" i="24"/>
  <c r="H21" i="24"/>
  <c r="H20" i="24"/>
  <c r="G21" i="24"/>
  <c r="G20" i="24"/>
  <c r="F21" i="24"/>
  <c r="F20" i="24"/>
  <c r="E21" i="24"/>
  <c r="E20" i="24"/>
  <c r="D21" i="24"/>
  <c r="D20" i="24"/>
  <c r="AI18" i="24"/>
  <c r="AE18" i="24"/>
  <c r="AA18" i="24"/>
  <c r="Y18" i="24"/>
  <c r="S19" i="24"/>
  <c r="S18" i="24"/>
  <c r="R19" i="24"/>
  <c r="R18" i="24"/>
  <c r="Q19" i="24"/>
  <c r="Q18" i="24"/>
  <c r="P19" i="24"/>
  <c r="P18" i="24"/>
  <c r="O19" i="24"/>
  <c r="O18" i="24"/>
  <c r="N19" i="24"/>
  <c r="N18" i="24"/>
  <c r="M19" i="24"/>
  <c r="M18" i="24"/>
  <c r="L19" i="24"/>
  <c r="L18" i="24"/>
  <c r="K19" i="24"/>
  <c r="K18" i="24"/>
  <c r="J19" i="24"/>
  <c r="J18" i="24"/>
  <c r="I19" i="24"/>
  <c r="I18" i="24"/>
  <c r="H19" i="24"/>
  <c r="H18" i="24"/>
  <c r="G19" i="24"/>
  <c r="G18" i="24"/>
  <c r="F19" i="24"/>
  <c r="F18" i="24"/>
  <c r="E19" i="24"/>
  <c r="E18" i="24"/>
  <c r="D19" i="24"/>
  <c r="D18" i="24"/>
  <c r="AI16" i="24"/>
  <c r="AE16" i="24"/>
  <c r="AA16" i="24"/>
  <c r="Y16" i="24"/>
  <c r="S17" i="24"/>
  <c r="S16" i="24"/>
  <c r="R17" i="24"/>
  <c r="R16" i="24"/>
  <c r="Q17" i="24"/>
  <c r="Q16" i="24"/>
  <c r="P17" i="24"/>
  <c r="P16" i="24"/>
  <c r="O17" i="24"/>
  <c r="O16" i="24"/>
  <c r="N17" i="24"/>
  <c r="N16" i="24"/>
  <c r="M17" i="24"/>
  <c r="M16" i="24"/>
  <c r="L17" i="24"/>
  <c r="L16" i="24"/>
  <c r="K17" i="24"/>
  <c r="K16" i="24"/>
  <c r="J17" i="24"/>
  <c r="J16" i="24"/>
  <c r="I17" i="24"/>
  <c r="I16" i="24"/>
  <c r="H17" i="24"/>
  <c r="H16" i="24"/>
  <c r="G17" i="24"/>
  <c r="G16" i="24"/>
  <c r="F17" i="24"/>
  <c r="F16" i="24"/>
  <c r="E17" i="24"/>
  <c r="E16" i="24"/>
  <c r="D17" i="24"/>
  <c r="D16" i="24"/>
  <c r="AI14" i="24"/>
  <c r="AE14" i="24"/>
  <c r="AA14" i="24"/>
  <c r="AW18" i="19"/>
  <c r="Y14" i="24"/>
  <c r="AX55" i="32"/>
  <c r="AW55" i="32"/>
  <c r="AT55" i="32"/>
  <c r="AY55" i="32" s="1"/>
  <c r="BD55" i="32" s="1"/>
  <c r="AS55" i="32"/>
  <c r="AX54" i="32"/>
  <c r="AW54" i="32"/>
  <c r="AT54" i="32"/>
  <c r="AU54" i="32" s="1"/>
  <c r="AS54" i="32"/>
  <c r="AX53" i="32"/>
  <c r="AW53" i="32"/>
  <c r="AT53" i="32"/>
  <c r="AY53" i="32" s="1"/>
  <c r="BD53" i="32" s="1"/>
  <c r="AS53" i="32"/>
  <c r="AX52" i="32"/>
  <c r="AW52" i="32"/>
  <c r="AT52" i="32"/>
  <c r="AY52" i="32" s="1"/>
  <c r="BD52" i="32" s="1"/>
  <c r="AS52" i="32"/>
  <c r="AX51" i="32"/>
  <c r="AW51" i="32"/>
  <c r="AT51" i="32"/>
  <c r="AU51" i="32" s="1"/>
  <c r="AS51" i="32"/>
  <c r="AX50" i="32"/>
  <c r="AW50" i="32"/>
  <c r="AT50" i="32"/>
  <c r="AS50" i="32"/>
  <c r="AX49" i="32"/>
  <c r="AW49" i="32"/>
  <c r="AT49" i="32"/>
  <c r="AS49" i="32"/>
  <c r="AX48" i="32"/>
  <c r="AW48" i="32"/>
  <c r="AT48" i="32"/>
  <c r="AS48" i="32"/>
  <c r="AX47" i="32"/>
  <c r="AW47" i="32"/>
  <c r="AT47" i="32"/>
  <c r="AU47" i="32" s="1"/>
  <c r="AS47" i="32"/>
  <c r="AX46" i="32"/>
  <c r="AW46" i="32"/>
  <c r="AT46" i="32"/>
  <c r="AS46" i="32"/>
  <c r="AX45" i="32"/>
  <c r="AH49" i="33" s="1"/>
  <c r="AW45" i="32"/>
  <c r="AT45" i="32"/>
  <c r="AS45" i="32"/>
  <c r="AX44" i="32"/>
  <c r="AH48" i="33" s="1"/>
  <c r="AW44" i="32"/>
  <c r="AT44" i="32"/>
  <c r="AG48" i="33" s="1"/>
  <c r="AS44" i="32"/>
  <c r="AH47" i="33"/>
  <c r="AH46" i="33"/>
  <c r="AG46" i="33"/>
  <c r="AH45" i="33"/>
  <c r="AH44" i="33"/>
  <c r="AH43" i="33"/>
  <c r="AH38" i="33"/>
  <c r="AH37" i="33"/>
  <c r="AG37" i="33"/>
  <c r="AH36" i="33"/>
  <c r="AG36" i="33"/>
  <c r="AH34" i="33"/>
  <c r="AH33" i="33"/>
  <c r="AH32" i="33"/>
  <c r="AH28" i="33"/>
  <c r="AG28" i="33"/>
  <c r="AH27" i="33"/>
  <c r="AH26" i="33"/>
  <c r="AG26" i="33"/>
  <c r="AH25" i="33"/>
  <c r="AH24" i="33"/>
  <c r="AG24" i="33"/>
  <c r="AH23" i="33"/>
  <c r="AG23" i="33"/>
  <c r="AH22" i="33"/>
  <c r="AH21" i="33"/>
  <c r="AH20" i="33"/>
  <c r="AH19" i="33"/>
  <c r="AG19" i="33"/>
  <c r="AH17" i="33"/>
  <c r="AH15" i="33"/>
  <c r="AG15" i="33"/>
  <c r="W28" i="24"/>
  <c r="V28" i="24"/>
  <c r="AH13" i="33"/>
  <c r="AH11" i="33"/>
  <c r="AX55" i="31"/>
  <c r="AW55" i="31"/>
  <c r="AT55" i="31"/>
  <c r="AU55" i="31" s="1"/>
  <c r="AS55" i="31"/>
  <c r="AM55" i="31"/>
  <c r="AL55" i="31"/>
  <c r="AK55" i="31"/>
  <c r="AJ55" i="31"/>
  <c r="AX54" i="31"/>
  <c r="AW54" i="31"/>
  <c r="AT54" i="31"/>
  <c r="AU54" i="31" s="1"/>
  <c r="AS54" i="31"/>
  <c r="AM54" i="31"/>
  <c r="AL54" i="31"/>
  <c r="AK54" i="31"/>
  <c r="AJ54" i="31"/>
  <c r="AX53" i="31"/>
  <c r="AW53" i="31"/>
  <c r="AT53" i="31"/>
  <c r="AU53" i="31" s="1"/>
  <c r="AS53" i="31"/>
  <c r="AM53" i="31"/>
  <c r="AL53" i="31"/>
  <c r="AK53" i="31"/>
  <c r="AJ53" i="31"/>
  <c r="AX52" i="31"/>
  <c r="AW52" i="31"/>
  <c r="AT52" i="31"/>
  <c r="AY52" i="31" s="1"/>
  <c r="BD52" i="31" s="1"/>
  <c r="AS52" i="31"/>
  <c r="AM52" i="31"/>
  <c r="AL52" i="31"/>
  <c r="AK52" i="31"/>
  <c r="AJ52" i="31"/>
  <c r="AX51" i="31"/>
  <c r="AW51" i="31"/>
  <c r="AT51" i="31"/>
  <c r="AY51" i="31" s="1"/>
  <c r="BD51" i="31" s="1"/>
  <c r="AS51" i="31"/>
  <c r="AM51" i="31"/>
  <c r="AL51" i="31"/>
  <c r="AK51" i="31"/>
  <c r="AJ51" i="31"/>
  <c r="AX50" i="31"/>
  <c r="AW50" i="31"/>
  <c r="AT50" i="31"/>
  <c r="AU50" i="31" s="1"/>
  <c r="AS50" i="31"/>
  <c r="AM50" i="31"/>
  <c r="AL50" i="31"/>
  <c r="AK50" i="31"/>
  <c r="AJ50" i="31"/>
  <c r="AX49" i="31"/>
  <c r="AW49" i="31"/>
  <c r="AT49" i="31"/>
  <c r="AU49" i="31" s="1"/>
  <c r="AS49" i="31"/>
  <c r="AM49" i="31"/>
  <c r="AL49" i="31"/>
  <c r="AK49" i="31"/>
  <c r="AJ49" i="31"/>
  <c r="AX48" i="31"/>
  <c r="AW48" i="31"/>
  <c r="AT48" i="31"/>
  <c r="AS48" i="31"/>
  <c r="AM48" i="31"/>
  <c r="AL48" i="31"/>
  <c r="AK48" i="31"/>
  <c r="AJ48" i="31"/>
  <c r="AX47" i="31"/>
  <c r="AW47" i="31"/>
  <c r="AT47" i="31"/>
  <c r="AY47" i="31" s="1"/>
  <c r="BD47" i="31" s="1"/>
  <c r="AS47" i="31"/>
  <c r="AM47" i="31"/>
  <c r="AL47" i="31"/>
  <c r="AK47" i="31"/>
  <c r="AJ47" i="31"/>
  <c r="AX46" i="31"/>
  <c r="AW46" i="31"/>
  <c r="AT46" i="31"/>
  <c r="AU46" i="31" s="1"/>
  <c r="AS46" i="31"/>
  <c r="AM46" i="31"/>
  <c r="AL46" i="31"/>
  <c r="AK46" i="31"/>
  <c r="AJ46" i="31"/>
  <c r="AX45" i="31"/>
  <c r="AD49" i="33" s="1"/>
  <c r="AW45" i="31"/>
  <c r="AT45" i="31"/>
  <c r="AS45" i="31"/>
  <c r="AM45" i="31"/>
  <c r="AL45" i="31"/>
  <c r="AK45" i="31"/>
  <c r="AJ45" i="31"/>
  <c r="AX44" i="31"/>
  <c r="AD48" i="33" s="1"/>
  <c r="AW44" i="31"/>
  <c r="AT44" i="31"/>
  <c r="AS44" i="31"/>
  <c r="AM44" i="31"/>
  <c r="AL44" i="31"/>
  <c r="AK44" i="31"/>
  <c r="AJ44" i="31"/>
  <c r="AX43" i="31"/>
  <c r="AD47" i="33" s="1"/>
  <c r="AW43" i="31"/>
  <c r="AT43" i="31"/>
  <c r="AS43" i="31"/>
  <c r="AM43" i="31"/>
  <c r="AL43" i="31"/>
  <c r="AK43" i="31"/>
  <c r="AJ43" i="31"/>
  <c r="AX42" i="31"/>
  <c r="AD46" i="33" s="1"/>
  <c r="AW42" i="31"/>
  <c r="AT42" i="31"/>
  <c r="AS42" i="31"/>
  <c r="AM42" i="31"/>
  <c r="AL42" i="31"/>
  <c r="AK42" i="31"/>
  <c r="AJ42" i="31"/>
  <c r="AX41" i="31"/>
  <c r="AD45" i="33" s="1"/>
  <c r="AW41" i="31"/>
  <c r="AT41" i="31"/>
  <c r="AS41" i="31"/>
  <c r="AM41" i="31"/>
  <c r="AL41" i="31"/>
  <c r="AK41" i="31"/>
  <c r="AJ41" i="31"/>
  <c r="AX40" i="31"/>
  <c r="AD44" i="33" s="1"/>
  <c r="AW40" i="31"/>
  <c r="AT40" i="31"/>
  <c r="AC44" i="33" s="1"/>
  <c r="AS40" i="31"/>
  <c r="AM40" i="31"/>
  <c r="AL40" i="31"/>
  <c r="AK40" i="31"/>
  <c r="AJ40" i="31"/>
  <c r="AX39" i="31"/>
  <c r="AD43" i="33" s="1"/>
  <c r="AW39" i="31"/>
  <c r="AT39" i="31"/>
  <c r="AS39" i="31"/>
  <c r="AM39" i="31"/>
  <c r="AL39" i="31"/>
  <c r="AK39" i="31"/>
  <c r="AJ39" i="31"/>
  <c r="AX38" i="31"/>
  <c r="AD38" i="33" s="1"/>
  <c r="AW38" i="31"/>
  <c r="AT38" i="31"/>
  <c r="AS38" i="31"/>
  <c r="AM38" i="31"/>
  <c r="AL38" i="31"/>
  <c r="AK38" i="31"/>
  <c r="AJ38" i="31"/>
  <c r="AN38" i="31" s="1"/>
  <c r="AX37" i="31"/>
  <c r="AD37" i="33" s="1"/>
  <c r="AW37" i="31"/>
  <c r="AT37" i="31"/>
  <c r="AS37" i="31"/>
  <c r="AM37" i="31"/>
  <c r="AL37" i="31"/>
  <c r="AK37" i="31"/>
  <c r="AJ37" i="31"/>
  <c r="AX36" i="31"/>
  <c r="AD36" i="33" s="1"/>
  <c r="AW36" i="31"/>
  <c r="AT36" i="31"/>
  <c r="AS36" i="31"/>
  <c r="AM36" i="31"/>
  <c r="AL36" i="31"/>
  <c r="AK36" i="31"/>
  <c r="AJ36" i="31"/>
  <c r="AX35" i="31"/>
  <c r="AD35" i="33" s="1"/>
  <c r="AW35" i="31"/>
  <c r="AT35" i="31"/>
  <c r="AC35" i="33" s="1"/>
  <c r="AS35" i="31"/>
  <c r="AM35" i="31"/>
  <c r="AL35" i="31"/>
  <c r="AK35" i="31"/>
  <c r="AJ35" i="31"/>
  <c r="AX34" i="31"/>
  <c r="AD34" i="33" s="1"/>
  <c r="AW34" i="31"/>
  <c r="AT34" i="31"/>
  <c r="AS34" i="31"/>
  <c r="AM34" i="31"/>
  <c r="AL34" i="31"/>
  <c r="AK34" i="31"/>
  <c r="AJ34" i="31"/>
  <c r="AX33" i="31"/>
  <c r="AD33" i="33" s="1"/>
  <c r="AW33" i="31"/>
  <c r="AT33" i="31"/>
  <c r="AS33" i="31"/>
  <c r="AM33" i="31"/>
  <c r="AL33" i="31"/>
  <c r="AK33" i="31"/>
  <c r="AJ33" i="31"/>
  <c r="AX32" i="31"/>
  <c r="AD32" i="33" s="1"/>
  <c r="AW32" i="31"/>
  <c r="AT32" i="31"/>
  <c r="AC32" i="33" s="1"/>
  <c r="AS32" i="31"/>
  <c r="AM32" i="31"/>
  <c r="AL32" i="31"/>
  <c r="AK32" i="31"/>
  <c r="AJ32" i="31"/>
  <c r="AX31" i="31"/>
  <c r="AW31" i="31"/>
  <c r="AT31" i="31"/>
  <c r="AS31" i="31"/>
  <c r="AM31" i="31"/>
  <c r="AL31" i="31"/>
  <c r="AK31" i="31"/>
  <c r="AJ31" i="31"/>
  <c r="AX30" i="31"/>
  <c r="AW30" i="31"/>
  <c r="AT30" i="31"/>
  <c r="AS30" i="31"/>
  <c r="AM30" i="31"/>
  <c r="AL30" i="31"/>
  <c r="AK30" i="31"/>
  <c r="AJ30" i="31"/>
  <c r="AN30" i="31" s="1"/>
  <c r="AW29" i="31"/>
  <c r="AS29" i="31"/>
  <c r="AM29" i="31"/>
  <c r="AL29" i="31"/>
  <c r="AK29" i="31"/>
  <c r="AJ29" i="31"/>
  <c r="AX28" i="31"/>
  <c r="AD28" i="33" s="1"/>
  <c r="AW28" i="31"/>
  <c r="AT28" i="31"/>
  <c r="AS28" i="31"/>
  <c r="AM28" i="31"/>
  <c r="AL28" i="31"/>
  <c r="AK28" i="31"/>
  <c r="AJ28" i="31"/>
  <c r="AX27" i="31"/>
  <c r="AD27" i="33" s="1"/>
  <c r="AW27" i="31"/>
  <c r="AS27" i="31"/>
  <c r="AM27" i="31"/>
  <c r="AL27" i="31"/>
  <c r="AK27" i="31"/>
  <c r="AJ27" i="31"/>
  <c r="AX26" i="31"/>
  <c r="AD26" i="33" s="1"/>
  <c r="AW26" i="31"/>
  <c r="AT26" i="31"/>
  <c r="AS26" i="31"/>
  <c r="AM26" i="31"/>
  <c r="AL26" i="31"/>
  <c r="AK26" i="31"/>
  <c r="AJ26" i="31"/>
  <c r="AX25" i="31"/>
  <c r="AD25" i="33" s="1"/>
  <c r="AW25" i="31"/>
  <c r="AS25" i="31"/>
  <c r="AM25" i="31"/>
  <c r="AL25" i="31"/>
  <c r="AK25" i="31"/>
  <c r="AJ25" i="31"/>
  <c r="AX24" i="31"/>
  <c r="AD24" i="33" s="1"/>
  <c r="AW24" i="31"/>
  <c r="AT24" i="31"/>
  <c r="AC24" i="33" s="1"/>
  <c r="AS24" i="31"/>
  <c r="AM24" i="31"/>
  <c r="AL24" i="31"/>
  <c r="AK24" i="31"/>
  <c r="AJ24" i="31"/>
  <c r="AX23" i="31"/>
  <c r="AD23" i="33" s="1"/>
  <c r="AW23" i="31"/>
  <c r="AT23" i="31"/>
  <c r="AC23" i="33" s="1"/>
  <c r="AS23" i="31"/>
  <c r="AM23" i="31"/>
  <c r="AL23" i="31"/>
  <c r="AK23" i="31"/>
  <c r="AJ23" i="31"/>
  <c r="AX22" i="31"/>
  <c r="AD22" i="33" s="1"/>
  <c r="AW22" i="31"/>
  <c r="AT22" i="31"/>
  <c r="AS22" i="31"/>
  <c r="AM22" i="31"/>
  <c r="AL22" i="31"/>
  <c r="AK22" i="31"/>
  <c r="AJ22" i="31"/>
  <c r="AX21" i="31"/>
  <c r="AD21" i="33" s="1"/>
  <c r="AW21" i="31"/>
  <c r="AS21" i="31"/>
  <c r="AM21" i="31"/>
  <c r="AL21" i="31"/>
  <c r="AK21" i="31"/>
  <c r="AJ21" i="31"/>
  <c r="AX20" i="31"/>
  <c r="AD20" i="33" s="1"/>
  <c r="AW20" i="31"/>
  <c r="AT20" i="31"/>
  <c r="AC20" i="33" s="1"/>
  <c r="AS20" i="31"/>
  <c r="AM20" i="31"/>
  <c r="AL20" i="31"/>
  <c r="AK20" i="31"/>
  <c r="AJ20" i="31"/>
  <c r="AX19" i="31"/>
  <c r="AD19" i="33" s="1"/>
  <c r="AW19" i="31"/>
  <c r="AT19" i="31"/>
  <c r="AC19" i="33" s="1"/>
  <c r="AS19" i="31"/>
  <c r="AM19" i="31"/>
  <c r="AL19" i="31"/>
  <c r="AK19" i="31"/>
  <c r="AJ19" i="31"/>
  <c r="AW18" i="31"/>
  <c r="AS18" i="31"/>
  <c r="AM18" i="31"/>
  <c r="AL18" i="31"/>
  <c r="AK18" i="31"/>
  <c r="AJ18" i="31"/>
  <c r="AX17" i="31"/>
  <c r="AD17" i="33" s="1"/>
  <c r="AW17" i="31"/>
  <c r="AT17" i="31"/>
  <c r="AC17" i="33" s="1"/>
  <c r="AS17" i="31"/>
  <c r="AM17" i="31"/>
  <c r="AL17" i="31"/>
  <c r="AK17" i="31"/>
  <c r="AJ17" i="31"/>
  <c r="AW16" i="31"/>
  <c r="AF26" i="24" s="1"/>
  <c r="AS16" i="31"/>
  <c r="AM16" i="31"/>
  <c r="AL16" i="31"/>
  <c r="AK16" i="31"/>
  <c r="U26" i="24" s="1"/>
  <c r="AJ16" i="31"/>
  <c r="AX15" i="31"/>
  <c r="AD15" i="33" s="1"/>
  <c r="AW15" i="31"/>
  <c r="AT15" i="31"/>
  <c r="AS15" i="31"/>
  <c r="AM15" i="31"/>
  <c r="W26" i="24" s="1"/>
  <c r="AL15" i="31"/>
  <c r="AK15" i="31"/>
  <c r="AJ15" i="31"/>
  <c r="AW14" i="31"/>
  <c r="AS14" i="31"/>
  <c r="AM14" i="31"/>
  <c r="AL14" i="31"/>
  <c r="AK14" i="31"/>
  <c r="AJ14" i="31"/>
  <c r="AX13" i="31"/>
  <c r="AD13" i="33" s="1"/>
  <c r="AW13" i="31"/>
  <c r="AT13" i="31"/>
  <c r="AS13" i="31"/>
  <c r="AM13" i="31"/>
  <c r="AL13" i="31"/>
  <c r="AK13" i="31"/>
  <c r="AJ13" i="31"/>
  <c r="AX12" i="31"/>
  <c r="AW12" i="31"/>
  <c r="AS12" i="31"/>
  <c r="AM12" i="31"/>
  <c r="AL12" i="31"/>
  <c r="AK12" i="31"/>
  <c r="AJ12" i="31"/>
  <c r="AX11" i="31"/>
  <c r="AD11" i="33" s="1"/>
  <c r="AW11" i="31"/>
  <c r="AT11" i="31"/>
  <c r="AC11" i="33" s="1"/>
  <c r="AS11" i="31"/>
  <c r="AM11" i="31"/>
  <c r="AL11" i="31"/>
  <c r="AK11" i="31"/>
  <c r="AJ11" i="31"/>
  <c r="AX55" i="30"/>
  <c r="AW55" i="30"/>
  <c r="AT55" i="30"/>
  <c r="AS55" i="30"/>
  <c r="AM55" i="30"/>
  <c r="AL55" i="30"/>
  <c r="AK55" i="30"/>
  <c r="AJ55" i="30"/>
  <c r="AX54" i="30"/>
  <c r="AW54" i="30"/>
  <c r="AT54" i="30"/>
  <c r="AS54" i="30"/>
  <c r="AM54" i="30"/>
  <c r="AL54" i="30"/>
  <c r="AK54" i="30"/>
  <c r="AJ54" i="30"/>
  <c r="AX53" i="30"/>
  <c r="AW53" i="30"/>
  <c r="AT53" i="30"/>
  <c r="AS53" i="30"/>
  <c r="AM53" i="30"/>
  <c r="AL53" i="30"/>
  <c r="AK53" i="30"/>
  <c r="AJ53" i="30"/>
  <c r="AX52" i="30"/>
  <c r="AW52" i="30"/>
  <c r="AT52" i="30"/>
  <c r="AS52" i="30"/>
  <c r="AM52" i="30"/>
  <c r="AL52" i="30"/>
  <c r="AK52" i="30"/>
  <c r="AJ52" i="30"/>
  <c r="AX51" i="30"/>
  <c r="AW51" i="30"/>
  <c r="AT51" i="30"/>
  <c r="AU51" i="30" s="1"/>
  <c r="AS51" i="30"/>
  <c r="AM51" i="30"/>
  <c r="AL51" i="30"/>
  <c r="AK51" i="30"/>
  <c r="AJ51" i="30"/>
  <c r="AX50" i="30"/>
  <c r="AW50" i="30"/>
  <c r="AT50" i="30"/>
  <c r="AY50" i="30" s="1"/>
  <c r="BD50" i="30" s="1"/>
  <c r="AS50" i="30"/>
  <c r="AM50" i="30"/>
  <c r="AL50" i="30"/>
  <c r="AK50" i="30"/>
  <c r="AJ50" i="30"/>
  <c r="AN50" i="30" s="1"/>
  <c r="BB50" i="30" s="1"/>
  <c r="AX49" i="30"/>
  <c r="AW49" i="30"/>
  <c r="AT49" i="30"/>
  <c r="AS49" i="30"/>
  <c r="AM49" i="30"/>
  <c r="AL49" i="30"/>
  <c r="AK49" i="30"/>
  <c r="AJ49" i="30"/>
  <c r="AX48" i="30"/>
  <c r="AW48" i="30"/>
  <c r="AT48" i="30"/>
  <c r="AU48" i="30" s="1"/>
  <c r="AS48" i="30"/>
  <c r="AM48" i="30"/>
  <c r="AL48" i="30"/>
  <c r="AK48" i="30"/>
  <c r="AJ48" i="30"/>
  <c r="AX47" i="30"/>
  <c r="AW47" i="30"/>
  <c r="AT47" i="30"/>
  <c r="AU47" i="30" s="1"/>
  <c r="AS47" i="30"/>
  <c r="AX46" i="30"/>
  <c r="AW46" i="30"/>
  <c r="AT46" i="30"/>
  <c r="AS46" i="30"/>
  <c r="AX45" i="30"/>
  <c r="Z49" i="33" s="1"/>
  <c r="AW45" i="30"/>
  <c r="AT45" i="30"/>
  <c r="AS45" i="30"/>
  <c r="AX44" i="30"/>
  <c r="Z48" i="33" s="1"/>
  <c r="AW44" i="30"/>
  <c r="AT44" i="30"/>
  <c r="AS44" i="30"/>
  <c r="AX43" i="30"/>
  <c r="Z47" i="33" s="1"/>
  <c r="AW43" i="30"/>
  <c r="AT43" i="30"/>
  <c r="Y47" i="33" s="1"/>
  <c r="AS43" i="30"/>
  <c r="AX42" i="30"/>
  <c r="Z46" i="33" s="1"/>
  <c r="AW42" i="30"/>
  <c r="AT42" i="30"/>
  <c r="Y46" i="33" s="1"/>
  <c r="AS42" i="30"/>
  <c r="AX41" i="30"/>
  <c r="Z45" i="33" s="1"/>
  <c r="AW41" i="30"/>
  <c r="AT41" i="30"/>
  <c r="AS41" i="30"/>
  <c r="AX40" i="30"/>
  <c r="Z44" i="33" s="1"/>
  <c r="AW40" i="30"/>
  <c r="AT40" i="30"/>
  <c r="AS40" i="30"/>
  <c r="AX39" i="30"/>
  <c r="Z43" i="33" s="1"/>
  <c r="AW39" i="30"/>
  <c r="AT39" i="30"/>
  <c r="Y43" i="33" s="1"/>
  <c r="AS39" i="30"/>
  <c r="AX38" i="30"/>
  <c r="Z38" i="33" s="1"/>
  <c r="AW38" i="30"/>
  <c r="AT38" i="30"/>
  <c r="Y38" i="33" s="1"/>
  <c r="AS38" i="30"/>
  <c r="AX37" i="30"/>
  <c r="Z37" i="33" s="1"/>
  <c r="AW37" i="30"/>
  <c r="AT37" i="30"/>
  <c r="AS37" i="30"/>
  <c r="AX36" i="30"/>
  <c r="Z36" i="33" s="1"/>
  <c r="AW36" i="30"/>
  <c r="AT36" i="30"/>
  <c r="Y36" i="33" s="1"/>
  <c r="AS36" i="30"/>
  <c r="AX35" i="30"/>
  <c r="Z35" i="33" s="1"/>
  <c r="AW35" i="30"/>
  <c r="AS35" i="30"/>
  <c r="AX34" i="30"/>
  <c r="Z34" i="33" s="1"/>
  <c r="AW34" i="30"/>
  <c r="AT34" i="30"/>
  <c r="Y34" i="33" s="1"/>
  <c r="AS34" i="30"/>
  <c r="AX33" i="30"/>
  <c r="Z33" i="33" s="1"/>
  <c r="AW33" i="30"/>
  <c r="AT33" i="30"/>
  <c r="AS33" i="30"/>
  <c r="AX32" i="30"/>
  <c r="Z32" i="33" s="1"/>
  <c r="AW32" i="30"/>
  <c r="AT32" i="30"/>
  <c r="AS32" i="30"/>
  <c r="AX31" i="30"/>
  <c r="AW31" i="30"/>
  <c r="AT31" i="30"/>
  <c r="AS31" i="30"/>
  <c r="AX30" i="30"/>
  <c r="AW30" i="30"/>
  <c r="AT30" i="30"/>
  <c r="AS30" i="30"/>
  <c r="AW29" i="30"/>
  <c r="AS29" i="30"/>
  <c r="AX28" i="30"/>
  <c r="Z28" i="33" s="1"/>
  <c r="AW28" i="30"/>
  <c r="AT28" i="30"/>
  <c r="Y28" i="33" s="1"/>
  <c r="AS28" i="30"/>
  <c r="AX27" i="30"/>
  <c r="Z27" i="33" s="1"/>
  <c r="AW27" i="30"/>
  <c r="AS27" i="30"/>
  <c r="AX26" i="30"/>
  <c r="Z26" i="33" s="1"/>
  <c r="AW26" i="30"/>
  <c r="AT26" i="30"/>
  <c r="Y26" i="33" s="1"/>
  <c r="AS26" i="30"/>
  <c r="AX25" i="30"/>
  <c r="Z25" i="33" s="1"/>
  <c r="AW25" i="30"/>
  <c r="AS25" i="30"/>
  <c r="AX24" i="30"/>
  <c r="Z24" i="33" s="1"/>
  <c r="AW24" i="30"/>
  <c r="AT24" i="30"/>
  <c r="Y24" i="33" s="1"/>
  <c r="AS24" i="30"/>
  <c r="AX23" i="30"/>
  <c r="Z23" i="33" s="1"/>
  <c r="AW23" i="30"/>
  <c r="AT23" i="30"/>
  <c r="AS23" i="30"/>
  <c r="AX22" i="30"/>
  <c r="Z22" i="33" s="1"/>
  <c r="AW22" i="30"/>
  <c r="AT22" i="30"/>
  <c r="AS22" i="30"/>
  <c r="AX21" i="30"/>
  <c r="Z21" i="33" s="1"/>
  <c r="AT21" i="30"/>
  <c r="Y21" i="33" s="1"/>
  <c r="AS21" i="30"/>
  <c r="AX20" i="30"/>
  <c r="Z20" i="33" s="1"/>
  <c r="AW20" i="30"/>
  <c r="AT20" i="30"/>
  <c r="AS20" i="30"/>
  <c r="AX19" i="30"/>
  <c r="Z19" i="33" s="1"/>
  <c r="AW19" i="30"/>
  <c r="AT19" i="30"/>
  <c r="Y19" i="33" s="1"/>
  <c r="AS19" i="30"/>
  <c r="AW18" i="30"/>
  <c r="AS18" i="30"/>
  <c r="AX17" i="30"/>
  <c r="Z17" i="33" s="1"/>
  <c r="AW17" i="30"/>
  <c r="AT17" i="30"/>
  <c r="AS17" i="30"/>
  <c r="AW16" i="30"/>
  <c r="AS16" i="30"/>
  <c r="AX15" i="30"/>
  <c r="Z15" i="33" s="1"/>
  <c r="AW15" i="30"/>
  <c r="AT15" i="30"/>
  <c r="Y15" i="33" s="1"/>
  <c r="AS15" i="30"/>
  <c r="AW14" i="30"/>
  <c r="AS14" i="30"/>
  <c r="AX13" i="30"/>
  <c r="Z13" i="33" s="1"/>
  <c r="AW13" i="30"/>
  <c r="AT13" i="30"/>
  <c r="AS13" i="30"/>
  <c r="AX12" i="30"/>
  <c r="AW12" i="30"/>
  <c r="AS12" i="30"/>
  <c r="AX11" i="30"/>
  <c r="Z11" i="33" s="1"/>
  <c r="AW11" i="30"/>
  <c r="AT11" i="30"/>
  <c r="AS11" i="30"/>
  <c r="AM11" i="30"/>
  <c r="AL11" i="30"/>
  <c r="AK11" i="30"/>
  <c r="AJ11" i="30"/>
  <c r="AX55" i="29"/>
  <c r="AW55" i="29"/>
  <c r="AT55" i="29"/>
  <c r="AY55" i="29" s="1"/>
  <c r="BD55" i="29" s="1"/>
  <c r="AS55" i="29"/>
  <c r="AM55" i="29"/>
  <c r="AL55" i="29"/>
  <c r="AK55" i="29"/>
  <c r="AJ55" i="29"/>
  <c r="AX54" i="29"/>
  <c r="AW54" i="29"/>
  <c r="AT54" i="29"/>
  <c r="AU54" i="29" s="1"/>
  <c r="AS54" i="29"/>
  <c r="AM54" i="29"/>
  <c r="AL54" i="29"/>
  <c r="AK54" i="29"/>
  <c r="AJ54" i="29"/>
  <c r="AX53" i="29"/>
  <c r="AW53" i="29"/>
  <c r="AT53" i="29"/>
  <c r="AU53" i="29" s="1"/>
  <c r="AS53" i="29"/>
  <c r="AM53" i="29"/>
  <c r="AL53" i="29"/>
  <c r="AK53" i="29"/>
  <c r="AJ53" i="29"/>
  <c r="AX52" i="29"/>
  <c r="AW52" i="29"/>
  <c r="AT52" i="29"/>
  <c r="AY52" i="29" s="1"/>
  <c r="BD52" i="29" s="1"/>
  <c r="AS52" i="29"/>
  <c r="AM52" i="29"/>
  <c r="AL52" i="29"/>
  <c r="AK52" i="29"/>
  <c r="AJ52" i="29"/>
  <c r="AX51" i="29"/>
  <c r="AW51" i="29"/>
  <c r="AT51" i="29"/>
  <c r="AS51" i="29"/>
  <c r="AM51" i="29"/>
  <c r="AL51" i="29"/>
  <c r="AK51" i="29"/>
  <c r="AJ51" i="29"/>
  <c r="AX50" i="29"/>
  <c r="AW50" i="29"/>
  <c r="AT50" i="29"/>
  <c r="AU50" i="29" s="1"/>
  <c r="AS50" i="29"/>
  <c r="AM50" i="29"/>
  <c r="AL50" i="29"/>
  <c r="AK50" i="29"/>
  <c r="AJ50" i="29"/>
  <c r="AX49" i="29"/>
  <c r="AW49" i="29"/>
  <c r="AT49" i="29"/>
  <c r="AU49" i="29" s="1"/>
  <c r="AS49" i="29"/>
  <c r="AM49" i="29"/>
  <c r="AL49" i="29"/>
  <c r="AK49" i="29"/>
  <c r="AJ49" i="29"/>
  <c r="AX48" i="29"/>
  <c r="AW48" i="29"/>
  <c r="AT48" i="29"/>
  <c r="AY48" i="29" s="1"/>
  <c r="BD48" i="29" s="1"/>
  <c r="AS48" i="29"/>
  <c r="AM48" i="29"/>
  <c r="AL48" i="29"/>
  <c r="AK48" i="29"/>
  <c r="AJ48" i="29"/>
  <c r="AX47" i="29"/>
  <c r="AW47" i="29"/>
  <c r="AT47" i="29"/>
  <c r="AS47" i="29"/>
  <c r="AX46" i="29"/>
  <c r="AW46" i="29"/>
  <c r="AT46" i="29"/>
  <c r="AU46" i="29" s="1"/>
  <c r="AS46" i="29"/>
  <c r="AX45" i="29"/>
  <c r="V49" i="33" s="1"/>
  <c r="AW45" i="29"/>
  <c r="AT45" i="29"/>
  <c r="AS45" i="29"/>
  <c r="AX44" i="29"/>
  <c r="V48" i="33" s="1"/>
  <c r="AW44" i="29"/>
  <c r="AT44" i="29"/>
  <c r="U48" i="33" s="1"/>
  <c r="AS44" i="29"/>
  <c r="AX43" i="29"/>
  <c r="V47" i="33" s="1"/>
  <c r="AW43" i="29"/>
  <c r="AT43" i="29"/>
  <c r="U47" i="33" s="1"/>
  <c r="AS43" i="29"/>
  <c r="AX42" i="29"/>
  <c r="V46" i="33" s="1"/>
  <c r="AW42" i="29"/>
  <c r="AT42" i="29"/>
  <c r="AS42" i="29"/>
  <c r="AX41" i="29"/>
  <c r="V45" i="33" s="1"/>
  <c r="AW41" i="29"/>
  <c r="AT41" i="29"/>
  <c r="AS41" i="29"/>
  <c r="AX40" i="29"/>
  <c r="V44" i="33" s="1"/>
  <c r="AW40" i="29"/>
  <c r="AT40" i="29"/>
  <c r="U44" i="33" s="1"/>
  <c r="AS40" i="29"/>
  <c r="AW39" i="29"/>
  <c r="AS39" i="29"/>
  <c r="AX38" i="29"/>
  <c r="V38" i="33" s="1"/>
  <c r="AW38" i="29"/>
  <c r="AT38" i="29"/>
  <c r="U38" i="33" s="1"/>
  <c r="AS38" i="29"/>
  <c r="AX37" i="29"/>
  <c r="V37" i="33" s="1"/>
  <c r="AW37" i="29"/>
  <c r="AT37" i="29"/>
  <c r="AS37" i="29"/>
  <c r="AX36" i="29"/>
  <c r="V36" i="33" s="1"/>
  <c r="AW36" i="29"/>
  <c r="AT36" i="29"/>
  <c r="AS36" i="29"/>
  <c r="AW35" i="29"/>
  <c r="AS35" i="29"/>
  <c r="AX34" i="29"/>
  <c r="V34" i="33" s="1"/>
  <c r="AW34" i="29"/>
  <c r="AT34" i="29"/>
  <c r="AS34" i="29"/>
  <c r="AX33" i="29"/>
  <c r="V33" i="33" s="1"/>
  <c r="AW33" i="29"/>
  <c r="AT33" i="29"/>
  <c r="AS33" i="29"/>
  <c r="AX32" i="29"/>
  <c r="V32" i="33" s="1"/>
  <c r="AW32" i="29"/>
  <c r="AT32" i="29"/>
  <c r="U32" i="33" s="1"/>
  <c r="AS32" i="29"/>
  <c r="AX31" i="29"/>
  <c r="AW31" i="29"/>
  <c r="AS31" i="29"/>
  <c r="AL31" i="29"/>
  <c r="AK31" i="29"/>
  <c r="AJ31" i="29"/>
  <c r="AX30" i="29"/>
  <c r="AW30" i="29"/>
  <c r="AT30" i="29"/>
  <c r="AS30" i="29"/>
  <c r="AM30" i="29"/>
  <c r="AL30" i="29"/>
  <c r="AK30" i="29"/>
  <c r="AJ30" i="29"/>
  <c r="AW29" i="29"/>
  <c r="AS29" i="29"/>
  <c r="AM29" i="29"/>
  <c r="AL29" i="29"/>
  <c r="AK29" i="29"/>
  <c r="AJ29" i="29"/>
  <c r="AX28" i="29"/>
  <c r="V28" i="33" s="1"/>
  <c r="AW28" i="29"/>
  <c r="AT28" i="29"/>
  <c r="U28" i="33" s="1"/>
  <c r="AS28" i="29"/>
  <c r="AM28" i="29"/>
  <c r="AL28" i="29"/>
  <c r="AK28" i="29"/>
  <c r="AJ28" i="29"/>
  <c r="AX27" i="29"/>
  <c r="V27" i="33" s="1"/>
  <c r="AW27" i="29"/>
  <c r="AS27" i="29"/>
  <c r="AM27" i="29"/>
  <c r="AL27" i="29"/>
  <c r="AK27" i="29"/>
  <c r="AJ27" i="29"/>
  <c r="AX26" i="29"/>
  <c r="V26" i="33" s="1"/>
  <c r="AW26" i="29"/>
  <c r="AT26" i="29"/>
  <c r="U26" i="33" s="1"/>
  <c r="AS26" i="29"/>
  <c r="AM26" i="29"/>
  <c r="AL26" i="29"/>
  <c r="AK26" i="29"/>
  <c r="AJ26" i="29"/>
  <c r="AX25" i="29"/>
  <c r="V25" i="33" s="1"/>
  <c r="AW25" i="29"/>
  <c r="AS25" i="29"/>
  <c r="AM25" i="29"/>
  <c r="AL25" i="29"/>
  <c r="AK25" i="29"/>
  <c r="AJ25" i="29"/>
  <c r="AX24" i="29"/>
  <c r="V24" i="33" s="1"/>
  <c r="AW24" i="29"/>
  <c r="AT24" i="29"/>
  <c r="U24" i="33" s="1"/>
  <c r="AS24" i="29"/>
  <c r="AM24" i="29"/>
  <c r="AL24" i="29"/>
  <c r="AK24" i="29"/>
  <c r="AJ24" i="29"/>
  <c r="AX23" i="29"/>
  <c r="V23" i="33" s="1"/>
  <c r="AW23" i="29"/>
  <c r="AT23" i="29"/>
  <c r="AS23" i="29"/>
  <c r="AM23" i="29"/>
  <c r="AL23" i="29"/>
  <c r="AK23" i="29"/>
  <c r="AJ23" i="29"/>
  <c r="AX22" i="29"/>
  <c r="V22" i="33" s="1"/>
  <c r="AW22" i="29"/>
  <c r="AT22" i="29"/>
  <c r="AS22" i="29"/>
  <c r="AM22" i="29"/>
  <c r="AL22" i="29"/>
  <c r="AK22" i="29"/>
  <c r="AJ22" i="29"/>
  <c r="AW21" i="29"/>
  <c r="AS21" i="29"/>
  <c r="AM21" i="29"/>
  <c r="AL21" i="29"/>
  <c r="AK21" i="29"/>
  <c r="AJ21" i="29"/>
  <c r="AX20" i="29"/>
  <c r="V20" i="33" s="1"/>
  <c r="AW20" i="29"/>
  <c r="AT20" i="29"/>
  <c r="AS20" i="29"/>
  <c r="AM20" i="29"/>
  <c r="AL20" i="29"/>
  <c r="AK20" i="29"/>
  <c r="AJ20" i="29"/>
  <c r="AX19" i="29"/>
  <c r="V19" i="33" s="1"/>
  <c r="AW19" i="29"/>
  <c r="AT19" i="29"/>
  <c r="AS19" i="29"/>
  <c r="AM19" i="29"/>
  <c r="AL19" i="29"/>
  <c r="AK19" i="29"/>
  <c r="AJ19" i="29"/>
  <c r="AW18" i="29"/>
  <c r="AS18" i="29"/>
  <c r="AM18" i="29"/>
  <c r="AL18" i="29"/>
  <c r="AK18" i="29"/>
  <c r="AJ18" i="29"/>
  <c r="AX17" i="29"/>
  <c r="V17" i="33" s="1"/>
  <c r="AW17" i="29"/>
  <c r="AS17" i="29"/>
  <c r="AM17" i="29"/>
  <c r="AL17" i="29"/>
  <c r="AK17" i="29"/>
  <c r="AJ17" i="29"/>
  <c r="AW16" i="29"/>
  <c r="AS16" i="29"/>
  <c r="AM16" i="29"/>
  <c r="AL16" i="29"/>
  <c r="AK16" i="29"/>
  <c r="U22" i="24" s="1"/>
  <c r="AJ16" i="29"/>
  <c r="AX15" i="29"/>
  <c r="V15" i="33" s="1"/>
  <c r="AW15" i="29"/>
  <c r="AT15" i="29"/>
  <c r="U15" i="33" s="1"/>
  <c r="AS15" i="29"/>
  <c r="AB22" i="24" s="1"/>
  <c r="AM15" i="29"/>
  <c r="W22" i="24" s="1"/>
  <c r="AL15" i="29"/>
  <c r="V22" i="24" s="1"/>
  <c r="AK15" i="29"/>
  <c r="AJ15" i="29"/>
  <c r="T22" i="24" s="1"/>
  <c r="AW14" i="29"/>
  <c r="AS14" i="29"/>
  <c r="AM14" i="29"/>
  <c r="AL14" i="29"/>
  <c r="AK14" i="29"/>
  <c r="AX13" i="29"/>
  <c r="V13" i="33" s="1"/>
  <c r="AW13" i="29"/>
  <c r="AS13" i="29"/>
  <c r="AM13" i="29"/>
  <c r="AL13" i="29"/>
  <c r="AK13" i="29"/>
  <c r="AJ13" i="29"/>
  <c r="AX12" i="29"/>
  <c r="AW12" i="29"/>
  <c r="AS12" i="29"/>
  <c r="AM12" i="29"/>
  <c r="AL12" i="29"/>
  <c r="AK12" i="29"/>
  <c r="AJ12" i="29"/>
  <c r="AX11" i="29"/>
  <c r="V11" i="33" s="1"/>
  <c r="AW11" i="29"/>
  <c r="AS11" i="29"/>
  <c r="AM11" i="29"/>
  <c r="AL11" i="29"/>
  <c r="AK11" i="29"/>
  <c r="AJ11" i="29"/>
  <c r="AX55" i="28"/>
  <c r="AW55" i="28"/>
  <c r="AT55" i="28"/>
  <c r="AU55" i="28" s="1"/>
  <c r="AS55" i="28"/>
  <c r="AM55" i="28"/>
  <c r="AL55" i="28"/>
  <c r="AK55" i="28"/>
  <c r="AJ55" i="28"/>
  <c r="AX54" i="28"/>
  <c r="AW54" i="28"/>
  <c r="AT54" i="28"/>
  <c r="AU54" i="28" s="1"/>
  <c r="AS54" i="28"/>
  <c r="AM54" i="28"/>
  <c r="AL54" i="28"/>
  <c r="AK54" i="28"/>
  <c r="AJ54" i="28"/>
  <c r="AN54" i="28" s="1"/>
  <c r="BA54" i="28" s="1"/>
  <c r="AX53" i="28"/>
  <c r="AW53" i="28"/>
  <c r="AT53" i="28"/>
  <c r="AU53" i="28" s="1"/>
  <c r="AS53" i="28"/>
  <c r="AM53" i="28"/>
  <c r="AL53" i="28"/>
  <c r="AK53" i="28"/>
  <c r="AJ53" i="28"/>
  <c r="AX52" i="28"/>
  <c r="AW52" i="28"/>
  <c r="AT52" i="28"/>
  <c r="AS52" i="28"/>
  <c r="AM52" i="28"/>
  <c r="AL52" i="28"/>
  <c r="AK52" i="28"/>
  <c r="AJ52" i="28"/>
  <c r="AX51" i="28"/>
  <c r="AW51" i="28"/>
  <c r="AT51" i="28"/>
  <c r="AY51" i="28" s="1"/>
  <c r="BD51" i="28" s="1"/>
  <c r="AS51" i="28"/>
  <c r="AM51" i="28"/>
  <c r="AL51" i="28"/>
  <c r="AK51" i="28"/>
  <c r="AJ51" i="28"/>
  <c r="AX50" i="28"/>
  <c r="AW50" i="28"/>
  <c r="AT50" i="28"/>
  <c r="AS50" i="28"/>
  <c r="AM50" i="28"/>
  <c r="AL50" i="28"/>
  <c r="AK50" i="28"/>
  <c r="AJ50" i="28"/>
  <c r="AX49" i="28"/>
  <c r="AW49" i="28"/>
  <c r="AT49" i="28"/>
  <c r="AU49" i="28" s="1"/>
  <c r="AS49" i="28"/>
  <c r="AM49" i="28"/>
  <c r="AL49" i="28"/>
  <c r="AK49" i="28"/>
  <c r="AJ49" i="28"/>
  <c r="AX48" i="28"/>
  <c r="AW48" i="28"/>
  <c r="AT48" i="28"/>
  <c r="AS48" i="28"/>
  <c r="AM48" i="28"/>
  <c r="AL48" i="28"/>
  <c r="AK48" i="28"/>
  <c r="AJ48" i="28"/>
  <c r="AX47" i="28"/>
  <c r="AW47" i="28"/>
  <c r="AT47" i="28"/>
  <c r="AY47" i="28" s="1"/>
  <c r="BD47" i="28" s="1"/>
  <c r="AS47" i="28"/>
  <c r="AM47" i="28"/>
  <c r="AL47" i="28"/>
  <c r="AK47" i="28"/>
  <c r="AJ47" i="28"/>
  <c r="AX46" i="28"/>
  <c r="AW46" i="28"/>
  <c r="AT46" i="28"/>
  <c r="AS46" i="28"/>
  <c r="AM46" i="28"/>
  <c r="AL46" i="28"/>
  <c r="AK46" i="28"/>
  <c r="AJ46" i="28"/>
  <c r="AX45" i="28"/>
  <c r="R49" i="33" s="1"/>
  <c r="AW45" i="28"/>
  <c r="AT45" i="28"/>
  <c r="AS45" i="28"/>
  <c r="AM45" i="28"/>
  <c r="AL45" i="28"/>
  <c r="AK45" i="28"/>
  <c r="AJ45" i="28"/>
  <c r="AX44" i="28"/>
  <c r="R48" i="33" s="1"/>
  <c r="AW44" i="28"/>
  <c r="AT44" i="28"/>
  <c r="AS44" i="28"/>
  <c r="AM44" i="28"/>
  <c r="AL44" i="28"/>
  <c r="AK44" i="28"/>
  <c r="AJ44" i="28"/>
  <c r="AX43" i="28"/>
  <c r="R47" i="33" s="1"/>
  <c r="AW43" i="28"/>
  <c r="AT43" i="28"/>
  <c r="AS43" i="28"/>
  <c r="AM43" i="28"/>
  <c r="AL43" i="28"/>
  <c r="AK43" i="28"/>
  <c r="AJ43" i="28"/>
  <c r="AX42" i="28"/>
  <c r="R46" i="33" s="1"/>
  <c r="AW42" i="28"/>
  <c r="AT42" i="28"/>
  <c r="AS42" i="28"/>
  <c r="AM42" i="28"/>
  <c r="AL42" i="28"/>
  <c r="AK42" i="28"/>
  <c r="AJ42" i="28"/>
  <c r="AX41" i="28"/>
  <c r="R45" i="33" s="1"/>
  <c r="AW41" i="28"/>
  <c r="AT41" i="28"/>
  <c r="AS41" i="28"/>
  <c r="AM41" i="28"/>
  <c r="AL41" i="28"/>
  <c r="AK41" i="28"/>
  <c r="AJ41" i="28"/>
  <c r="AX40" i="28"/>
  <c r="R44" i="33" s="1"/>
  <c r="AW40" i="28"/>
  <c r="AT40" i="28"/>
  <c r="Q44" i="33" s="1"/>
  <c r="AS40" i="28"/>
  <c r="AM40" i="28"/>
  <c r="AL40" i="28"/>
  <c r="AK40" i="28"/>
  <c r="AJ40" i="28"/>
  <c r="AX39" i="28"/>
  <c r="R43" i="33" s="1"/>
  <c r="AW39" i="28"/>
  <c r="AT39" i="28"/>
  <c r="AS39" i="28"/>
  <c r="AM39" i="28"/>
  <c r="AL39" i="28"/>
  <c r="AK39" i="28"/>
  <c r="AJ39" i="28"/>
  <c r="AX38" i="28"/>
  <c r="R38" i="33" s="1"/>
  <c r="AW38" i="28"/>
  <c r="AT38" i="28"/>
  <c r="Q38" i="33" s="1"/>
  <c r="AS38" i="28"/>
  <c r="AM38" i="28"/>
  <c r="AL38" i="28"/>
  <c r="AK38" i="28"/>
  <c r="AJ38" i="28"/>
  <c r="AX37" i="28"/>
  <c r="R37" i="33" s="1"/>
  <c r="AW37" i="28"/>
  <c r="AS37" i="28"/>
  <c r="AM37" i="28"/>
  <c r="AL37" i="28"/>
  <c r="AK37" i="28"/>
  <c r="AJ37" i="28"/>
  <c r="AX36" i="28"/>
  <c r="R36" i="33" s="1"/>
  <c r="AW36" i="28"/>
  <c r="AT36" i="28"/>
  <c r="Q36" i="33" s="1"/>
  <c r="AS36" i="28"/>
  <c r="AM36" i="28"/>
  <c r="AL36" i="28"/>
  <c r="AK36" i="28"/>
  <c r="AJ36" i="28"/>
  <c r="AX35" i="28"/>
  <c r="R35" i="33" s="1"/>
  <c r="AW35" i="28"/>
  <c r="AS35" i="28"/>
  <c r="AM35" i="28"/>
  <c r="AL35" i="28"/>
  <c r="AK35" i="28"/>
  <c r="AJ35" i="28"/>
  <c r="AX34" i="28"/>
  <c r="R34" i="33" s="1"/>
  <c r="AW34" i="28"/>
  <c r="AT34" i="28"/>
  <c r="Q34" i="33" s="1"/>
  <c r="AS34" i="28"/>
  <c r="AM34" i="28"/>
  <c r="AL34" i="28"/>
  <c r="AK34" i="28"/>
  <c r="AJ34" i="28"/>
  <c r="AX33" i="28"/>
  <c r="R33" i="33" s="1"/>
  <c r="AW33" i="28"/>
  <c r="AT33" i="28"/>
  <c r="AS33" i="28"/>
  <c r="AM33" i="28"/>
  <c r="AL33" i="28"/>
  <c r="AK33" i="28"/>
  <c r="AJ33" i="28"/>
  <c r="AX32" i="28"/>
  <c r="R32" i="33" s="1"/>
  <c r="AW32" i="28"/>
  <c r="AT32" i="28"/>
  <c r="Q32" i="33" s="1"/>
  <c r="AS32" i="28"/>
  <c r="AM32" i="28"/>
  <c r="AL32" i="28"/>
  <c r="AK32" i="28"/>
  <c r="AJ32" i="28"/>
  <c r="AX31" i="28"/>
  <c r="AW31" i="28"/>
  <c r="AS31" i="28"/>
  <c r="AM31" i="28"/>
  <c r="AL31" i="28"/>
  <c r="AK31" i="28"/>
  <c r="AJ31" i="28"/>
  <c r="AX30" i="28"/>
  <c r="AW30" i="28"/>
  <c r="AT30" i="28"/>
  <c r="AS30" i="28"/>
  <c r="AM30" i="28"/>
  <c r="AL30" i="28"/>
  <c r="AK30" i="28"/>
  <c r="AJ30" i="28"/>
  <c r="AW29" i="28"/>
  <c r="AS29" i="28"/>
  <c r="AM29" i="28"/>
  <c r="AL29" i="28"/>
  <c r="AK29" i="28"/>
  <c r="AJ29" i="28"/>
  <c r="AX28" i="28"/>
  <c r="R28" i="33" s="1"/>
  <c r="AW28" i="28"/>
  <c r="AT28" i="28"/>
  <c r="Q28" i="33" s="1"/>
  <c r="AS28" i="28"/>
  <c r="AM28" i="28"/>
  <c r="AL28" i="28"/>
  <c r="AK28" i="28"/>
  <c r="AJ28" i="28"/>
  <c r="AX27" i="28"/>
  <c r="R27" i="33" s="1"/>
  <c r="AW27" i="28"/>
  <c r="AS27" i="28"/>
  <c r="AM27" i="28"/>
  <c r="AL27" i="28"/>
  <c r="AK27" i="28"/>
  <c r="AJ27" i="28"/>
  <c r="AX26" i="28"/>
  <c r="R26" i="33" s="1"/>
  <c r="AW26" i="28"/>
  <c r="AT26" i="28"/>
  <c r="AS26" i="28"/>
  <c r="AM26" i="28"/>
  <c r="AL26" i="28"/>
  <c r="AK26" i="28"/>
  <c r="AJ26" i="28"/>
  <c r="AX25" i="28"/>
  <c r="R25" i="33" s="1"/>
  <c r="AW25" i="28"/>
  <c r="AS25" i="28"/>
  <c r="AM25" i="28"/>
  <c r="AL25" i="28"/>
  <c r="AK25" i="28"/>
  <c r="AJ25" i="28"/>
  <c r="AX24" i="28"/>
  <c r="R24" i="33" s="1"/>
  <c r="AW24" i="28"/>
  <c r="AT24" i="28"/>
  <c r="Q24" i="33" s="1"/>
  <c r="AS24" i="28"/>
  <c r="AM24" i="28"/>
  <c r="AL24" i="28"/>
  <c r="AK24" i="28"/>
  <c r="AJ24" i="28"/>
  <c r="AX23" i="28"/>
  <c r="R23" i="33" s="1"/>
  <c r="AW23" i="28"/>
  <c r="AT23" i="28"/>
  <c r="Q23" i="33" s="1"/>
  <c r="AS23" i="28"/>
  <c r="AM23" i="28"/>
  <c r="AL23" i="28"/>
  <c r="AK23" i="28"/>
  <c r="AJ23" i="28"/>
  <c r="AX22" i="28"/>
  <c r="R22" i="33" s="1"/>
  <c r="AW22" i="28"/>
  <c r="AT22" i="28"/>
  <c r="AS22" i="28"/>
  <c r="AM22" i="28"/>
  <c r="AL22" i="28"/>
  <c r="AK22" i="28"/>
  <c r="AJ22" i="28"/>
  <c r="AX21" i="28"/>
  <c r="R21" i="33" s="1"/>
  <c r="AW21" i="28"/>
  <c r="AS21" i="28"/>
  <c r="AM21" i="28"/>
  <c r="AL21" i="28"/>
  <c r="AK21" i="28"/>
  <c r="AJ21" i="28"/>
  <c r="AX20" i="28"/>
  <c r="R20" i="33" s="1"/>
  <c r="AW20" i="28"/>
  <c r="AT20" i="28"/>
  <c r="Q20" i="33" s="1"/>
  <c r="AS20" i="28"/>
  <c r="AM20" i="28"/>
  <c r="AL20" i="28"/>
  <c r="AK20" i="28"/>
  <c r="AJ20" i="28"/>
  <c r="AX19" i="28"/>
  <c r="R19" i="33" s="1"/>
  <c r="AW19" i="28"/>
  <c r="AT19" i="28"/>
  <c r="AS19" i="28"/>
  <c r="AM19" i="28"/>
  <c r="AL19" i="28"/>
  <c r="AK19" i="28"/>
  <c r="AJ19" i="28"/>
  <c r="AW18" i="28"/>
  <c r="AS18" i="28"/>
  <c r="AM18" i="28"/>
  <c r="AL18" i="28"/>
  <c r="AK18" i="28"/>
  <c r="AJ18" i="28"/>
  <c r="AW17" i="28"/>
  <c r="AS17" i="28"/>
  <c r="AM17" i="28"/>
  <c r="AL17" i="28"/>
  <c r="AK17" i="28"/>
  <c r="AJ17" i="28"/>
  <c r="AW16" i="28"/>
  <c r="AS16" i="28"/>
  <c r="AM16" i="28"/>
  <c r="AL16" i="28"/>
  <c r="AK16" i="28"/>
  <c r="U20" i="24" s="1"/>
  <c r="AJ16" i="28"/>
  <c r="AX15" i="28"/>
  <c r="R15" i="33" s="1"/>
  <c r="AW15" i="28"/>
  <c r="AT15" i="28"/>
  <c r="AS15" i="28"/>
  <c r="AM15" i="28"/>
  <c r="AL15" i="28"/>
  <c r="AK15" i="28"/>
  <c r="AJ15" i="28"/>
  <c r="T20" i="24" s="1"/>
  <c r="AW14" i="28"/>
  <c r="AS14" i="28"/>
  <c r="AM14" i="28"/>
  <c r="AL14" i="28"/>
  <c r="AK14" i="28"/>
  <c r="AJ14" i="28"/>
  <c r="AX13" i="28"/>
  <c r="R13" i="33" s="1"/>
  <c r="AW13" i="28"/>
  <c r="AT13" i="28"/>
  <c r="AS13" i="28"/>
  <c r="AM13" i="28"/>
  <c r="AL13" i="28"/>
  <c r="AK13" i="28"/>
  <c r="AJ13" i="28"/>
  <c r="AX12" i="28"/>
  <c r="AW12" i="28"/>
  <c r="AS12" i="28"/>
  <c r="AM12" i="28"/>
  <c r="AL12" i="28"/>
  <c r="AK12" i="28"/>
  <c r="AJ12" i="28"/>
  <c r="AX11" i="28"/>
  <c r="R11" i="33" s="1"/>
  <c r="AW11" i="28"/>
  <c r="AS11" i="28"/>
  <c r="AM11" i="28"/>
  <c r="AL11" i="28"/>
  <c r="AK11" i="28"/>
  <c r="AJ11" i="28"/>
  <c r="AX55" i="27"/>
  <c r="AW55" i="27"/>
  <c r="AT55" i="27"/>
  <c r="AY55" i="27" s="1"/>
  <c r="BD55" i="27" s="1"/>
  <c r="AS55" i="27"/>
  <c r="AM55" i="27"/>
  <c r="AL55" i="27"/>
  <c r="AK55" i="27"/>
  <c r="AJ55" i="27"/>
  <c r="AX54" i="27"/>
  <c r="AW54" i="27"/>
  <c r="AT54" i="27"/>
  <c r="AY54" i="27" s="1"/>
  <c r="BD54" i="27" s="1"/>
  <c r="AS54" i="27"/>
  <c r="AM54" i="27"/>
  <c r="AL54" i="27"/>
  <c r="AK54" i="27"/>
  <c r="AJ54" i="27"/>
  <c r="AN54" i="27" s="1"/>
  <c r="BA54" i="27" s="1"/>
  <c r="AX53" i="27"/>
  <c r="AW53" i="27"/>
  <c r="AT53" i="27"/>
  <c r="AU53" i="27" s="1"/>
  <c r="AS53" i="27"/>
  <c r="AM53" i="27"/>
  <c r="AL53" i="27"/>
  <c r="AK53" i="27"/>
  <c r="AJ53" i="27"/>
  <c r="AX52" i="27"/>
  <c r="AW52" i="27"/>
  <c r="AT52" i="27"/>
  <c r="AY52" i="27" s="1"/>
  <c r="BD52" i="27" s="1"/>
  <c r="AS52" i="27"/>
  <c r="AM52" i="27"/>
  <c r="AL52" i="27"/>
  <c r="AK52" i="27"/>
  <c r="AJ52" i="27"/>
  <c r="AX51" i="27"/>
  <c r="AW51" i="27"/>
  <c r="AT51" i="27"/>
  <c r="AS51" i="27"/>
  <c r="AM51" i="27"/>
  <c r="AL51" i="27"/>
  <c r="AK51" i="27"/>
  <c r="AJ51" i="27"/>
  <c r="AX50" i="27"/>
  <c r="AW50" i="27"/>
  <c r="AT50" i="27"/>
  <c r="AY50" i="27" s="1"/>
  <c r="BD50" i="27" s="1"/>
  <c r="AS50" i="27"/>
  <c r="AM50" i="27"/>
  <c r="AL50" i="27"/>
  <c r="AK50" i="27"/>
  <c r="AJ50" i="27"/>
  <c r="AN50" i="27" s="1"/>
  <c r="BA50" i="27" s="1"/>
  <c r="AX49" i="27"/>
  <c r="AW49" i="27"/>
  <c r="AT49" i="27"/>
  <c r="AU49" i="27" s="1"/>
  <c r="AS49" i="27"/>
  <c r="AM49" i="27"/>
  <c r="AL49" i="27"/>
  <c r="AK49" i="27"/>
  <c r="AJ49" i="27"/>
  <c r="AX48" i="27"/>
  <c r="AW48" i="27"/>
  <c r="AT48" i="27"/>
  <c r="AS48" i="27"/>
  <c r="AM48" i="27"/>
  <c r="AL48" i="27"/>
  <c r="AK48" i="27"/>
  <c r="AJ48" i="27"/>
  <c r="AX47" i="27"/>
  <c r="AW47" i="27"/>
  <c r="AT47" i="27"/>
  <c r="AY47" i="27" s="1"/>
  <c r="BD47" i="27" s="1"/>
  <c r="AS47" i="27"/>
  <c r="AM47" i="27"/>
  <c r="AL47" i="27"/>
  <c r="AK47" i="27"/>
  <c r="AJ47" i="27"/>
  <c r="AX46" i="27"/>
  <c r="AW46" i="27"/>
  <c r="AT46" i="27"/>
  <c r="AS46" i="27"/>
  <c r="AM46" i="27"/>
  <c r="AL46" i="27"/>
  <c r="AK46" i="27"/>
  <c r="AJ46" i="27"/>
  <c r="AX45" i="27"/>
  <c r="N49" i="33" s="1"/>
  <c r="AW45" i="27"/>
  <c r="AT45" i="27"/>
  <c r="AS45" i="27"/>
  <c r="AM45" i="27"/>
  <c r="AL45" i="27"/>
  <c r="AK45" i="27"/>
  <c r="AJ45" i="27"/>
  <c r="AX44" i="27"/>
  <c r="N48" i="33" s="1"/>
  <c r="AW44" i="27"/>
  <c r="AT44" i="27"/>
  <c r="M48" i="33" s="1"/>
  <c r="AS44" i="27"/>
  <c r="AM44" i="27"/>
  <c r="AL44" i="27"/>
  <c r="AK44" i="27"/>
  <c r="AJ44" i="27"/>
  <c r="AX43" i="27"/>
  <c r="N47" i="33" s="1"/>
  <c r="AW43" i="27"/>
  <c r="AT43" i="27"/>
  <c r="AS43" i="27"/>
  <c r="AM43" i="27"/>
  <c r="AL43" i="27"/>
  <c r="AK43" i="27"/>
  <c r="AJ43" i="27"/>
  <c r="AX42" i="27"/>
  <c r="N46" i="33" s="1"/>
  <c r="AW42" i="27"/>
  <c r="AT42" i="27"/>
  <c r="M46" i="33" s="1"/>
  <c r="AS42" i="27"/>
  <c r="AM42" i="27"/>
  <c r="AL42" i="27"/>
  <c r="AK42" i="27"/>
  <c r="AJ42" i="27"/>
  <c r="AX41" i="27"/>
  <c r="N45" i="33" s="1"/>
  <c r="AW41" i="27"/>
  <c r="AT41" i="27"/>
  <c r="AS41" i="27"/>
  <c r="AM41" i="27"/>
  <c r="AL41" i="27"/>
  <c r="AK41" i="27"/>
  <c r="AJ41" i="27"/>
  <c r="AX40" i="27"/>
  <c r="N44" i="33" s="1"/>
  <c r="AW40" i="27"/>
  <c r="AT40" i="27"/>
  <c r="M44" i="33" s="1"/>
  <c r="AS40" i="27"/>
  <c r="AM40" i="27"/>
  <c r="AL40" i="27"/>
  <c r="AK40" i="27"/>
  <c r="AJ40" i="27"/>
  <c r="AX39" i="27"/>
  <c r="N43" i="33" s="1"/>
  <c r="AW39" i="27"/>
  <c r="AT39" i="27"/>
  <c r="AS39" i="27"/>
  <c r="AM39" i="27"/>
  <c r="AL39" i="27"/>
  <c r="AK39" i="27"/>
  <c r="AJ39" i="27"/>
  <c r="AX38" i="27"/>
  <c r="N38" i="33" s="1"/>
  <c r="AW38" i="27"/>
  <c r="AT38" i="27"/>
  <c r="M38" i="33" s="1"/>
  <c r="AS38" i="27"/>
  <c r="AM38" i="27"/>
  <c r="AL38" i="27"/>
  <c r="AK38" i="27"/>
  <c r="AJ38" i="27"/>
  <c r="AX37" i="27"/>
  <c r="N37" i="33" s="1"/>
  <c r="AW37" i="27"/>
  <c r="AS37" i="27"/>
  <c r="AM37" i="27"/>
  <c r="AL37" i="27"/>
  <c r="AK37" i="27"/>
  <c r="AJ37" i="27"/>
  <c r="AX36" i="27"/>
  <c r="N36" i="33" s="1"/>
  <c r="AW36" i="27"/>
  <c r="AT36" i="27"/>
  <c r="AS36" i="27"/>
  <c r="AM36" i="27"/>
  <c r="AL36" i="27"/>
  <c r="AK36" i="27"/>
  <c r="AJ36" i="27"/>
  <c r="AX35" i="27"/>
  <c r="N35" i="33" s="1"/>
  <c r="AW35" i="27"/>
  <c r="AS35" i="27"/>
  <c r="AM35" i="27"/>
  <c r="AL35" i="27"/>
  <c r="AK35" i="27"/>
  <c r="AJ35" i="27"/>
  <c r="AX34" i="27"/>
  <c r="N34" i="33" s="1"/>
  <c r="AW34" i="27"/>
  <c r="AT34" i="27"/>
  <c r="M34" i="33" s="1"/>
  <c r="AS34" i="27"/>
  <c r="AM34" i="27"/>
  <c r="AL34" i="27"/>
  <c r="AK34" i="27"/>
  <c r="AJ34" i="27"/>
  <c r="AX33" i="27"/>
  <c r="N33" i="33" s="1"/>
  <c r="AW33" i="27"/>
  <c r="AT33" i="27"/>
  <c r="AS33" i="27"/>
  <c r="AM33" i="27"/>
  <c r="AL33" i="27"/>
  <c r="AK33" i="27"/>
  <c r="AJ33" i="27"/>
  <c r="AX32" i="27"/>
  <c r="N32" i="33" s="1"/>
  <c r="AW32" i="27"/>
  <c r="AT32" i="27"/>
  <c r="AS32" i="27"/>
  <c r="AM32" i="27"/>
  <c r="AL32" i="27"/>
  <c r="AK32" i="27"/>
  <c r="AJ32" i="27"/>
  <c r="AX31" i="27"/>
  <c r="AW31" i="27"/>
  <c r="AT31" i="27"/>
  <c r="AS31" i="27"/>
  <c r="AM31" i="27"/>
  <c r="AL31" i="27"/>
  <c r="AK31" i="27"/>
  <c r="AJ31" i="27"/>
  <c r="AX30" i="27"/>
  <c r="AW30" i="27"/>
  <c r="AT30" i="27"/>
  <c r="AS30" i="27"/>
  <c r="AM30" i="27"/>
  <c r="AL30" i="27"/>
  <c r="AK30" i="27"/>
  <c r="AJ30" i="27"/>
  <c r="AW29" i="27"/>
  <c r="AS29" i="27"/>
  <c r="AM29" i="27"/>
  <c r="AL29" i="27"/>
  <c r="AK29" i="27"/>
  <c r="AJ29" i="27"/>
  <c r="AX28" i="27"/>
  <c r="N28" i="33" s="1"/>
  <c r="AW28" i="27"/>
  <c r="AT28" i="27"/>
  <c r="AS28" i="27"/>
  <c r="AM28" i="27"/>
  <c r="AL28" i="27"/>
  <c r="AK28" i="27"/>
  <c r="AJ28" i="27"/>
  <c r="AX27" i="27"/>
  <c r="N27" i="33" s="1"/>
  <c r="AW27" i="27"/>
  <c r="AS27" i="27"/>
  <c r="AM27" i="27"/>
  <c r="AL27" i="27"/>
  <c r="AK27" i="27"/>
  <c r="AJ27" i="27"/>
  <c r="AX26" i="27"/>
  <c r="N26" i="33" s="1"/>
  <c r="AW26" i="27"/>
  <c r="AT26" i="27"/>
  <c r="M26" i="33" s="1"/>
  <c r="AS26" i="27"/>
  <c r="AM26" i="27"/>
  <c r="AL26" i="27"/>
  <c r="AK26" i="27"/>
  <c r="AJ26" i="27"/>
  <c r="AX25" i="27"/>
  <c r="N25" i="33" s="1"/>
  <c r="AW25" i="27"/>
  <c r="AS25" i="27"/>
  <c r="AM25" i="27"/>
  <c r="AL25" i="27"/>
  <c r="AK25" i="27"/>
  <c r="AJ25" i="27"/>
  <c r="AX24" i="27"/>
  <c r="N24" i="33" s="1"/>
  <c r="AW24" i="27"/>
  <c r="AT24" i="27"/>
  <c r="M24" i="33" s="1"/>
  <c r="AS24" i="27"/>
  <c r="AM24" i="27"/>
  <c r="AL24" i="27"/>
  <c r="AK24" i="27"/>
  <c r="AJ24" i="27"/>
  <c r="AX23" i="27"/>
  <c r="N23" i="33" s="1"/>
  <c r="AW23" i="27"/>
  <c r="AT23" i="27"/>
  <c r="AS23" i="27"/>
  <c r="AM23" i="27"/>
  <c r="AL23" i="27"/>
  <c r="AK23" i="27"/>
  <c r="AJ23" i="27"/>
  <c r="AX22" i="27"/>
  <c r="N22" i="33" s="1"/>
  <c r="AW22" i="27"/>
  <c r="AT22" i="27"/>
  <c r="M22" i="33" s="1"/>
  <c r="AS22" i="27"/>
  <c r="AM22" i="27"/>
  <c r="AL22" i="27"/>
  <c r="AK22" i="27"/>
  <c r="AJ22" i="27"/>
  <c r="AX21" i="27"/>
  <c r="N21" i="33" s="1"/>
  <c r="AW21" i="27"/>
  <c r="AS21" i="27"/>
  <c r="AM21" i="27"/>
  <c r="AL21" i="27"/>
  <c r="AK21" i="27"/>
  <c r="AJ21" i="27"/>
  <c r="AX20" i="27"/>
  <c r="N20" i="33" s="1"/>
  <c r="AW20" i="27"/>
  <c r="AT20" i="27"/>
  <c r="M20" i="33" s="1"/>
  <c r="AS20" i="27"/>
  <c r="AM20" i="27"/>
  <c r="AL20" i="27"/>
  <c r="AK20" i="27"/>
  <c r="AJ20" i="27"/>
  <c r="AX19" i="27"/>
  <c r="N19" i="33" s="1"/>
  <c r="AW19" i="27"/>
  <c r="AT19" i="27"/>
  <c r="AS19" i="27"/>
  <c r="AM19" i="27"/>
  <c r="AL19" i="27"/>
  <c r="AK19" i="27"/>
  <c r="AJ19" i="27"/>
  <c r="AW18" i="27"/>
  <c r="AS18" i="27"/>
  <c r="AM18" i="27"/>
  <c r="AL18" i="27"/>
  <c r="AK18" i="27"/>
  <c r="AJ18" i="27"/>
  <c r="AW17" i="27"/>
  <c r="AS17" i="27"/>
  <c r="AM17" i="27"/>
  <c r="AL17" i="27"/>
  <c r="AK17" i="27"/>
  <c r="AJ17" i="27"/>
  <c r="AW16" i="27"/>
  <c r="AS16" i="27"/>
  <c r="AM16" i="27"/>
  <c r="AL16" i="27"/>
  <c r="AK16" i="27"/>
  <c r="AJ16" i="27"/>
  <c r="T18" i="24" s="1"/>
  <c r="AX15" i="27"/>
  <c r="N15" i="33" s="1"/>
  <c r="AW15" i="27"/>
  <c r="AT15" i="27"/>
  <c r="AS15" i="27"/>
  <c r="AM15" i="27"/>
  <c r="AL15" i="27"/>
  <c r="AK15" i="27"/>
  <c r="AJ15" i="27"/>
  <c r="AW14" i="27"/>
  <c r="AS14" i="27"/>
  <c r="AM14" i="27"/>
  <c r="AL14" i="27"/>
  <c r="AK14" i="27"/>
  <c r="AJ14" i="27"/>
  <c r="AX13" i="27"/>
  <c r="N13" i="33" s="1"/>
  <c r="AW13" i="27"/>
  <c r="AT13" i="27"/>
  <c r="AS13" i="27"/>
  <c r="AM13" i="27"/>
  <c r="AL13" i="27"/>
  <c r="AK13" i="27"/>
  <c r="AJ13" i="27"/>
  <c r="AX12" i="27"/>
  <c r="AW12" i="27"/>
  <c r="AS12" i="27"/>
  <c r="AM12" i="27"/>
  <c r="AL12" i="27"/>
  <c r="AK12" i="27"/>
  <c r="AJ12" i="27"/>
  <c r="AX11" i="27"/>
  <c r="N11" i="33" s="1"/>
  <c r="AW11" i="27"/>
  <c r="AS11" i="27"/>
  <c r="AM11" i="27"/>
  <c r="AL11" i="27"/>
  <c r="AK11" i="27"/>
  <c r="AJ11" i="27"/>
  <c r="AX55" i="26"/>
  <c r="AW55" i="26"/>
  <c r="AT55" i="26"/>
  <c r="AS55" i="26"/>
  <c r="AM55" i="26"/>
  <c r="AL55" i="26"/>
  <c r="AK55" i="26"/>
  <c r="AJ55" i="26"/>
  <c r="AX54" i="26"/>
  <c r="AW54" i="26"/>
  <c r="AT54" i="26"/>
  <c r="AY54" i="26" s="1"/>
  <c r="BD54" i="26" s="1"/>
  <c r="AS54" i="26"/>
  <c r="AM54" i="26"/>
  <c r="AL54" i="26"/>
  <c r="AK54" i="26"/>
  <c r="AJ54" i="26"/>
  <c r="AX53" i="26"/>
  <c r="AW53" i="26"/>
  <c r="AT53" i="26"/>
  <c r="AY53" i="26" s="1"/>
  <c r="BD53" i="26" s="1"/>
  <c r="AS53" i="26"/>
  <c r="AM53" i="26"/>
  <c r="AL53" i="26"/>
  <c r="AK53" i="26"/>
  <c r="AJ53" i="26"/>
  <c r="AX52" i="26"/>
  <c r="AW52" i="26"/>
  <c r="AT52" i="26"/>
  <c r="AU52" i="26" s="1"/>
  <c r="AS52" i="26"/>
  <c r="AM52" i="26"/>
  <c r="AL52" i="26"/>
  <c r="AK52" i="26"/>
  <c r="AJ52" i="26"/>
  <c r="AX51" i="26"/>
  <c r="AW51" i="26"/>
  <c r="AT51" i="26"/>
  <c r="AU51" i="26" s="1"/>
  <c r="AS51" i="26"/>
  <c r="AM51" i="26"/>
  <c r="AL51" i="26"/>
  <c r="AK51" i="26"/>
  <c r="AJ51" i="26"/>
  <c r="AN51" i="26" s="1"/>
  <c r="BB51" i="26" s="1"/>
  <c r="AX50" i="26"/>
  <c r="AW50" i="26"/>
  <c r="AT50" i="26"/>
  <c r="AY50" i="26" s="1"/>
  <c r="BD50" i="26" s="1"/>
  <c r="AS50" i="26"/>
  <c r="AM50" i="26"/>
  <c r="AL50" i="26"/>
  <c r="AK50" i="26"/>
  <c r="AJ50" i="26"/>
  <c r="AX49" i="26"/>
  <c r="AW49" i="26"/>
  <c r="AT49" i="26"/>
  <c r="AS49" i="26"/>
  <c r="AM49" i="26"/>
  <c r="AL49" i="26"/>
  <c r="AK49" i="26"/>
  <c r="AJ49" i="26"/>
  <c r="AX48" i="26"/>
  <c r="AW48" i="26"/>
  <c r="AT48" i="26"/>
  <c r="AY48" i="26" s="1"/>
  <c r="BD48" i="26" s="1"/>
  <c r="AS48" i="26"/>
  <c r="AM48" i="26"/>
  <c r="AL48" i="26"/>
  <c r="AK48" i="26"/>
  <c r="AJ48" i="26"/>
  <c r="AX47" i="26"/>
  <c r="AW47" i="26"/>
  <c r="AT47" i="26"/>
  <c r="AU47" i="26" s="1"/>
  <c r="AS47" i="26"/>
  <c r="AM47" i="26"/>
  <c r="AL47" i="26"/>
  <c r="AK47" i="26"/>
  <c r="AJ47" i="26"/>
  <c r="AN47" i="26" s="1"/>
  <c r="BB47" i="26" s="1"/>
  <c r="AX46" i="26"/>
  <c r="AW46" i="26"/>
  <c r="AT46" i="26"/>
  <c r="AY46" i="26" s="1"/>
  <c r="BD46" i="26" s="1"/>
  <c r="AS46" i="26"/>
  <c r="AM46" i="26"/>
  <c r="AL46" i="26"/>
  <c r="AK46" i="26"/>
  <c r="AJ46" i="26"/>
  <c r="AX45" i="26"/>
  <c r="J49" i="33" s="1"/>
  <c r="AW45" i="26"/>
  <c r="AT45" i="26"/>
  <c r="AS45" i="26"/>
  <c r="AM45" i="26"/>
  <c r="AL45" i="26"/>
  <c r="AK45" i="26"/>
  <c r="AJ45" i="26"/>
  <c r="AX44" i="26"/>
  <c r="J48" i="33" s="1"/>
  <c r="AW44" i="26"/>
  <c r="AT44" i="26"/>
  <c r="AS44" i="26"/>
  <c r="AM44" i="26"/>
  <c r="AL44" i="26"/>
  <c r="AK44" i="26"/>
  <c r="AJ44" i="26"/>
  <c r="AX43" i="26"/>
  <c r="J47" i="33" s="1"/>
  <c r="AW43" i="26"/>
  <c r="AT43" i="26"/>
  <c r="AS43" i="26"/>
  <c r="AM43" i="26"/>
  <c r="AL43" i="26"/>
  <c r="AK43" i="26"/>
  <c r="AJ43" i="26"/>
  <c r="AX42" i="26"/>
  <c r="J46" i="33" s="1"/>
  <c r="AW42" i="26"/>
  <c r="AT42" i="26"/>
  <c r="AS42" i="26"/>
  <c r="AM42" i="26"/>
  <c r="AL42" i="26"/>
  <c r="AK42" i="26"/>
  <c r="AJ42" i="26"/>
  <c r="AX41" i="26"/>
  <c r="J45" i="33" s="1"/>
  <c r="AW41" i="26"/>
  <c r="AT41" i="26"/>
  <c r="I45" i="33" s="1"/>
  <c r="AS41" i="26"/>
  <c r="AM41" i="26"/>
  <c r="AL41" i="26"/>
  <c r="AK41" i="26"/>
  <c r="AJ41" i="26"/>
  <c r="AX40" i="26"/>
  <c r="J44" i="33" s="1"/>
  <c r="AW40" i="26"/>
  <c r="AT40" i="26"/>
  <c r="I44" i="33" s="1"/>
  <c r="AS40" i="26"/>
  <c r="AM40" i="26"/>
  <c r="AL40" i="26"/>
  <c r="AK40" i="26"/>
  <c r="AJ40" i="26"/>
  <c r="AX39" i="26"/>
  <c r="J43" i="33" s="1"/>
  <c r="AW39" i="26"/>
  <c r="AT39" i="26"/>
  <c r="AS39" i="26"/>
  <c r="AM39" i="26"/>
  <c r="AL39" i="26"/>
  <c r="AK39" i="26"/>
  <c r="AJ39" i="26"/>
  <c r="AX38" i="26"/>
  <c r="J38" i="33" s="1"/>
  <c r="AW38" i="26"/>
  <c r="AT38" i="26"/>
  <c r="I38" i="33" s="1"/>
  <c r="AS38" i="26"/>
  <c r="AM38" i="26"/>
  <c r="AL38" i="26"/>
  <c r="AK38" i="26"/>
  <c r="AJ38" i="26"/>
  <c r="AX37" i="26"/>
  <c r="J37" i="33" s="1"/>
  <c r="AW37" i="26"/>
  <c r="AS37" i="26"/>
  <c r="AM37" i="26"/>
  <c r="AL37" i="26"/>
  <c r="AK37" i="26"/>
  <c r="AJ37" i="26"/>
  <c r="AX36" i="26"/>
  <c r="J36" i="33" s="1"/>
  <c r="AW36" i="26"/>
  <c r="AT36" i="26"/>
  <c r="AS36" i="26"/>
  <c r="AM36" i="26"/>
  <c r="AL36" i="26"/>
  <c r="AK36" i="26"/>
  <c r="AJ36" i="26"/>
  <c r="AW35" i="26"/>
  <c r="AS35" i="26"/>
  <c r="AM35" i="26"/>
  <c r="AL35" i="26"/>
  <c r="AK35" i="26"/>
  <c r="AJ35" i="26"/>
  <c r="AX34" i="26"/>
  <c r="J34" i="33" s="1"/>
  <c r="AW34" i="26"/>
  <c r="AT34" i="26"/>
  <c r="I34" i="33" s="1"/>
  <c r="AS34" i="26"/>
  <c r="AM34" i="26"/>
  <c r="AL34" i="26"/>
  <c r="AK34" i="26"/>
  <c r="AJ34" i="26"/>
  <c r="AX33" i="26"/>
  <c r="J33" i="33" s="1"/>
  <c r="AW33" i="26"/>
  <c r="AT33" i="26"/>
  <c r="AS33" i="26"/>
  <c r="AM33" i="26"/>
  <c r="AL33" i="26"/>
  <c r="AK33" i="26"/>
  <c r="AJ33" i="26"/>
  <c r="AX32" i="26"/>
  <c r="J32" i="33" s="1"/>
  <c r="AW32" i="26"/>
  <c r="AT32" i="26"/>
  <c r="AS32" i="26"/>
  <c r="AM32" i="26"/>
  <c r="AL32" i="26"/>
  <c r="AK32" i="26"/>
  <c r="AJ32" i="26"/>
  <c r="AX31" i="26"/>
  <c r="AW31" i="26"/>
  <c r="AS31" i="26"/>
  <c r="AM31" i="26"/>
  <c r="AL31" i="26"/>
  <c r="AK31" i="26"/>
  <c r="AJ31" i="26"/>
  <c r="AX30" i="26"/>
  <c r="AW30" i="26"/>
  <c r="AT30" i="26"/>
  <c r="AS30" i="26"/>
  <c r="AM30" i="26"/>
  <c r="AL30" i="26"/>
  <c r="AK30" i="26"/>
  <c r="AJ30" i="26"/>
  <c r="AW29" i="26"/>
  <c r="AS29" i="26"/>
  <c r="AM29" i="26"/>
  <c r="AL29" i="26"/>
  <c r="AK29" i="26"/>
  <c r="AJ29" i="26"/>
  <c r="AX28" i="26"/>
  <c r="J28" i="33" s="1"/>
  <c r="AW28" i="26"/>
  <c r="AT28" i="26"/>
  <c r="I28" i="33" s="1"/>
  <c r="AS28" i="26"/>
  <c r="AM28" i="26"/>
  <c r="AL28" i="26"/>
  <c r="AK28" i="26"/>
  <c r="AJ28" i="26"/>
  <c r="AW27" i="26"/>
  <c r="AS27" i="26"/>
  <c r="AM27" i="26"/>
  <c r="AL27" i="26"/>
  <c r="AK27" i="26"/>
  <c r="AJ27" i="26"/>
  <c r="AX26" i="26"/>
  <c r="J26" i="33" s="1"/>
  <c r="AW26" i="26"/>
  <c r="AT26" i="26"/>
  <c r="I26" i="33" s="1"/>
  <c r="AS26" i="26"/>
  <c r="AM26" i="26"/>
  <c r="AL26" i="26"/>
  <c r="AK26" i="26"/>
  <c r="AJ26" i="26"/>
  <c r="AX25" i="26"/>
  <c r="J25" i="33" s="1"/>
  <c r="AW25" i="26"/>
  <c r="AS25" i="26"/>
  <c r="AM25" i="26"/>
  <c r="AL25" i="26"/>
  <c r="AK25" i="26"/>
  <c r="AJ25" i="26"/>
  <c r="AX24" i="26"/>
  <c r="J24" i="33" s="1"/>
  <c r="AW24" i="26"/>
  <c r="AT24" i="26"/>
  <c r="AS24" i="26"/>
  <c r="AM24" i="26"/>
  <c r="AL24" i="26"/>
  <c r="AK24" i="26"/>
  <c r="AJ24" i="26"/>
  <c r="AX23" i="26"/>
  <c r="J23" i="33" s="1"/>
  <c r="AW23" i="26"/>
  <c r="AT23" i="26"/>
  <c r="AS23" i="26"/>
  <c r="AM23" i="26"/>
  <c r="AL23" i="26"/>
  <c r="AK23" i="26"/>
  <c r="AJ23" i="26"/>
  <c r="AX22" i="26"/>
  <c r="J22" i="33" s="1"/>
  <c r="AW22" i="26"/>
  <c r="AT22" i="26"/>
  <c r="AS22" i="26"/>
  <c r="AM22" i="26"/>
  <c r="AL22" i="26"/>
  <c r="AK22" i="26"/>
  <c r="AJ22" i="26"/>
  <c r="AX21" i="26"/>
  <c r="J21" i="33" s="1"/>
  <c r="AW21" i="26"/>
  <c r="AS21" i="26"/>
  <c r="AM21" i="26"/>
  <c r="AL21" i="26"/>
  <c r="AK21" i="26"/>
  <c r="AJ21" i="26"/>
  <c r="AX20" i="26"/>
  <c r="J20" i="33" s="1"/>
  <c r="AW20" i="26"/>
  <c r="AT20" i="26"/>
  <c r="AS20" i="26"/>
  <c r="AM20" i="26"/>
  <c r="AL20" i="26"/>
  <c r="AK20" i="26"/>
  <c r="AJ20" i="26"/>
  <c r="AX19" i="26"/>
  <c r="J19" i="33" s="1"/>
  <c r="AW19" i="26"/>
  <c r="AT19" i="26"/>
  <c r="AS19" i="26"/>
  <c r="AM19" i="26"/>
  <c r="AL19" i="26"/>
  <c r="AK19" i="26"/>
  <c r="AJ19" i="26"/>
  <c r="AW18" i="26"/>
  <c r="AS18" i="26"/>
  <c r="AM18" i="26"/>
  <c r="AL18" i="26"/>
  <c r="AK18" i="26"/>
  <c r="AJ18" i="26"/>
  <c r="AW17" i="26"/>
  <c r="AS17" i="26"/>
  <c r="AM17" i="26"/>
  <c r="AL17" i="26"/>
  <c r="AK17" i="26"/>
  <c r="AJ17" i="26"/>
  <c r="AW16" i="26"/>
  <c r="AS16" i="26"/>
  <c r="AM16" i="26"/>
  <c r="AL16" i="26"/>
  <c r="V16" i="24" s="1"/>
  <c r="AK16" i="26"/>
  <c r="U16" i="24" s="1"/>
  <c r="AJ16" i="26"/>
  <c r="AX15" i="26"/>
  <c r="J15" i="33" s="1"/>
  <c r="AW15" i="26"/>
  <c r="AF16" i="24" s="1"/>
  <c r="AT15" i="26"/>
  <c r="AS15" i="26"/>
  <c r="AM15" i="26"/>
  <c r="W16" i="24" s="1"/>
  <c r="AL15" i="26"/>
  <c r="AK15" i="26"/>
  <c r="AJ15" i="26"/>
  <c r="AW14" i="26"/>
  <c r="AS14" i="26"/>
  <c r="AM14" i="26"/>
  <c r="AL14" i="26"/>
  <c r="AK14" i="26"/>
  <c r="AJ14" i="26"/>
  <c r="AX13" i="26"/>
  <c r="J13" i="33" s="1"/>
  <c r="AW13" i="26"/>
  <c r="AT13" i="26"/>
  <c r="I13" i="33" s="1"/>
  <c r="AS13" i="26"/>
  <c r="AM13" i="26"/>
  <c r="AL13" i="26"/>
  <c r="AK13" i="26"/>
  <c r="AJ13" i="26"/>
  <c r="AX12" i="26"/>
  <c r="N15" i="21" s="1"/>
  <c r="AW12" i="26"/>
  <c r="AS12" i="26"/>
  <c r="AM12" i="26"/>
  <c r="AL12" i="26"/>
  <c r="AK12" i="26"/>
  <c r="AJ12" i="26"/>
  <c r="AX11" i="26"/>
  <c r="J11" i="33" s="1"/>
  <c r="AW11" i="26"/>
  <c r="AS11" i="26"/>
  <c r="AM11" i="26"/>
  <c r="AL11" i="26"/>
  <c r="AK11" i="26"/>
  <c r="AJ11" i="26"/>
  <c r="S15" i="24"/>
  <c r="S14" i="24"/>
  <c r="R15" i="24"/>
  <c r="R14" i="24"/>
  <c r="Q15" i="24"/>
  <c r="Q14" i="24"/>
  <c r="P15" i="24"/>
  <c r="P14" i="24"/>
  <c r="O15" i="24"/>
  <c r="O14" i="24"/>
  <c r="N15" i="24"/>
  <c r="N14" i="24"/>
  <c r="M15" i="24"/>
  <c r="M14" i="24"/>
  <c r="L15" i="24"/>
  <c r="L14" i="24"/>
  <c r="K15" i="24"/>
  <c r="K14" i="24"/>
  <c r="J15" i="24"/>
  <c r="J14" i="24"/>
  <c r="I15" i="24"/>
  <c r="I14" i="24"/>
  <c r="H15" i="24"/>
  <c r="H14" i="24"/>
  <c r="G15" i="24"/>
  <c r="G14" i="24"/>
  <c r="F15" i="24"/>
  <c r="F14" i="24"/>
  <c r="E15" i="24"/>
  <c r="E14" i="24"/>
  <c r="D15" i="24"/>
  <c r="D14" i="24"/>
  <c r="V4" i="24"/>
  <c r="L4" i="24"/>
  <c r="AN52" i="29" l="1"/>
  <c r="AN51" i="27"/>
  <c r="AN50" i="31"/>
  <c r="AQ50" i="31" s="1"/>
  <c r="AN50" i="29"/>
  <c r="AN51" i="30"/>
  <c r="AN37" i="31"/>
  <c r="AY53" i="30"/>
  <c r="BD53" i="30" s="1"/>
  <c r="AY52" i="30"/>
  <c r="BD52" i="30" s="1"/>
  <c r="AN55" i="30"/>
  <c r="BB55" i="30" s="1"/>
  <c r="BA50" i="32"/>
  <c r="AN49" i="31"/>
  <c r="T24" i="24"/>
  <c r="W18" i="24"/>
  <c r="AN52" i="26"/>
  <c r="AN46" i="27"/>
  <c r="AQ46" i="27" s="1"/>
  <c r="AN50" i="28"/>
  <c r="BA46" i="29"/>
  <c r="AN30" i="29"/>
  <c r="BA30" i="29" s="1"/>
  <c r="T36" i="33"/>
  <c r="AN12" i="29"/>
  <c r="T49" i="33"/>
  <c r="AN21" i="29"/>
  <c r="T21" i="33" s="1"/>
  <c r="V20" i="24"/>
  <c r="AN38" i="27"/>
  <c r="AN45" i="27"/>
  <c r="AN23" i="27"/>
  <c r="L23" i="33" s="1"/>
  <c r="AN34" i="27"/>
  <c r="AN44" i="27"/>
  <c r="AN30" i="27"/>
  <c r="AN20" i="27"/>
  <c r="L20" i="33" s="1"/>
  <c r="AN22" i="27"/>
  <c r="AQ22" i="27" s="1"/>
  <c r="AN35" i="26"/>
  <c r="AN31" i="26"/>
  <c r="AQ31" i="26" s="1"/>
  <c r="AT31" i="26" s="1"/>
  <c r="AN11" i="26"/>
  <c r="AN20" i="26"/>
  <c r="AN26" i="26"/>
  <c r="AN19" i="26"/>
  <c r="AN45" i="28"/>
  <c r="P49" i="33" s="1"/>
  <c r="AN49" i="28"/>
  <c r="AN29" i="28"/>
  <c r="AY46" i="30"/>
  <c r="BD46" i="30" s="1"/>
  <c r="AF22" i="24"/>
  <c r="AU46" i="32"/>
  <c r="BA46" i="32"/>
  <c r="AU43" i="29"/>
  <c r="AY55" i="28"/>
  <c r="BD55" i="28" s="1"/>
  <c r="BA54" i="32"/>
  <c r="AU53" i="32"/>
  <c r="AU50" i="32"/>
  <c r="AU49" i="32"/>
  <c r="AU44" i="32"/>
  <c r="AY55" i="31"/>
  <c r="BD55" i="31" s="1"/>
  <c r="AN54" i="31"/>
  <c r="BB54" i="31" s="1"/>
  <c r="AU51" i="31"/>
  <c r="AN46" i="31"/>
  <c r="BA46" i="31" s="1"/>
  <c r="AU28" i="30"/>
  <c r="AU36" i="31"/>
  <c r="AY35" i="31"/>
  <c r="AU35" i="31"/>
  <c r="AY34" i="31"/>
  <c r="AU20" i="31"/>
  <c r="AN19" i="31"/>
  <c r="AU15" i="29"/>
  <c r="AN27" i="28"/>
  <c r="AN54" i="30"/>
  <c r="BB54" i="30" s="1"/>
  <c r="AU49" i="30"/>
  <c r="AY48" i="30"/>
  <c r="BD48" i="30" s="1"/>
  <c r="BB46" i="30"/>
  <c r="AU43" i="30"/>
  <c r="AU39" i="30"/>
  <c r="AY37" i="30"/>
  <c r="AY33" i="30"/>
  <c r="AY32" i="30"/>
  <c r="AY15" i="29"/>
  <c r="AU24" i="30"/>
  <c r="AU19" i="30"/>
  <c r="AU55" i="29"/>
  <c r="AN55" i="29"/>
  <c r="AY54" i="29"/>
  <c r="BD54" i="29" s="1"/>
  <c r="AN54" i="29"/>
  <c r="BA54" i="29" s="1"/>
  <c r="AY51" i="29"/>
  <c r="BD51" i="29" s="1"/>
  <c r="AU51" i="29"/>
  <c r="AY50" i="29"/>
  <c r="BD50" i="29" s="1"/>
  <c r="AY47" i="29"/>
  <c r="BD47" i="29" s="1"/>
  <c r="AU47" i="29"/>
  <c r="AY26" i="28"/>
  <c r="AY40" i="29"/>
  <c r="T43" i="33"/>
  <c r="AU38" i="29"/>
  <c r="AU28" i="29"/>
  <c r="AY26" i="29"/>
  <c r="AU26" i="29"/>
  <c r="AN22" i="29"/>
  <c r="AU52" i="28"/>
  <c r="AU51" i="28"/>
  <c r="AN51" i="28"/>
  <c r="AY50" i="28"/>
  <c r="BD50" i="28" s="1"/>
  <c r="AU50" i="28"/>
  <c r="AU48" i="28"/>
  <c r="AU47" i="28"/>
  <c r="AN47" i="28"/>
  <c r="AY46" i="28"/>
  <c r="BD46" i="28" s="1"/>
  <c r="AU46" i="28"/>
  <c r="AN46" i="28"/>
  <c r="BA46" i="28" s="1"/>
  <c r="AU40" i="28"/>
  <c r="AU38" i="28"/>
  <c r="AN38" i="28"/>
  <c r="AU34" i="28"/>
  <c r="AN34" i="28"/>
  <c r="AU20" i="28"/>
  <c r="AU52" i="27"/>
  <c r="AY51" i="27"/>
  <c r="BD51" i="27" s="1"/>
  <c r="AU51" i="27"/>
  <c r="AU50" i="27"/>
  <c r="AU48" i="27"/>
  <c r="AN55" i="26"/>
  <c r="AN31" i="27"/>
  <c r="AY20" i="27"/>
  <c r="AU20" i="27"/>
  <c r="AF18" i="24"/>
  <c r="AB18" i="24"/>
  <c r="AY51" i="26"/>
  <c r="BD51" i="26" s="1"/>
  <c r="AN50" i="26"/>
  <c r="AU49" i="26"/>
  <c r="AU41" i="26"/>
  <c r="AN27" i="26"/>
  <c r="AY50" i="31"/>
  <c r="BD50" i="31" s="1"/>
  <c r="AN47" i="31"/>
  <c r="AY45" i="32"/>
  <c r="AG49" i="33"/>
  <c r="AG47" i="33"/>
  <c r="AG45" i="33"/>
  <c r="AG44" i="33"/>
  <c r="AG38" i="33"/>
  <c r="AG34" i="33"/>
  <c r="AG33" i="33"/>
  <c r="AG32" i="33"/>
  <c r="AH31" i="33"/>
  <c r="F46" i="21"/>
  <c r="E46" i="21"/>
  <c r="AG31" i="33"/>
  <c r="AH30" i="33"/>
  <c r="N46" i="21"/>
  <c r="AG30" i="33"/>
  <c r="M46" i="21"/>
  <c r="AG22" i="33"/>
  <c r="AG20" i="33"/>
  <c r="AG17" i="33"/>
  <c r="AG13" i="33"/>
  <c r="AG11" i="33"/>
  <c r="AU45" i="31"/>
  <c r="AC49" i="33"/>
  <c r="AY44" i="31"/>
  <c r="AC48" i="33"/>
  <c r="AU43" i="31"/>
  <c r="AC47" i="33"/>
  <c r="AU42" i="31"/>
  <c r="AC46" i="33"/>
  <c r="AU41" i="31"/>
  <c r="AC45" i="33"/>
  <c r="AY39" i="31"/>
  <c r="AC43" i="33"/>
  <c r="AU38" i="31"/>
  <c r="AC38" i="33"/>
  <c r="BB38" i="31"/>
  <c r="AB38" i="33"/>
  <c r="AU37" i="31"/>
  <c r="AC37" i="33"/>
  <c r="AY36" i="31"/>
  <c r="AC36" i="33"/>
  <c r="AU34" i="31"/>
  <c r="AC34" i="33"/>
  <c r="AU33" i="31"/>
  <c r="AC33" i="33"/>
  <c r="AD31" i="33"/>
  <c r="F45" i="21"/>
  <c r="AC31" i="33"/>
  <c r="E45" i="21"/>
  <c r="N45" i="21"/>
  <c r="AD30" i="33"/>
  <c r="AU30" i="31"/>
  <c r="AC30" i="33"/>
  <c r="M45" i="21"/>
  <c r="BB30" i="31"/>
  <c r="AB30" i="33"/>
  <c r="AY28" i="31"/>
  <c r="AC28" i="33"/>
  <c r="AU26" i="31"/>
  <c r="AC26" i="33"/>
  <c r="AU22" i="31"/>
  <c r="AC22" i="33"/>
  <c r="AU15" i="31"/>
  <c r="AC15" i="33"/>
  <c r="AU13" i="31"/>
  <c r="AC13" i="33"/>
  <c r="AD12" i="33"/>
  <c r="N20" i="21"/>
  <c r="AY45" i="30"/>
  <c r="Y49" i="33"/>
  <c r="AU44" i="30"/>
  <c r="Y48" i="33"/>
  <c r="AY41" i="30"/>
  <c r="Y45" i="33"/>
  <c r="AU40" i="30"/>
  <c r="Y44" i="33"/>
  <c r="AU37" i="30"/>
  <c r="Y37" i="33"/>
  <c r="AU33" i="30"/>
  <c r="Y33" i="33"/>
  <c r="AU32" i="30"/>
  <c r="Y32" i="33"/>
  <c r="F44" i="21"/>
  <c r="Z31" i="33"/>
  <c r="E44" i="21"/>
  <c r="Y31" i="33"/>
  <c r="Z30" i="33"/>
  <c r="N44" i="21"/>
  <c r="Y30" i="33"/>
  <c r="AY23" i="30"/>
  <c r="Y23" i="33"/>
  <c r="AY22" i="30"/>
  <c r="Y22" i="33"/>
  <c r="AU20" i="30"/>
  <c r="Y20" i="33"/>
  <c r="AU17" i="30"/>
  <c r="Y17" i="33"/>
  <c r="AY13" i="30"/>
  <c r="Y13" i="33"/>
  <c r="Z12" i="33"/>
  <c r="N19" i="21"/>
  <c r="AY11" i="30"/>
  <c r="Y11" i="33"/>
  <c r="AU45" i="29"/>
  <c r="U49" i="33"/>
  <c r="AU42" i="29"/>
  <c r="U46" i="33"/>
  <c r="AU41" i="29"/>
  <c r="U45" i="33"/>
  <c r="AU37" i="29"/>
  <c r="U37" i="33"/>
  <c r="AU36" i="29"/>
  <c r="U36" i="33"/>
  <c r="AU34" i="29"/>
  <c r="U34" i="33"/>
  <c r="AU33" i="29"/>
  <c r="U33" i="33"/>
  <c r="V31" i="33"/>
  <c r="F43" i="21"/>
  <c r="V30" i="33"/>
  <c r="N43" i="21"/>
  <c r="AU30" i="29"/>
  <c r="U30" i="33"/>
  <c r="M43" i="21"/>
  <c r="T30" i="33"/>
  <c r="AY23" i="29"/>
  <c r="U23" i="33"/>
  <c r="AU22" i="29"/>
  <c r="U22" i="33"/>
  <c r="AY20" i="29"/>
  <c r="U20" i="33"/>
  <c r="AU19" i="29"/>
  <c r="U19" i="33"/>
  <c r="V12" i="33"/>
  <c r="N18" i="21"/>
  <c r="L18" i="21"/>
  <c r="AU45" i="28"/>
  <c r="Q49" i="33"/>
  <c r="AY44" i="28"/>
  <c r="Q48" i="33"/>
  <c r="AU43" i="28"/>
  <c r="Q47" i="33"/>
  <c r="AU42" i="28"/>
  <c r="Q46" i="33"/>
  <c r="AU41" i="28"/>
  <c r="Q45" i="33"/>
  <c r="AY39" i="28"/>
  <c r="Q43" i="33"/>
  <c r="AU33" i="28"/>
  <c r="Q33" i="33"/>
  <c r="F42" i="21"/>
  <c r="R31" i="33"/>
  <c r="N42" i="21"/>
  <c r="R30" i="33"/>
  <c r="AU30" i="28"/>
  <c r="Q30" i="33"/>
  <c r="M42" i="21"/>
  <c r="AU26" i="28"/>
  <c r="Q26" i="33"/>
  <c r="AU22" i="28"/>
  <c r="Q22" i="33"/>
  <c r="AU19" i="28"/>
  <c r="Q19" i="33"/>
  <c r="AU15" i="28"/>
  <c r="Q15" i="33"/>
  <c r="AU13" i="28"/>
  <c r="Q13" i="33"/>
  <c r="N17" i="21"/>
  <c r="R12" i="33"/>
  <c r="AU45" i="27"/>
  <c r="M49" i="33"/>
  <c r="AU43" i="27"/>
  <c r="M47" i="33"/>
  <c r="AU41" i="27"/>
  <c r="M45" i="33"/>
  <c r="AU39" i="27"/>
  <c r="M43" i="33"/>
  <c r="AU36" i="27"/>
  <c r="M36" i="33"/>
  <c r="AU33" i="27"/>
  <c r="M33" i="33"/>
  <c r="AY32" i="27"/>
  <c r="M32" i="33"/>
  <c r="F41" i="21"/>
  <c r="N31" i="33"/>
  <c r="AU31" i="27"/>
  <c r="M31" i="33"/>
  <c r="E41" i="21"/>
  <c r="N30" i="33"/>
  <c r="N41" i="21"/>
  <c r="AY30" i="27"/>
  <c r="M41" i="21"/>
  <c r="M30" i="33"/>
  <c r="AY28" i="27"/>
  <c r="M28" i="33"/>
  <c r="AU23" i="27"/>
  <c r="M23" i="33"/>
  <c r="AY19" i="27"/>
  <c r="M19" i="33"/>
  <c r="AU15" i="27"/>
  <c r="M15" i="33"/>
  <c r="AU13" i="27"/>
  <c r="M13" i="33"/>
  <c r="N16" i="21"/>
  <c r="N12" i="33"/>
  <c r="AY45" i="26"/>
  <c r="I49" i="33"/>
  <c r="AU44" i="26"/>
  <c r="I48" i="33"/>
  <c r="AU43" i="26"/>
  <c r="I47" i="33"/>
  <c r="AY42" i="26"/>
  <c r="I46" i="33"/>
  <c r="AU39" i="26"/>
  <c r="I43" i="33"/>
  <c r="AY36" i="26"/>
  <c r="I36" i="33"/>
  <c r="AU33" i="26"/>
  <c r="I33" i="33"/>
  <c r="AU32" i="26"/>
  <c r="I32" i="33"/>
  <c r="F40" i="21"/>
  <c r="J31" i="33"/>
  <c r="N40" i="21"/>
  <c r="J30" i="33"/>
  <c r="AY30" i="26"/>
  <c r="I30" i="33"/>
  <c r="M40" i="21"/>
  <c r="AY24" i="26"/>
  <c r="I24" i="33"/>
  <c r="AU23" i="26"/>
  <c r="I23" i="33"/>
  <c r="AY22" i="26"/>
  <c r="I22" i="33"/>
  <c r="AU20" i="26"/>
  <c r="I20" i="33"/>
  <c r="AY19" i="26"/>
  <c r="I19" i="33"/>
  <c r="AY15" i="26"/>
  <c r="I15" i="33"/>
  <c r="N21" i="21"/>
  <c r="AH12" i="33"/>
  <c r="J12" i="33"/>
  <c r="BB50" i="31"/>
  <c r="BA50" i="31"/>
  <c r="AU48" i="26"/>
  <c r="AN12" i="26"/>
  <c r="AN14" i="26"/>
  <c r="AY32" i="26"/>
  <c r="AY38" i="26"/>
  <c r="AY40" i="26"/>
  <c r="AY41" i="26"/>
  <c r="AN46" i="26"/>
  <c r="AY47" i="26"/>
  <c r="BD47" i="26" s="1"/>
  <c r="AY49" i="26"/>
  <c r="BD49" i="26" s="1"/>
  <c r="AY52" i="26"/>
  <c r="BD52" i="26" s="1"/>
  <c r="AY55" i="26"/>
  <c r="BD55" i="26" s="1"/>
  <c r="AN39" i="27"/>
  <c r="L43" i="33" s="1"/>
  <c r="AY48" i="27"/>
  <c r="BD48" i="27" s="1"/>
  <c r="AN52" i="27"/>
  <c r="AN13" i="28"/>
  <c r="P13" i="33" s="1"/>
  <c r="AB20" i="24"/>
  <c r="AY52" i="28"/>
  <c r="BD52" i="28" s="1"/>
  <c r="AN55" i="28"/>
  <c r="BB55" i="28" s="1"/>
  <c r="AN26" i="29"/>
  <c r="T32" i="33"/>
  <c r="AU52" i="29"/>
  <c r="AB24" i="24"/>
  <c r="X32" i="33"/>
  <c r="X43" i="33"/>
  <c r="AU45" i="30"/>
  <c r="AN11" i="31"/>
  <c r="AN12" i="31"/>
  <c r="AN15" i="31"/>
  <c r="V26" i="24"/>
  <c r="AY19" i="31"/>
  <c r="AY23" i="31"/>
  <c r="AY24" i="31"/>
  <c r="AN55" i="31"/>
  <c r="BB55" i="31" s="1"/>
  <c r="AB28" i="24"/>
  <c r="AF37" i="33"/>
  <c r="AU45" i="32"/>
  <c r="AN15" i="26"/>
  <c r="AU47" i="27"/>
  <c r="AN23" i="28"/>
  <c r="AY20" i="26"/>
  <c r="AN23" i="26"/>
  <c r="AN33" i="26"/>
  <c r="H33" i="33" s="1"/>
  <c r="AN48" i="26"/>
  <c r="AN53" i="26"/>
  <c r="AY15" i="27"/>
  <c r="AN18" i="27"/>
  <c r="AN21" i="27"/>
  <c r="AN26" i="27"/>
  <c r="AN47" i="27"/>
  <c r="AN53" i="27"/>
  <c r="AN12" i="28"/>
  <c r="AN14" i="28"/>
  <c r="W20" i="24"/>
  <c r="AY23" i="28"/>
  <c r="AY24" i="28"/>
  <c r="AN30" i="28"/>
  <c r="AN36" i="28"/>
  <c r="P36" i="33" s="1"/>
  <c r="AY19" i="29"/>
  <c r="AN24" i="29"/>
  <c r="T24" i="33" s="1"/>
  <c r="AN29" i="29"/>
  <c r="AY15" i="30"/>
  <c r="AF24" i="24"/>
  <c r="AY24" i="30"/>
  <c r="AN49" i="30"/>
  <c r="AU52" i="30"/>
  <c r="AN28" i="31"/>
  <c r="AN34" i="31"/>
  <c r="AU52" i="31"/>
  <c r="AF28" i="24"/>
  <c r="AY50" i="32"/>
  <c r="BD50" i="32" s="1"/>
  <c r="AU52" i="32"/>
  <c r="AU53" i="26"/>
  <c r="AN55" i="27"/>
  <c r="AF20" i="24"/>
  <c r="AY19" i="28"/>
  <c r="AY46" i="29"/>
  <c r="BD46" i="29" s="1"/>
  <c r="AY51" i="30"/>
  <c r="BD51" i="30" s="1"/>
  <c r="AB26" i="24"/>
  <c r="AU47" i="31"/>
  <c r="AY51" i="32"/>
  <c r="BD51" i="32" s="1"/>
  <c r="AN39" i="26"/>
  <c r="AU45" i="26"/>
  <c r="AN49" i="26"/>
  <c r="AN14" i="27"/>
  <c r="U18" i="24"/>
  <c r="AU32" i="27"/>
  <c r="AN48" i="27"/>
  <c r="L41" i="21" s="1"/>
  <c r="AY48" i="28"/>
  <c r="BD48" i="28" s="1"/>
  <c r="AN52" i="28"/>
  <c r="AN17" i="29"/>
  <c r="T17" i="33" s="1"/>
  <c r="AN18" i="29"/>
  <c r="AU48" i="29"/>
  <c r="AN51" i="29"/>
  <c r="BB51" i="29" s="1"/>
  <c r="AN53" i="29"/>
  <c r="X49" i="33"/>
  <c r="AN52" i="30"/>
  <c r="AU53" i="30"/>
  <c r="AN23" i="31"/>
  <c r="AN24" i="31"/>
  <c r="AN45" i="31"/>
  <c r="AY46" i="31"/>
  <c r="BD46" i="31" s="1"/>
  <c r="AY48" i="31"/>
  <c r="BD48" i="31" s="1"/>
  <c r="AN52" i="31"/>
  <c r="AY48" i="32"/>
  <c r="BD48" i="32" s="1"/>
  <c r="BB52" i="32"/>
  <c r="W24" i="24"/>
  <c r="AY13" i="26"/>
  <c r="AY43" i="26"/>
  <c r="AN54" i="26"/>
  <c r="V18" i="24"/>
  <c r="AY22" i="27"/>
  <c r="AY24" i="27"/>
  <c r="AY26" i="27"/>
  <c r="AY38" i="27"/>
  <c r="AY40" i="27"/>
  <c r="AY44" i="27"/>
  <c r="AN49" i="27"/>
  <c r="AN17" i="28"/>
  <c r="AN26" i="28"/>
  <c r="AN53" i="28"/>
  <c r="AY54" i="28"/>
  <c r="BD54" i="28" s="1"/>
  <c r="AY31" i="30"/>
  <c r="AY54" i="30"/>
  <c r="BD54" i="30" s="1"/>
  <c r="AY55" i="30"/>
  <c r="BD55" i="30" s="1"/>
  <c r="AN18" i="31"/>
  <c r="AN21" i="31"/>
  <c r="AB21" i="33" s="1"/>
  <c r="AN22" i="31"/>
  <c r="AU48" i="31"/>
  <c r="AN51" i="31"/>
  <c r="AN53" i="31"/>
  <c r="BB53" i="31" s="1"/>
  <c r="AY54" i="31"/>
  <c r="BD54" i="31" s="1"/>
  <c r="AF15" i="33"/>
  <c r="AF49" i="33"/>
  <c r="AY46" i="32"/>
  <c r="BD46" i="32" s="1"/>
  <c r="AU48" i="32"/>
  <c r="AY49" i="32"/>
  <c r="BD49" i="32" s="1"/>
  <c r="AU55" i="32"/>
  <c r="AN16" i="26"/>
  <c r="AY26" i="26"/>
  <c r="AY28" i="26"/>
  <c r="AN44" i="26"/>
  <c r="H48" i="33" s="1"/>
  <c r="AN45" i="26"/>
  <c r="H49" i="33" s="1"/>
  <c r="AU24" i="27"/>
  <c r="AN36" i="27"/>
  <c r="AY36" i="27"/>
  <c r="AY46" i="27"/>
  <c r="BD46" i="27" s="1"/>
  <c r="AY15" i="28"/>
  <c r="AN18" i="28"/>
  <c r="AN22" i="28"/>
  <c r="AY32" i="28"/>
  <c r="AN16" i="29"/>
  <c r="AY28" i="29"/>
  <c r="AY32" i="29"/>
  <c r="AN48" i="29"/>
  <c r="L43" i="21" s="1"/>
  <c r="U24" i="24"/>
  <c r="AU31" i="30"/>
  <c r="AY34" i="30"/>
  <c r="AY36" i="30"/>
  <c r="AY38" i="30"/>
  <c r="AY47" i="30"/>
  <c r="BD47" i="30" s="1"/>
  <c r="AY49" i="30"/>
  <c r="BD49" i="30" s="1"/>
  <c r="AU55" i="30"/>
  <c r="AY11" i="31"/>
  <c r="AY15" i="31"/>
  <c r="AY31" i="31"/>
  <c r="U28" i="24"/>
  <c r="AY47" i="32"/>
  <c r="BD47" i="32" s="1"/>
  <c r="AY54" i="32"/>
  <c r="BD54" i="32" s="1"/>
  <c r="AN48" i="28"/>
  <c r="AN13" i="29"/>
  <c r="T13" i="33" s="1"/>
  <c r="AN14" i="29"/>
  <c r="AN49" i="29"/>
  <c r="V24" i="24"/>
  <c r="AN48" i="30"/>
  <c r="AN53" i="30"/>
  <c r="T26" i="24"/>
  <c r="AN48" i="31"/>
  <c r="L45" i="21" s="1"/>
  <c r="AB16" i="24"/>
  <c r="AY17" i="31"/>
  <c r="AY13" i="31"/>
  <c r="AU17" i="31"/>
  <c r="AY21" i="30"/>
  <c r="AY26" i="30"/>
  <c r="AY44" i="32"/>
  <c r="AF33" i="33"/>
  <c r="AF48" i="33"/>
  <c r="T28" i="24"/>
  <c r="AY43" i="31"/>
  <c r="AY42" i="31"/>
  <c r="AU44" i="31"/>
  <c r="AN42" i="31"/>
  <c r="AN44" i="31"/>
  <c r="AB48" i="33" s="1"/>
  <c r="AN32" i="31"/>
  <c r="AB32" i="33" s="1"/>
  <c r="AN40" i="31"/>
  <c r="AB44" i="33" s="1"/>
  <c r="AU11" i="31"/>
  <c r="AY22" i="31"/>
  <c r="AU23" i="31"/>
  <c r="AN27" i="31"/>
  <c r="AN31" i="31"/>
  <c r="AN33" i="31"/>
  <c r="AN39" i="31"/>
  <c r="AB43" i="33" s="1"/>
  <c r="AN41" i="31"/>
  <c r="AB45" i="33" s="1"/>
  <c r="AU19" i="31"/>
  <c r="AU24" i="31"/>
  <c r="AU28" i="31"/>
  <c r="AN13" i="31"/>
  <c r="AN17" i="31"/>
  <c r="AB17" i="33" s="1"/>
  <c r="AY20" i="31"/>
  <c r="AU31" i="31"/>
  <c r="AN36" i="31"/>
  <c r="AB36" i="33" s="1"/>
  <c r="AU39" i="31"/>
  <c r="AY26" i="31"/>
  <c r="AY30" i="31"/>
  <c r="AY32" i="31"/>
  <c r="AN35" i="31"/>
  <c r="AB35" i="33" s="1"/>
  <c r="AY38" i="31"/>
  <c r="AY40" i="31"/>
  <c r="AN43" i="31"/>
  <c r="AB47" i="33" s="1"/>
  <c r="AN16" i="31"/>
  <c r="AN25" i="31"/>
  <c r="AN29" i="31"/>
  <c r="AU32" i="31"/>
  <c r="AU40" i="31"/>
  <c r="AN14" i="31"/>
  <c r="AN20" i="31"/>
  <c r="AB20" i="33" s="1"/>
  <c r="AN26" i="31"/>
  <c r="AY44" i="30"/>
  <c r="AY42" i="30"/>
  <c r="AY43" i="30"/>
  <c r="AU11" i="30"/>
  <c r="AU13" i="30"/>
  <c r="AU15" i="30"/>
  <c r="AU41" i="30"/>
  <c r="AU21" i="30"/>
  <c r="AU36" i="30"/>
  <c r="AY40" i="30"/>
  <c r="AN11" i="30"/>
  <c r="X11" i="33" s="1"/>
  <c r="AY20" i="30"/>
  <c r="X33" i="33"/>
  <c r="X35" i="33"/>
  <c r="AU23" i="30"/>
  <c r="AY30" i="30"/>
  <c r="X45" i="33"/>
  <c r="AY39" i="30"/>
  <c r="X21" i="33"/>
  <c r="AY17" i="30"/>
  <c r="AY19" i="30"/>
  <c r="X24" i="33"/>
  <c r="X28" i="33"/>
  <c r="AY28" i="30"/>
  <c r="AY43" i="29"/>
  <c r="AY44" i="29"/>
  <c r="AU44" i="29"/>
  <c r="T48" i="33"/>
  <c r="AU20" i="29"/>
  <c r="AN23" i="29"/>
  <c r="AN25" i="29"/>
  <c r="AN28" i="29"/>
  <c r="T28" i="33" s="1"/>
  <c r="AY30" i="29"/>
  <c r="AY42" i="29"/>
  <c r="AN20" i="29"/>
  <c r="T20" i="33" s="1"/>
  <c r="AU32" i="29"/>
  <c r="T35" i="33"/>
  <c r="T37" i="33"/>
  <c r="AN19" i="29"/>
  <c r="T19" i="33" s="1"/>
  <c r="AU23" i="29"/>
  <c r="AY38" i="29"/>
  <c r="AY22" i="29"/>
  <c r="AY24" i="29"/>
  <c r="AN27" i="29"/>
  <c r="AU40" i="29"/>
  <c r="T47" i="33"/>
  <c r="AN15" i="29"/>
  <c r="AU24" i="29"/>
  <c r="AN31" i="29"/>
  <c r="AN11" i="29"/>
  <c r="T11" i="33" s="1"/>
  <c r="AY34" i="29"/>
  <c r="AY36" i="29"/>
  <c r="AU44" i="28"/>
  <c r="AN42" i="28"/>
  <c r="AN43" i="28"/>
  <c r="AN20" i="28"/>
  <c r="BB20" i="28" s="1"/>
  <c r="AU32" i="28"/>
  <c r="AN35" i="28"/>
  <c r="AN37" i="28"/>
  <c r="AU39" i="28"/>
  <c r="AY43" i="28"/>
  <c r="AN16" i="28"/>
  <c r="AN19" i="28"/>
  <c r="P19" i="33" s="1"/>
  <c r="AN21" i="28"/>
  <c r="P21" i="33" s="1"/>
  <c r="AU23" i="28"/>
  <c r="AY38" i="28"/>
  <c r="AY40" i="28"/>
  <c r="AN44" i="28"/>
  <c r="AY22" i="28"/>
  <c r="AN32" i="28"/>
  <c r="AU24" i="28"/>
  <c r="AY28" i="28"/>
  <c r="AN31" i="28"/>
  <c r="AN33" i="28"/>
  <c r="AN11" i="28"/>
  <c r="P11" i="33" s="1"/>
  <c r="AU28" i="28"/>
  <c r="AY34" i="28"/>
  <c r="AY36" i="28"/>
  <c r="AN40" i="28"/>
  <c r="AY20" i="28"/>
  <c r="AN24" i="28"/>
  <c r="AU36" i="28"/>
  <c r="AN39" i="28"/>
  <c r="P43" i="33" s="1"/>
  <c r="AN41" i="28"/>
  <c r="AN15" i="28"/>
  <c r="AN25" i="28"/>
  <c r="AN28" i="28"/>
  <c r="AY30" i="28"/>
  <c r="AY42" i="28"/>
  <c r="AU44" i="27"/>
  <c r="AN42" i="27"/>
  <c r="AY43" i="27"/>
  <c r="AY23" i="27"/>
  <c r="AU28" i="27"/>
  <c r="AN35" i="27"/>
  <c r="AN43" i="27"/>
  <c r="AU19" i="27"/>
  <c r="AN24" i="27"/>
  <c r="AN19" i="27"/>
  <c r="AN28" i="27"/>
  <c r="L28" i="33" s="1"/>
  <c r="AN37" i="27"/>
  <c r="AU40" i="27"/>
  <c r="AN11" i="27"/>
  <c r="AN15" i="27"/>
  <c r="AN25" i="27"/>
  <c r="AN27" i="27"/>
  <c r="AY31" i="27"/>
  <c r="AY39" i="27"/>
  <c r="AN29" i="27"/>
  <c r="AN32" i="27"/>
  <c r="L32" i="33" s="1"/>
  <c r="AY34" i="27"/>
  <c r="AN40" i="27"/>
  <c r="AY42" i="27"/>
  <c r="AN12" i="27"/>
  <c r="AN16" i="27"/>
  <c r="AN17" i="27"/>
  <c r="L17" i="33" s="1"/>
  <c r="AN13" i="27"/>
  <c r="AN33" i="27"/>
  <c r="L33" i="33" s="1"/>
  <c r="AN41" i="27"/>
  <c r="AN43" i="26"/>
  <c r="AN42" i="26"/>
  <c r="AU24" i="26"/>
  <c r="AU40" i="26"/>
  <c r="AN22" i="26"/>
  <c r="H22" i="33" s="1"/>
  <c r="AY23" i="26"/>
  <c r="AU28" i="26"/>
  <c r="AN38" i="26"/>
  <c r="AY39" i="26"/>
  <c r="AY44" i="26"/>
  <c r="T16" i="24"/>
  <c r="AU13" i="26"/>
  <c r="AU15" i="26"/>
  <c r="AU19" i="26"/>
  <c r="AN13" i="26"/>
  <c r="AN17" i="26"/>
  <c r="H17" i="33" s="1"/>
  <c r="AN24" i="26"/>
  <c r="H24" i="33" s="1"/>
  <c r="AU36" i="26"/>
  <c r="AN40" i="26"/>
  <c r="H44" i="33" s="1"/>
  <c r="AN28" i="26"/>
  <c r="H28" i="33" s="1"/>
  <c r="AN34" i="26"/>
  <c r="AN25" i="26"/>
  <c r="AN36" i="26"/>
  <c r="AN41" i="26"/>
  <c r="H45" i="33" s="1"/>
  <c r="AN18" i="26"/>
  <c r="AN29" i="26"/>
  <c r="AN30" i="26"/>
  <c r="AY33" i="26"/>
  <c r="AN21" i="26"/>
  <c r="H21" i="33" s="1"/>
  <c r="AN32" i="26"/>
  <c r="H32" i="33" s="1"/>
  <c r="AY34" i="26"/>
  <c r="AN37" i="26"/>
  <c r="H37" i="33" s="1"/>
  <c r="BB51" i="32"/>
  <c r="AQ51" i="32"/>
  <c r="BA51" i="32"/>
  <c r="AQ50" i="32"/>
  <c r="BB50" i="32"/>
  <c r="BA30" i="31"/>
  <c r="BA38" i="31"/>
  <c r="AQ30" i="31"/>
  <c r="AY33" i="31"/>
  <c r="AY37" i="31"/>
  <c r="AQ38" i="31"/>
  <c r="AY41" i="31"/>
  <c r="AY45" i="31"/>
  <c r="AY49" i="31"/>
  <c r="BD49" i="31" s="1"/>
  <c r="AY53" i="31"/>
  <c r="BD53" i="31" s="1"/>
  <c r="BA50" i="30"/>
  <c r="AQ50" i="30"/>
  <c r="AU22" i="30"/>
  <c r="AU26" i="30"/>
  <c r="AU30" i="30"/>
  <c r="AU34" i="30"/>
  <c r="AU38" i="30"/>
  <c r="AU42" i="30"/>
  <c r="AU46" i="30"/>
  <c r="AU50" i="30"/>
  <c r="AU54" i="30"/>
  <c r="BB52" i="29"/>
  <c r="AQ52" i="29"/>
  <c r="BA52" i="29"/>
  <c r="AY33" i="29"/>
  <c r="AY37" i="29"/>
  <c r="AY41" i="29"/>
  <c r="AY45" i="29"/>
  <c r="AQ46" i="29"/>
  <c r="BB46" i="29"/>
  <c r="AY49" i="29"/>
  <c r="BD49" i="29" s="1"/>
  <c r="AY53" i="29"/>
  <c r="BD53" i="29" s="1"/>
  <c r="AY13" i="28"/>
  <c r="AY33" i="28"/>
  <c r="AY41" i="28"/>
  <c r="AY45" i="28"/>
  <c r="AY49" i="28"/>
  <c r="BD49" i="28" s="1"/>
  <c r="AY53" i="28"/>
  <c r="BD53" i="28" s="1"/>
  <c r="AQ54" i="28"/>
  <c r="BB54" i="28"/>
  <c r="BB51" i="27"/>
  <c r="AQ51" i="27"/>
  <c r="BA51" i="27"/>
  <c r="AY13" i="27"/>
  <c r="AY33" i="27"/>
  <c r="AY41" i="27"/>
  <c r="AY45" i="27"/>
  <c r="AY49" i="27"/>
  <c r="BD49" i="27" s="1"/>
  <c r="AQ50" i="27"/>
  <c r="BB50" i="27"/>
  <c r="AY53" i="27"/>
  <c r="BD53" i="27" s="1"/>
  <c r="AQ54" i="27"/>
  <c r="BB54" i="27"/>
  <c r="AU55" i="27"/>
  <c r="AU22" i="27"/>
  <c r="AU26" i="27"/>
  <c r="AU30" i="27"/>
  <c r="AU34" i="27"/>
  <c r="AU38" i="27"/>
  <c r="AU42" i="27"/>
  <c r="AU46" i="27"/>
  <c r="AU54" i="27"/>
  <c r="AU55" i="26"/>
  <c r="AU22" i="26"/>
  <c r="AU26" i="26"/>
  <c r="AU30" i="26"/>
  <c r="AU34" i="26"/>
  <c r="AU38" i="26"/>
  <c r="AU42" i="26"/>
  <c r="AU46" i="26"/>
  <c r="AU50" i="26"/>
  <c r="AU54" i="26"/>
  <c r="BA47" i="26"/>
  <c r="BA51" i="26"/>
  <c r="AQ47" i="26"/>
  <c r="AQ51" i="26"/>
  <c r="AM11" i="19"/>
  <c r="AT20" i="19"/>
  <c r="AT21" i="19"/>
  <c r="AT22" i="19"/>
  <c r="AT23" i="19"/>
  <c r="AT24" i="19"/>
  <c r="AT26" i="19"/>
  <c r="AT28" i="19"/>
  <c r="AT30" i="19"/>
  <c r="AT31" i="19"/>
  <c r="AT32" i="19"/>
  <c r="AT33" i="19"/>
  <c r="AT34" i="19"/>
  <c r="AT36" i="19"/>
  <c r="AT37" i="19"/>
  <c r="AT38" i="19"/>
  <c r="AT40" i="19"/>
  <c r="AT41" i="19"/>
  <c r="AT42" i="19"/>
  <c r="AT43" i="19"/>
  <c r="AT44" i="19"/>
  <c r="AT45" i="19"/>
  <c r="AT46" i="19"/>
  <c r="AT47" i="19"/>
  <c r="AT48" i="19"/>
  <c r="AT49" i="19"/>
  <c r="AT50" i="19"/>
  <c r="AT51" i="19"/>
  <c r="AT52" i="19"/>
  <c r="AU52" i="19" s="1"/>
  <c r="AT53" i="19"/>
  <c r="AU53" i="19" s="1"/>
  <c r="AT54" i="19"/>
  <c r="AU54" i="19" s="1"/>
  <c r="AT55" i="19"/>
  <c r="AU55" i="19" s="1"/>
  <c r="AX13" i="19"/>
  <c r="AX20" i="19"/>
  <c r="AX21" i="19"/>
  <c r="AX22" i="19"/>
  <c r="AX23" i="19"/>
  <c r="AX24" i="19"/>
  <c r="AX25" i="19"/>
  <c r="AX26" i="19"/>
  <c r="AX27" i="19"/>
  <c r="AX28" i="19"/>
  <c r="AX30" i="19"/>
  <c r="AX31" i="19"/>
  <c r="AX32" i="19"/>
  <c r="AX33" i="19"/>
  <c r="AX34" i="19"/>
  <c r="AX36" i="19"/>
  <c r="AX37" i="19"/>
  <c r="AX38" i="19"/>
  <c r="AX40" i="19"/>
  <c r="AX41" i="19"/>
  <c r="AX42" i="19"/>
  <c r="AX43" i="19"/>
  <c r="AX44" i="19"/>
  <c r="AX45" i="19"/>
  <c r="AX46" i="19"/>
  <c r="AX47" i="19"/>
  <c r="AX48" i="19"/>
  <c r="AX49" i="19"/>
  <c r="AX50" i="19"/>
  <c r="AX51" i="19"/>
  <c r="AX52" i="19"/>
  <c r="AX53" i="19"/>
  <c r="AX54" i="19"/>
  <c r="AX55" i="19"/>
  <c r="AW12" i="19"/>
  <c r="AW13" i="19"/>
  <c r="AW14" i="19"/>
  <c r="AW15" i="19"/>
  <c r="AW16" i="19"/>
  <c r="AW17" i="19"/>
  <c r="AX17" i="19" s="1"/>
  <c r="AW19" i="19"/>
  <c r="AW20" i="19"/>
  <c r="AW21" i="19"/>
  <c r="AW22" i="19"/>
  <c r="AW23" i="19"/>
  <c r="AW24" i="19"/>
  <c r="AW25" i="19"/>
  <c r="AW26" i="19"/>
  <c r="AW27" i="19"/>
  <c r="AW28" i="19"/>
  <c r="AW29" i="19"/>
  <c r="AW30" i="19"/>
  <c r="AW31" i="19"/>
  <c r="AW32" i="19"/>
  <c r="AW33" i="19"/>
  <c r="AW34" i="19"/>
  <c r="AW35" i="19"/>
  <c r="AW36" i="19"/>
  <c r="AW37" i="19"/>
  <c r="AW38" i="19"/>
  <c r="AW39" i="19"/>
  <c r="AX39" i="19" s="1"/>
  <c r="AW40" i="19"/>
  <c r="AW41" i="19"/>
  <c r="AW42" i="19"/>
  <c r="AW43" i="19"/>
  <c r="AW44" i="19"/>
  <c r="AW45" i="19"/>
  <c r="AW46" i="19"/>
  <c r="AW47" i="19"/>
  <c r="AW48" i="19"/>
  <c r="AW49" i="19"/>
  <c r="AW50" i="19"/>
  <c r="AW51" i="19"/>
  <c r="AW52" i="19"/>
  <c r="AW53" i="19"/>
  <c r="AW54" i="19"/>
  <c r="AW55" i="19"/>
  <c r="AS12" i="19"/>
  <c r="AS13" i="19"/>
  <c r="AS14" i="19"/>
  <c r="AS15" i="19"/>
  <c r="AS16" i="19"/>
  <c r="AS17" i="19"/>
  <c r="AT17" i="19" s="1"/>
  <c r="AS18" i="19"/>
  <c r="AS19" i="19"/>
  <c r="AS20" i="19"/>
  <c r="AS21" i="19"/>
  <c r="AS22" i="19"/>
  <c r="AS23" i="19"/>
  <c r="AS24" i="19"/>
  <c r="AS25" i="19"/>
  <c r="AS26" i="19"/>
  <c r="AS27" i="19"/>
  <c r="AS28" i="19"/>
  <c r="AS29" i="19"/>
  <c r="AS30" i="19"/>
  <c r="AS31" i="19"/>
  <c r="AS32" i="19"/>
  <c r="AS33" i="19"/>
  <c r="AS34" i="19"/>
  <c r="AS35" i="19"/>
  <c r="AS36" i="19"/>
  <c r="AS37" i="19"/>
  <c r="AS38" i="19"/>
  <c r="AS39" i="19"/>
  <c r="AS40" i="19"/>
  <c r="AS41" i="19"/>
  <c r="AS42" i="19"/>
  <c r="AS43" i="19"/>
  <c r="AS44" i="19"/>
  <c r="AS45" i="19"/>
  <c r="AS46" i="19"/>
  <c r="AS47" i="19"/>
  <c r="AS48" i="19"/>
  <c r="AS49" i="19"/>
  <c r="AS50" i="19"/>
  <c r="AS51" i="19"/>
  <c r="AS52" i="19"/>
  <c r="AS53" i="19"/>
  <c r="AS54" i="19"/>
  <c r="AS55" i="19"/>
  <c r="AL48" i="19"/>
  <c r="AL49" i="19"/>
  <c r="AL50" i="19"/>
  <c r="AL51" i="19"/>
  <c r="AL52" i="19"/>
  <c r="AL53" i="19"/>
  <c r="AL54" i="19"/>
  <c r="AL55" i="19"/>
  <c r="AL11" i="19"/>
  <c r="AK11" i="19"/>
  <c r="AK48" i="19"/>
  <c r="AK49" i="19"/>
  <c r="AK50" i="19"/>
  <c r="AK51" i="19"/>
  <c r="AK52" i="19"/>
  <c r="AK53" i="19"/>
  <c r="AK54" i="19"/>
  <c r="AK55" i="19"/>
  <c r="AJ48" i="19"/>
  <c r="AJ49" i="19"/>
  <c r="AJ50" i="19"/>
  <c r="AJ51" i="19"/>
  <c r="AJ52" i="19"/>
  <c r="AJ53" i="19"/>
  <c r="AJ54" i="19"/>
  <c r="AJ55" i="19"/>
  <c r="AJ11" i="19"/>
  <c r="AW11" i="19"/>
  <c r="AS11" i="19"/>
  <c r="AM48" i="19"/>
  <c r="AM49" i="19"/>
  <c r="AM50" i="19"/>
  <c r="AM51" i="19"/>
  <c r="AM52" i="19"/>
  <c r="AM53" i="19"/>
  <c r="AM54" i="19"/>
  <c r="AM55" i="19"/>
  <c r="AB37" i="33" l="1"/>
  <c r="BB37" i="31"/>
  <c r="AQ37" i="31"/>
  <c r="BA37" i="31"/>
  <c r="BB49" i="31"/>
  <c r="AQ49" i="31"/>
  <c r="BA49" i="31"/>
  <c r="BA50" i="29"/>
  <c r="AQ50" i="29"/>
  <c r="BB50" i="29"/>
  <c r="BB51" i="30"/>
  <c r="AQ51" i="30"/>
  <c r="BA51" i="30"/>
  <c r="BB52" i="26"/>
  <c r="AQ52" i="26"/>
  <c r="BA52" i="26"/>
  <c r="H20" i="33"/>
  <c r="BB20" i="26"/>
  <c r="AQ20" i="26"/>
  <c r="BA20" i="26"/>
  <c r="H26" i="33"/>
  <c r="BA26" i="26"/>
  <c r="BB26" i="26"/>
  <c r="AQ26" i="26"/>
  <c r="BA38" i="27"/>
  <c r="L38" i="33"/>
  <c r="BA34" i="27"/>
  <c r="L34" i="33"/>
  <c r="T12" i="33"/>
  <c r="AQ12" i="29"/>
  <c r="AT12" i="29" s="1"/>
  <c r="AQ38" i="27"/>
  <c r="BB38" i="27"/>
  <c r="BB46" i="27"/>
  <c r="BA46" i="27"/>
  <c r="BA50" i="28"/>
  <c r="AQ50" i="28"/>
  <c r="BB50" i="28"/>
  <c r="L49" i="33"/>
  <c r="BB45" i="27"/>
  <c r="AQ45" i="27"/>
  <c r="BA45" i="27"/>
  <c r="AQ34" i="27"/>
  <c r="BB34" i="27"/>
  <c r="AQ30" i="27"/>
  <c r="BB30" i="27"/>
  <c r="L48" i="33"/>
  <c r="BA44" i="27"/>
  <c r="M39" i="21"/>
  <c r="E39" i="21"/>
  <c r="N39" i="21"/>
  <c r="F39" i="21"/>
  <c r="AQ29" i="28"/>
  <c r="AT29" i="28" s="1"/>
  <c r="P29" i="33"/>
  <c r="BB55" i="26"/>
  <c r="BA55" i="26"/>
  <c r="AQ55" i="30"/>
  <c r="BA55" i="30"/>
  <c r="AF14" i="24"/>
  <c r="AB14" i="24"/>
  <c r="BA30" i="27"/>
  <c r="L30" i="33"/>
  <c r="L22" i="33"/>
  <c r="BB22" i="27"/>
  <c r="BA22" i="27"/>
  <c r="H35" i="33"/>
  <c r="AQ35" i="26"/>
  <c r="AT35" i="26" s="1"/>
  <c r="H11" i="33"/>
  <c r="AQ11" i="26"/>
  <c r="AT11" i="26" s="1"/>
  <c r="BB49" i="28"/>
  <c r="AQ49" i="28"/>
  <c r="BA49" i="28"/>
  <c r="BB52" i="27"/>
  <c r="AQ52" i="27"/>
  <c r="BA52" i="27"/>
  <c r="P47" i="33"/>
  <c r="BB43" i="28"/>
  <c r="AQ43" i="28"/>
  <c r="BA43" i="28"/>
  <c r="BB36" i="29"/>
  <c r="AQ36" i="29"/>
  <c r="BA36" i="29"/>
  <c r="BB12" i="29"/>
  <c r="BA12" i="29"/>
  <c r="AQ30" i="29"/>
  <c r="AQ31" i="28"/>
  <c r="AT31" i="28" s="1"/>
  <c r="BA40" i="28"/>
  <c r="BB41" i="28"/>
  <c r="AQ41" i="28"/>
  <c r="H31" i="33"/>
  <c r="D40" i="21"/>
  <c r="BB23" i="27"/>
  <c r="AQ23" i="27"/>
  <c r="BA23" i="27"/>
  <c r="BB20" i="27"/>
  <c r="AQ20" i="27"/>
  <c r="BA20" i="27"/>
  <c r="BB44" i="27"/>
  <c r="AQ44" i="27"/>
  <c r="BA24" i="27"/>
  <c r="AQ19" i="27"/>
  <c r="BB28" i="27"/>
  <c r="AQ28" i="27"/>
  <c r="BA28" i="27"/>
  <c r="BB25" i="27"/>
  <c r="BA25" i="27"/>
  <c r="AQ42" i="27"/>
  <c r="BB42" i="27"/>
  <c r="AQ21" i="29"/>
  <c r="BB45" i="29"/>
  <c r="AQ45" i="29"/>
  <c r="BA45" i="29"/>
  <c r="BB30" i="29"/>
  <c r="AT21" i="29"/>
  <c r="AQ11" i="28"/>
  <c r="AT11" i="28" s="1"/>
  <c r="Q11" i="33" s="1"/>
  <c r="AQ24" i="27"/>
  <c r="BB19" i="26"/>
  <c r="H19" i="33"/>
  <c r="BA22" i="26"/>
  <c r="BB22" i="26"/>
  <c r="AQ22" i="26"/>
  <c r="BB24" i="26"/>
  <c r="AQ24" i="26"/>
  <c r="BA24" i="26"/>
  <c r="BB40" i="26"/>
  <c r="AQ40" i="26"/>
  <c r="BA40" i="26"/>
  <c r="BB12" i="26"/>
  <c r="BA12" i="26"/>
  <c r="BB28" i="26"/>
  <c r="AQ28" i="26"/>
  <c r="BA28" i="26"/>
  <c r="AQ34" i="26"/>
  <c r="BA34" i="26"/>
  <c r="BA36" i="26"/>
  <c r="BB41" i="26"/>
  <c r="AQ41" i="26"/>
  <c r="BA41" i="26"/>
  <c r="BA46" i="26"/>
  <c r="BB46" i="26"/>
  <c r="AQ46" i="26"/>
  <c r="BB32" i="26"/>
  <c r="AQ32" i="26"/>
  <c r="BA32" i="26"/>
  <c r="AQ37" i="26"/>
  <c r="AT37" i="26" s="1"/>
  <c r="BA30" i="26"/>
  <c r="BB30" i="26"/>
  <c r="AQ30" i="26"/>
  <c r="BA15" i="26"/>
  <c r="BA19" i="26"/>
  <c r="AQ15" i="26"/>
  <c r="AQ19" i="26"/>
  <c r="BB12" i="27"/>
  <c r="BA12" i="27"/>
  <c r="AQ17" i="27"/>
  <c r="AT17" i="27" s="1"/>
  <c r="BB32" i="27"/>
  <c r="AQ32" i="27"/>
  <c r="BA32" i="27"/>
  <c r="BB13" i="27"/>
  <c r="BB33" i="27"/>
  <c r="AQ33" i="27"/>
  <c r="BA33" i="27"/>
  <c r="AQ40" i="27"/>
  <c r="BA26" i="30"/>
  <c r="X26" i="33"/>
  <c r="BB25" i="28"/>
  <c r="BA25" i="28"/>
  <c r="AQ28" i="28"/>
  <c r="BA28" i="28"/>
  <c r="BB45" i="28"/>
  <c r="AQ45" i="28"/>
  <c r="BA45" i="28"/>
  <c r="BB39" i="28"/>
  <c r="AQ39" i="28"/>
  <c r="BA39" i="28"/>
  <c r="BB19" i="28"/>
  <c r="AQ19" i="28"/>
  <c r="BA19" i="28"/>
  <c r="AQ21" i="28"/>
  <c r="AT21" i="28" s="1"/>
  <c r="BA44" i="28"/>
  <c r="BB15" i="28"/>
  <c r="AQ15" i="28"/>
  <c r="AQ32" i="28"/>
  <c r="BA32" i="28"/>
  <c r="BB27" i="28"/>
  <c r="BA27" i="28"/>
  <c r="AU45" i="19"/>
  <c r="V14" i="24"/>
  <c r="BA46" i="30"/>
  <c r="BA42" i="30"/>
  <c r="BB26" i="30"/>
  <c r="AQ26" i="30"/>
  <c r="AI46" i="33"/>
  <c r="BD42" i="32"/>
  <c r="AE35" i="33"/>
  <c r="BD35" i="31"/>
  <c r="AE34" i="33"/>
  <c r="BD34" i="31"/>
  <c r="AB19" i="33"/>
  <c r="BB19" i="31"/>
  <c r="P27" i="33"/>
  <c r="AQ27" i="28"/>
  <c r="AT27" i="28" s="1"/>
  <c r="X46" i="33"/>
  <c r="BB42" i="30"/>
  <c r="AA37" i="33"/>
  <c r="BD37" i="30"/>
  <c r="AA33" i="33"/>
  <c r="BD33" i="30"/>
  <c r="AA32" i="33"/>
  <c r="BD32" i="30"/>
  <c r="W15" i="33"/>
  <c r="BD15" i="29"/>
  <c r="X14" i="33"/>
  <c r="AQ14" i="30"/>
  <c r="AT14" i="30" s="1"/>
  <c r="S26" i="33"/>
  <c r="BD26" i="28"/>
  <c r="W44" i="33"/>
  <c r="BD40" i="29"/>
  <c r="T34" i="33"/>
  <c r="BA34" i="29"/>
  <c r="W26" i="33"/>
  <c r="BD26" i="29"/>
  <c r="T22" i="33"/>
  <c r="BA22" i="29"/>
  <c r="P38" i="33"/>
  <c r="BA38" i="28"/>
  <c r="P34" i="33"/>
  <c r="BA34" i="28"/>
  <c r="L31" i="33"/>
  <c r="D41" i="21"/>
  <c r="O20" i="33"/>
  <c r="BD20" i="27"/>
  <c r="H27" i="33"/>
  <c r="AQ27" i="26"/>
  <c r="AT27" i="26" s="1"/>
  <c r="BD45" i="32"/>
  <c r="AI49" i="33"/>
  <c r="BD43" i="32"/>
  <c r="AI47" i="33"/>
  <c r="AE48" i="33"/>
  <c r="BD44" i="31"/>
  <c r="BD39" i="31"/>
  <c r="AE43" i="33"/>
  <c r="AE36" i="33"/>
  <c r="BD36" i="31"/>
  <c r="AE28" i="33"/>
  <c r="BD28" i="31"/>
  <c r="BD45" i="30"/>
  <c r="AA49" i="33"/>
  <c r="BD41" i="30"/>
  <c r="AA45" i="33"/>
  <c r="AA23" i="33"/>
  <c r="BD23" i="30"/>
  <c r="BD22" i="30"/>
  <c r="AA22" i="33"/>
  <c r="AA13" i="33"/>
  <c r="BD13" i="30"/>
  <c r="BD11" i="30"/>
  <c r="AA11" i="33"/>
  <c r="BD23" i="29"/>
  <c r="W23" i="33"/>
  <c r="BD20" i="29"/>
  <c r="W20" i="33"/>
  <c r="M18" i="21"/>
  <c r="S48" i="33"/>
  <c r="BD44" i="28"/>
  <c r="S43" i="33"/>
  <c r="BD39" i="28"/>
  <c r="O32" i="33"/>
  <c r="BD32" i="27"/>
  <c r="O30" i="33"/>
  <c r="BD30" i="27"/>
  <c r="O41" i="21" s="1"/>
  <c r="BD28" i="27"/>
  <c r="O28" i="33"/>
  <c r="BD19" i="27"/>
  <c r="O19" i="33"/>
  <c r="BD45" i="26"/>
  <c r="K49" i="33"/>
  <c r="K46" i="33"/>
  <c r="BD42" i="26"/>
  <c r="BD36" i="26"/>
  <c r="K36" i="33"/>
  <c r="BD30" i="26"/>
  <c r="O40" i="21" s="1"/>
  <c r="K30" i="33"/>
  <c r="K24" i="33"/>
  <c r="BD24" i="26"/>
  <c r="BD22" i="26"/>
  <c r="K22" i="33"/>
  <c r="K19" i="33"/>
  <c r="BD19" i="26"/>
  <c r="K15" i="33"/>
  <c r="BD15" i="26"/>
  <c r="X28" i="24"/>
  <c r="X16" i="24"/>
  <c r="BB44" i="32"/>
  <c r="AQ44" i="32"/>
  <c r="BA44" i="32"/>
  <c r="BB49" i="32"/>
  <c r="AQ49" i="32"/>
  <c r="BA49" i="32"/>
  <c r="BB45" i="32"/>
  <c r="AQ45" i="32"/>
  <c r="BA45" i="32"/>
  <c r="BB47" i="32"/>
  <c r="AQ47" i="32"/>
  <c r="AQ53" i="30"/>
  <c r="BA53" i="30"/>
  <c r="BB47" i="27"/>
  <c r="BB53" i="27"/>
  <c r="BB49" i="26"/>
  <c r="AQ45" i="26"/>
  <c r="AQ50" i="26"/>
  <c r="AQ44" i="26"/>
  <c r="BB33" i="26"/>
  <c r="AQ54" i="26"/>
  <c r="BB48" i="26"/>
  <c r="BB53" i="26"/>
  <c r="AQ53" i="26"/>
  <c r="BA39" i="26"/>
  <c r="AQ39" i="26"/>
  <c r="AQ55" i="26"/>
  <c r="AN52" i="19"/>
  <c r="BA47" i="32"/>
  <c r="BB48" i="32"/>
  <c r="AQ48" i="32"/>
  <c r="BA48" i="32"/>
  <c r="BB53" i="32"/>
  <c r="AQ53" i="32"/>
  <c r="BA53" i="32"/>
  <c r="BB55" i="32"/>
  <c r="AQ55" i="32"/>
  <c r="BA55" i="32"/>
  <c r="AQ46" i="32"/>
  <c r="BB46" i="32"/>
  <c r="AQ54" i="32"/>
  <c r="BB54" i="32"/>
  <c r="BB31" i="31"/>
  <c r="AQ31" i="31"/>
  <c r="BA31" i="31"/>
  <c r="BB39" i="31"/>
  <c r="AQ39" i="31"/>
  <c r="BA39" i="31"/>
  <c r="BB41" i="31"/>
  <c r="AQ41" i="31"/>
  <c r="BA41" i="31"/>
  <c r="BB47" i="31"/>
  <c r="AQ47" i="31"/>
  <c r="BA47" i="31"/>
  <c r="BB17" i="31"/>
  <c r="AQ17" i="31"/>
  <c r="BA17" i="31"/>
  <c r="BB36" i="31"/>
  <c r="AQ36" i="31"/>
  <c r="BA36" i="31"/>
  <c r="BB44" i="31"/>
  <c r="AQ44" i="31"/>
  <c r="BA44" i="31"/>
  <c r="BB12" i="31"/>
  <c r="BA12" i="31"/>
  <c r="BA28" i="31"/>
  <c r="BB35" i="31"/>
  <c r="AQ35" i="31"/>
  <c r="BA35" i="31"/>
  <c r="BB43" i="31"/>
  <c r="AQ43" i="31"/>
  <c r="BA43" i="31"/>
  <c r="BB52" i="31"/>
  <c r="AQ52" i="31"/>
  <c r="BA52" i="31"/>
  <c r="BB51" i="31"/>
  <c r="AQ51" i="31"/>
  <c r="BA51" i="31"/>
  <c r="BB20" i="31"/>
  <c r="AQ20" i="31"/>
  <c r="BA20" i="31"/>
  <c r="AQ21" i="31"/>
  <c r="AT21" i="31" s="1"/>
  <c r="AC21" i="33" s="1"/>
  <c r="BB32" i="31"/>
  <c r="AQ32" i="31"/>
  <c r="BA32" i="31"/>
  <c r="BB40" i="31"/>
  <c r="AQ40" i="31"/>
  <c r="BA40" i="31"/>
  <c r="BB48" i="31"/>
  <c r="AQ48" i="31"/>
  <c r="BA48" i="31"/>
  <c r="BA54" i="31"/>
  <c r="AQ22" i="31"/>
  <c r="BB22" i="31"/>
  <c r="BB34" i="31"/>
  <c r="AQ42" i="31"/>
  <c r="BB42" i="31"/>
  <c r="AQ46" i="31"/>
  <c r="BB46" i="31"/>
  <c r="AQ54" i="31"/>
  <c r="BA15" i="31"/>
  <c r="BA19" i="31"/>
  <c r="BA23" i="31"/>
  <c r="AQ15" i="31"/>
  <c r="AQ19" i="31"/>
  <c r="AQ23" i="31"/>
  <c r="BB39" i="30"/>
  <c r="AQ39" i="30"/>
  <c r="BA39" i="30"/>
  <c r="BB49" i="30"/>
  <c r="AQ49" i="30"/>
  <c r="BA49" i="30"/>
  <c r="BB28" i="30"/>
  <c r="AQ28" i="30"/>
  <c r="BA28" i="30"/>
  <c r="BB27" i="30"/>
  <c r="BA27" i="30"/>
  <c r="BB32" i="30"/>
  <c r="AQ32" i="30"/>
  <c r="BA32" i="30"/>
  <c r="AQ40" i="30"/>
  <c r="BA40" i="30"/>
  <c r="BB24" i="30"/>
  <c r="AQ24" i="30"/>
  <c r="BA24" i="30"/>
  <c r="BB31" i="30"/>
  <c r="AQ31" i="30"/>
  <c r="BA31" i="30"/>
  <c r="AQ19" i="30"/>
  <c r="BB25" i="30"/>
  <c r="BB45" i="30"/>
  <c r="AQ45" i="30"/>
  <c r="BA45" i="30"/>
  <c r="BB52" i="30"/>
  <c r="AQ52" i="30"/>
  <c r="BA52" i="30"/>
  <c r="BB11" i="30"/>
  <c r="AQ11" i="30"/>
  <c r="BA11" i="30"/>
  <c r="BA13" i="30"/>
  <c r="BB15" i="30"/>
  <c r="BB33" i="30"/>
  <c r="AQ33" i="30"/>
  <c r="BA33" i="30"/>
  <c r="AQ35" i="30"/>
  <c r="AT35" i="30" s="1"/>
  <c r="BB12" i="30"/>
  <c r="BA12" i="30"/>
  <c r="BA17" i="30"/>
  <c r="BB41" i="30"/>
  <c r="AQ41" i="30"/>
  <c r="BA41" i="30"/>
  <c r="BB47" i="30"/>
  <c r="AQ47" i="30"/>
  <c r="BA47" i="30"/>
  <c r="BB48" i="30"/>
  <c r="AQ48" i="30"/>
  <c r="BA48" i="30"/>
  <c r="BB53" i="30"/>
  <c r="AQ47" i="27"/>
  <c r="BA53" i="27"/>
  <c r="BA50" i="26"/>
  <c r="BA33" i="26"/>
  <c r="BB21" i="30"/>
  <c r="AQ21" i="30"/>
  <c r="BA21" i="30"/>
  <c r="BB23" i="30"/>
  <c r="AQ23" i="30"/>
  <c r="BA22" i="30"/>
  <c r="BA54" i="30"/>
  <c r="AQ22" i="30"/>
  <c r="AQ30" i="30"/>
  <c r="BB30" i="30"/>
  <c r="AQ34" i="30"/>
  <c r="BB34" i="30"/>
  <c r="AQ38" i="30"/>
  <c r="BB38" i="30"/>
  <c r="AQ42" i="30"/>
  <c r="AQ46" i="30"/>
  <c r="AQ54" i="30"/>
  <c r="AQ17" i="29"/>
  <c r="AT17" i="29" s="1"/>
  <c r="AY17" i="29" s="1"/>
  <c r="BB47" i="29"/>
  <c r="AQ47" i="29"/>
  <c r="BA47" i="29"/>
  <c r="BB49" i="29"/>
  <c r="AQ49" i="29"/>
  <c r="BA49" i="29"/>
  <c r="AQ13" i="29"/>
  <c r="AT13" i="29" s="1"/>
  <c r="AY13" i="29" s="1"/>
  <c r="BB20" i="29"/>
  <c r="AQ20" i="29"/>
  <c r="BA20" i="29"/>
  <c r="BB37" i="29"/>
  <c r="AQ37" i="29"/>
  <c r="BA37" i="29"/>
  <c r="BB55" i="29"/>
  <c r="AQ55" i="29"/>
  <c r="BA55" i="29"/>
  <c r="BB44" i="29"/>
  <c r="AQ44" i="29"/>
  <c r="BA44" i="29"/>
  <c r="AQ11" i="29"/>
  <c r="AT11" i="29" s="1"/>
  <c r="BB32" i="29"/>
  <c r="AQ32" i="29"/>
  <c r="BA32" i="29"/>
  <c r="BB43" i="29"/>
  <c r="AQ43" i="29"/>
  <c r="BA43" i="29"/>
  <c r="BB19" i="29"/>
  <c r="AQ19" i="29"/>
  <c r="BA19" i="29"/>
  <c r="AQ31" i="29"/>
  <c r="AT31" i="29" s="1"/>
  <c r="BB33" i="29"/>
  <c r="BA51" i="29"/>
  <c r="BB53" i="29"/>
  <c r="AQ53" i="29"/>
  <c r="BA53" i="29"/>
  <c r="BB24" i="29"/>
  <c r="AQ24" i="29"/>
  <c r="BA24" i="29"/>
  <c r="AQ39" i="29"/>
  <c r="AT39" i="29" s="1"/>
  <c r="U43" i="33" s="1"/>
  <c r="BB25" i="29"/>
  <c r="BB28" i="29"/>
  <c r="AQ28" i="29"/>
  <c r="BA28" i="29"/>
  <c r="BB48" i="29"/>
  <c r="AQ48" i="29"/>
  <c r="BA48" i="29"/>
  <c r="AQ22" i="29"/>
  <c r="BB22" i="29"/>
  <c r="AQ26" i="29"/>
  <c r="BB26" i="29"/>
  <c r="AQ34" i="29"/>
  <c r="BB34" i="29"/>
  <c r="AQ38" i="29"/>
  <c r="BB38" i="29"/>
  <c r="BB42" i="29"/>
  <c r="AQ54" i="29"/>
  <c r="BB54" i="29"/>
  <c r="BB23" i="28"/>
  <c r="BB36" i="28"/>
  <c r="AQ36" i="28"/>
  <c r="BA36" i="28"/>
  <c r="BB47" i="28"/>
  <c r="AQ47" i="28"/>
  <c r="BA47" i="28"/>
  <c r="BB13" i="28"/>
  <c r="AQ13" i="28"/>
  <c r="BA13" i="28"/>
  <c r="BB12" i="28"/>
  <c r="BA12" i="28"/>
  <c r="BA47" i="27"/>
  <c r="AQ49" i="26"/>
  <c r="BB45" i="26"/>
  <c r="BA45" i="26"/>
  <c r="BB44" i="26"/>
  <c r="AQ33" i="26"/>
  <c r="BB54" i="26"/>
  <c r="U14" i="24"/>
  <c r="BB31" i="28"/>
  <c r="BB52" i="28"/>
  <c r="AQ52" i="28"/>
  <c r="BA52" i="28"/>
  <c r="BB51" i="28"/>
  <c r="AQ51" i="28"/>
  <c r="BA51" i="28"/>
  <c r="BB53" i="28"/>
  <c r="AQ53" i="28"/>
  <c r="BA53" i="28"/>
  <c r="BB48" i="28"/>
  <c r="AQ48" i="28"/>
  <c r="BA48" i="28"/>
  <c r="BA22" i="28"/>
  <c r="AQ22" i="28"/>
  <c r="AQ34" i="28"/>
  <c r="BB34" i="28"/>
  <c r="AQ38" i="28"/>
  <c r="BB38" i="28"/>
  <c r="AQ46" i="28"/>
  <c r="BB46" i="28"/>
  <c r="BB48" i="27"/>
  <c r="AQ48" i="27"/>
  <c r="BA48" i="27"/>
  <c r="BB39" i="27"/>
  <c r="AQ39" i="27"/>
  <c r="BA39" i="27"/>
  <c r="BB55" i="27"/>
  <c r="AQ55" i="27"/>
  <c r="BA55" i="27"/>
  <c r="BB49" i="27"/>
  <c r="AQ49" i="27"/>
  <c r="BA49" i="27"/>
  <c r="BB31" i="27"/>
  <c r="AQ31" i="27"/>
  <c r="BA31" i="27"/>
  <c r="AQ53" i="27"/>
  <c r="BA49" i="26"/>
  <c r="BB50" i="26"/>
  <c r="BA44" i="26"/>
  <c r="BA54" i="26"/>
  <c r="AQ48" i="26"/>
  <c r="BA48" i="26"/>
  <c r="BA53" i="26"/>
  <c r="BA23" i="26"/>
  <c r="AQ23" i="26"/>
  <c r="BD22" i="32"/>
  <c r="AI22" i="33"/>
  <c r="AF26" i="33"/>
  <c r="BD36" i="32"/>
  <c r="AI36" i="33"/>
  <c r="AI37" i="33"/>
  <c r="BD37" i="32"/>
  <c r="AI24" i="33"/>
  <c r="BD24" i="32"/>
  <c r="AQ12" i="26"/>
  <c r="AT12" i="26" s="1"/>
  <c r="M15" i="21" s="1"/>
  <c r="L15" i="21"/>
  <c r="H12" i="33"/>
  <c r="AQ14" i="26"/>
  <c r="AT14" i="26" s="1"/>
  <c r="H14" i="33"/>
  <c r="BD32" i="26"/>
  <c r="K32" i="33"/>
  <c r="BD38" i="26"/>
  <c r="K38" i="33"/>
  <c r="BD40" i="26"/>
  <c r="K44" i="33"/>
  <c r="K45" i="33"/>
  <c r="BD41" i="26"/>
  <c r="BA26" i="29"/>
  <c r="T26" i="33"/>
  <c r="BB11" i="31"/>
  <c r="AB11" i="33"/>
  <c r="AQ12" i="31"/>
  <c r="AT12" i="31" s="1"/>
  <c r="L20" i="21"/>
  <c r="AB12" i="33"/>
  <c r="BB15" i="31"/>
  <c r="AB15" i="33"/>
  <c r="AE19" i="33"/>
  <c r="BD19" i="31"/>
  <c r="BD23" i="31"/>
  <c r="AE23" i="33"/>
  <c r="AE24" i="33"/>
  <c r="BD24" i="31"/>
  <c r="AF46" i="33"/>
  <c r="BB15" i="26"/>
  <c r="H15" i="33"/>
  <c r="AQ23" i="28"/>
  <c r="P23" i="33"/>
  <c r="BD20" i="26"/>
  <c r="K20" i="33"/>
  <c r="BB23" i="26"/>
  <c r="H23" i="33"/>
  <c r="BD15" i="27"/>
  <c r="O15" i="33"/>
  <c r="AQ18" i="27"/>
  <c r="AT18" i="27" s="1"/>
  <c r="L18" i="33"/>
  <c r="AQ21" i="27"/>
  <c r="AT21" i="27" s="1"/>
  <c r="M21" i="33" s="1"/>
  <c r="L21" i="33"/>
  <c r="BB26" i="27"/>
  <c r="L26" i="33"/>
  <c r="AQ12" i="28"/>
  <c r="AT12" i="28" s="1"/>
  <c r="P12" i="33"/>
  <c r="L17" i="21"/>
  <c r="AQ14" i="28"/>
  <c r="AT14" i="28" s="1"/>
  <c r="P14" i="33"/>
  <c r="BD23" i="28"/>
  <c r="S23" i="33"/>
  <c r="BD24" i="28"/>
  <c r="S24" i="33"/>
  <c r="BB30" i="28"/>
  <c r="L42" i="21"/>
  <c r="P30" i="33"/>
  <c r="BD19" i="29"/>
  <c r="W19" i="33"/>
  <c r="AQ29" i="29"/>
  <c r="AT29" i="29" s="1"/>
  <c r="T29" i="33"/>
  <c r="BA38" i="29"/>
  <c r="T38" i="33"/>
  <c r="AA15" i="33"/>
  <c r="BD15" i="30"/>
  <c r="BA19" i="30"/>
  <c r="X19" i="33"/>
  <c r="BD24" i="30"/>
  <c r="AA24" i="33"/>
  <c r="AQ27" i="30"/>
  <c r="AT27" i="30" s="1"/>
  <c r="X27" i="33"/>
  <c r="BA30" i="30"/>
  <c r="X30" i="33"/>
  <c r="L44" i="21"/>
  <c r="BA38" i="30"/>
  <c r="X38" i="33"/>
  <c r="BB28" i="31"/>
  <c r="AB28" i="33"/>
  <c r="BA34" i="31"/>
  <c r="AB34" i="33"/>
  <c r="AF14" i="33"/>
  <c r="AI17" i="33"/>
  <c r="BD17" i="32"/>
  <c r="AF29" i="33"/>
  <c r="S19" i="33"/>
  <c r="BD19" i="28"/>
  <c r="BB39" i="26"/>
  <c r="H43" i="33"/>
  <c r="AQ14" i="27"/>
  <c r="AT14" i="27" s="1"/>
  <c r="L14" i="33"/>
  <c r="AQ18" i="29"/>
  <c r="AT18" i="29" s="1"/>
  <c r="T18" i="33"/>
  <c r="BA34" i="30"/>
  <c r="X34" i="33"/>
  <c r="BB23" i="31"/>
  <c r="AB23" i="33"/>
  <c r="BB24" i="31"/>
  <c r="AB24" i="33"/>
  <c r="BB45" i="31"/>
  <c r="AB49" i="33"/>
  <c r="AF25" i="33"/>
  <c r="K13" i="33"/>
  <c r="BD13" i="26"/>
  <c r="K47" i="33"/>
  <c r="BD43" i="26"/>
  <c r="BD22" i="27"/>
  <c r="O22" i="33"/>
  <c r="BD24" i="27"/>
  <c r="O24" i="33"/>
  <c r="BD26" i="27"/>
  <c r="O26" i="33"/>
  <c r="BD38" i="27"/>
  <c r="O38" i="33"/>
  <c r="BD40" i="27"/>
  <c r="O44" i="33"/>
  <c r="BD44" i="27"/>
  <c r="O48" i="33"/>
  <c r="AQ17" i="28"/>
  <c r="AT17" i="28" s="1"/>
  <c r="Q17" i="33" s="1"/>
  <c r="P17" i="33"/>
  <c r="BB26" i="28"/>
  <c r="P26" i="33"/>
  <c r="AQ18" i="30"/>
  <c r="AT18" i="30" s="1"/>
  <c r="X18" i="33"/>
  <c r="BB22" i="30"/>
  <c r="X22" i="33"/>
  <c r="AA31" i="33"/>
  <c r="BD31" i="30"/>
  <c r="AQ18" i="31"/>
  <c r="AT18" i="31" s="1"/>
  <c r="AB18" i="33"/>
  <c r="BA22" i="31"/>
  <c r="AB22" i="33"/>
  <c r="D21" i="21"/>
  <c r="AF16" i="33"/>
  <c r="AI28" i="33"/>
  <c r="BD28" i="32"/>
  <c r="AI44" i="33"/>
  <c r="BD40" i="32"/>
  <c r="AQ16" i="26"/>
  <c r="D15" i="21"/>
  <c r="H16" i="33"/>
  <c r="K26" i="33"/>
  <c r="BD26" i="26"/>
  <c r="BD28" i="26"/>
  <c r="K28" i="33"/>
  <c r="BB36" i="27"/>
  <c r="L36" i="33"/>
  <c r="BD36" i="27"/>
  <c r="O36" i="33"/>
  <c r="BD15" i="28"/>
  <c r="S15" i="33"/>
  <c r="AQ18" i="28"/>
  <c r="AT18" i="28" s="1"/>
  <c r="P18" i="33"/>
  <c r="BB22" i="28"/>
  <c r="P22" i="33"/>
  <c r="BD32" i="28"/>
  <c r="S32" i="33"/>
  <c r="AQ16" i="29"/>
  <c r="AT16" i="29" s="1"/>
  <c r="T16" i="33"/>
  <c r="D18" i="21"/>
  <c r="W28" i="33"/>
  <c r="BD28" i="29"/>
  <c r="BD32" i="29"/>
  <c r="W32" i="33"/>
  <c r="AA34" i="33"/>
  <c r="BD34" i="30"/>
  <c r="AA36" i="33"/>
  <c r="BD36" i="30"/>
  <c r="AA38" i="33"/>
  <c r="BD38" i="30"/>
  <c r="BD11" i="31"/>
  <c r="AE11" i="33"/>
  <c r="AE15" i="33"/>
  <c r="BD15" i="31"/>
  <c r="BD31" i="31"/>
  <c r="G45" i="21" s="1"/>
  <c r="AE31" i="33"/>
  <c r="AQ14" i="29"/>
  <c r="AT14" i="29" s="1"/>
  <c r="T14" i="33"/>
  <c r="AF30" i="33"/>
  <c r="L46" i="21"/>
  <c r="AF38" i="33"/>
  <c r="AF18" i="33"/>
  <c r="AF13" i="33"/>
  <c r="AI38" i="33"/>
  <c r="BD38" i="32"/>
  <c r="AI15" i="33"/>
  <c r="BD15" i="32"/>
  <c r="AF22" i="33"/>
  <c r="AF34" i="33"/>
  <c r="AI23" i="33"/>
  <c r="BD23" i="32"/>
  <c r="AI26" i="33"/>
  <c r="BD26" i="32"/>
  <c r="BD17" i="31"/>
  <c r="AE17" i="33"/>
  <c r="BD13" i="31"/>
  <c r="AE13" i="33"/>
  <c r="BD21" i="30"/>
  <c r="AA21" i="33"/>
  <c r="BD26" i="30"/>
  <c r="AA26" i="33"/>
  <c r="AI48" i="33"/>
  <c r="BD44" i="32"/>
  <c r="AF43" i="33"/>
  <c r="BD34" i="32"/>
  <c r="AI34" i="33"/>
  <c r="AF44" i="33"/>
  <c r="AF23" i="33"/>
  <c r="AF24" i="33"/>
  <c r="BD32" i="32"/>
  <c r="AI32" i="33"/>
  <c r="AG35" i="33"/>
  <c r="AF35" i="33"/>
  <c r="AI13" i="33"/>
  <c r="BD13" i="32"/>
  <c r="AF21" i="33"/>
  <c r="AF11" i="33"/>
  <c r="AF12" i="33"/>
  <c r="L21" i="21"/>
  <c r="AI19" i="33"/>
  <c r="BD19" i="32"/>
  <c r="BD20" i="32"/>
  <c r="AI20" i="33"/>
  <c r="BD33" i="32"/>
  <c r="AI33" i="33"/>
  <c r="AF36" i="33"/>
  <c r="AF45" i="33"/>
  <c r="AF17" i="33"/>
  <c r="AF28" i="33"/>
  <c r="BD30" i="32"/>
  <c r="O46" i="21" s="1"/>
  <c r="AI30" i="33"/>
  <c r="AF47" i="33"/>
  <c r="AF27" i="33"/>
  <c r="D46" i="21"/>
  <c r="AF31" i="33"/>
  <c r="AF32" i="33"/>
  <c r="AF19" i="33"/>
  <c r="AF20" i="33"/>
  <c r="AI45" i="33"/>
  <c r="BD41" i="32"/>
  <c r="AE47" i="33"/>
  <c r="BD43" i="31"/>
  <c r="AE46" i="33"/>
  <c r="BD42" i="31"/>
  <c r="BA42" i="31"/>
  <c r="AB46" i="33"/>
  <c r="BD22" i="31"/>
  <c r="AE22" i="33"/>
  <c r="AQ27" i="31"/>
  <c r="AT27" i="31" s="1"/>
  <c r="AB27" i="33"/>
  <c r="D45" i="21"/>
  <c r="AB31" i="33"/>
  <c r="BB33" i="31"/>
  <c r="AB33" i="33"/>
  <c r="BB13" i="31"/>
  <c r="AB13" i="33"/>
  <c r="BD20" i="31"/>
  <c r="AE20" i="33"/>
  <c r="AE26" i="33"/>
  <c r="BD26" i="31"/>
  <c r="AE30" i="33"/>
  <c r="BD30" i="31"/>
  <c r="O45" i="21" s="1"/>
  <c r="AE32" i="33"/>
  <c r="BD32" i="31"/>
  <c r="BD38" i="31"/>
  <c r="AE38" i="33"/>
  <c r="BD40" i="31"/>
  <c r="AE44" i="33"/>
  <c r="AB16" i="33"/>
  <c r="D20" i="21"/>
  <c r="AQ25" i="31"/>
  <c r="AT25" i="31" s="1"/>
  <c r="AB25" i="33"/>
  <c r="AQ29" i="31"/>
  <c r="AT29" i="31" s="1"/>
  <c r="AB29" i="33"/>
  <c r="AQ14" i="31"/>
  <c r="AT14" i="31" s="1"/>
  <c r="AB14" i="33"/>
  <c r="BB26" i="31"/>
  <c r="AB26" i="33"/>
  <c r="AA48" i="33"/>
  <c r="BD44" i="30"/>
  <c r="BD42" i="30"/>
  <c r="AA46" i="33"/>
  <c r="BD43" i="30"/>
  <c r="AA47" i="33"/>
  <c r="BB40" i="30"/>
  <c r="X44" i="33"/>
  <c r="AQ25" i="30"/>
  <c r="AT25" i="30" s="1"/>
  <c r="X25" i="33"/>
  <c r="AQ29" i="30"/>
  <c r="AT29" i="30" s="1"/>
  <c r="X29" i="33"/>
  <c r="BD40" i="30"/>
  <c r="AA44" i="33"/>
  <c r="BB13" i="30"/>
  <c r="X13" i="33"/>
  <c r="AQ15" i="30"/>
  <c r="X15" i="33"/>
  <c r="BB20" i="30"/>
  <c r="X20" i="33"/>
  <c r="AA20" i="33"/>
  <c r="BD20" i="30"/>
  <c r="AQ12" i="30"/>
  <c r="AT12" i="30" s="1"/>
  <c r="M44" i="21" s="1"/>
  <c r="X12" i="33"/>
  <c r="L19" i="21"/>
  <c r="X16" i="33"/>
  <c r="D19" i="21"/>
  <c r="BB17" i="30"/>
  <c r="X17" i="33"/>
  <c r="BD30" i="30"/>
  <c r="AA30" i="33"/>
  <c r="BB36" i="30"/>
  <c r="X36" i="33"/>
  <c r="AA43" i="33"/>
  <c r="BD39" i="30"/>
  <c r="BA23" i="30"/>
  <c r="X23" i="33"/>
  <c r="BB43" i="30"/>
  <c r="X47" i="33"/>
  <c r="AA17" i="33"/>
  <c r="BD17" i="30"/>
  <c r="AA19" i="33"/>
  <c r="BD19" i="30"/>
  <c r="AA28" i="33"/>
  <c r="BD28" i="30"/>
  <c r="D44" i="21"/>
  <c r="X31" i="33"/>
  <c r="BB37" i="30"/>
  <c r="X37" i="33"/>
  <c r="AQ44" i="30"/>
  <c r="X48" i="33"/>
  <c r="W47" i="33"/>
  <c r="BD43" i="29"/>
  <c r="BD44" i="29"/>
  <c r="W48" i="33"/>
  <c r="BA42" i="29"/>
  <c r="T46" i="33"/>
  <c r="BB41" i="29"/>
  <c r="T45" i="33"/>
  <c r="BB23" i="29"/>
  <c r="T23" i="33"/>
  <c r="AQ25" i="29"/>
  <c r="AT25" i="29" s="1"/>
  <c r="T25" i="33"/>
  <c r="W30" i="33"/>
  <c r="BD30" i="29"/>
  <c r="O43" i="21" s="1"/>
  <c r="W46" i="33"/>
  <c r="BD42" i="29"/>
  <c r="BD38" i="29"/>
  <c r="W38" i="33"/>
  <c r="W22" i="33"/>
  <c r="BD22" i="29"/>
  <c r="BD24" i="29"/>
  <c r="W24" i="33"/>
  <c r="AQ27" i="29"/>
  <c r="AT27" i="29" s="1"/>
  <c r="T27" i="33"/>
  <c r="X22" i="24"/>
  <c r="T15" i="33"/>
  <c r="T31" i="33"/>
  <c r="D43" i="21"/>
  <c r="AQ33" i="29"/>
  <c r="T33" i="33"/>
  <c r="BD34" i="29"/>
  <c r="W34" i="33"/>
  <c r="BD36" i="29"/>
  <c r="W36" i="33"/>
  <c r="BB40" i="29"/>
  <c r="T44" i="33"/>
  <c r="BA42" i="28"/>
  <c r="P46" i="33"/>
  <c r="AQ20" i="28"/>
  <c r="P20" i="33"/>
  <c r="AQ35" i="28"/>
  <c r="AT35" i="28" s="1"/>
  <c r="Q35" i="33" s="1"/>
  <c r="P35" i="33"/>
  <c r="AQ37" i="28"/>
  <c r="AT37" i="28" s="1"/>
  <c r="Q37" i="33" s="1"/>
  <c r="P37" i="33"/>
  <c r="S47" i="33"/>
  <c r="BD43" i="28"/>
  <c r="P16" i="33"/>
  <c r="D17" i="21"/>
  <c r="BD38" i="28"/>
  <c r="S38" i="33"/>
  <c r="BD40" i="28"/>
  <c r="S44" i="33"/>
  <c r="AQ44" i="28"/>
  <c r="P48" i="33"/>
  <c r="S22" i="33"/>
  <c r="BD22" i="28"/>
  <c r="BB32" i="28"/>
  <c r="P32" i="33"/>
  <c r="BD28" i="28"/>
  <c r="S28" i="33"/>
  <c r="D42" i="21"/>
  <c r="P31" i="33"/>
  <c r="BB33" i="28"/>
  <c r="P33" i="33"/>
  <c r="BD34" i="28"/>
  <c r="S34" i="33"/>
  <c r="BD36" i="28"/>
  <c r="S36" i="33"/>
  <c r="BB40" i="28"/>
  <c r="P44" i="33"/>
  <c r="BD20" i="28"/>
  <c r="S20" i="33"/>
  <c r="BB24" i="28"/>
  <c r="P24" i="33"/>
  <c r="BA41" i="28"/>
  <c r="P45" i="33"/>
  <c r="BA15" i="28"/>
  <c r="P15" i="33"/>
  <c r="AQ25" i="28"/>
  <c r="AT25" i="28" s="1"/>
  <c r="AU25" i="28" s="1"/>
  <c r="P25" i="33"/>
  <c r="BB28" i="28"/>
  <c r="P28" i="33"/>
  <c r="S30" i="33"/>
  <c r="BD30" i="28"/>
  <c r="O42" i="21" s="1"/>
  <c r="BD42" i="28"/>
  <c r="S46" i="33"/>
  <c r="BA42" i="27"/>
  <c r="L46" i="33"/>
  <c r="O47" i="33"/>
  <c r="BD43" i="27"/>
  <c r="O23" i="33"/>
  <c r="BD23" i="27"/>
  <c r="AQ35" i="27"/>
  <c r="AT35" i="27" s="1"/>
  <c r="M35" i="33" s="1"/>
  <c r="L35" i="33"/>
  <c r="AQ43" i="27"/>
  <c r="L47" i="33"/>
  <c r="BB24" i="27"/>
  <c r="L24" i="33"/>
  <c r="BB19" i="27"/>
  <c r="L19" i="33"/>
  <c r="AQ37" i="27"/>
  <c r="AT37" i="27" s="1"/>
  <c r="L37" i="33"/>
  <c r="AQ11" i="27"/>
  <c r="AT11" i="27" s="1"/>
  <c r="M11" i="33" s="1"/>
  <c r="L11" i="33"/>
  <c r="BB15" i="27"/>
  <c r="L15" i="33"/>
  <c r="AQ25" i="27"/>
  <c r="AT25" i="27" s="1"/>
  <c r="L25" i="33"/>
  <c r="AQ27" i="27"/>
  <c r="AT27" i="27" s="1"/>
  <c r="AY27" i="27" s="1"/>
  <c r="L27" i="33"/>
  <c r="O31" i="33"/>
  <c r="BD31" i="27"/>
  <c r="G41" i="21" s="1"/>
  <c r="O43" i="33"/>
  <c r="BD39" i="27"/>
  <c r="AQ29" i="27"/>
  <c r="AT29" i="27" s="1"/>
  <c r="L29" i="33"/>
  <c r="O34" i="33"/>
  <c r="BD34" i="27"/>
  <c r="BB40" i="27"/>
  <c r="L44" i="33"/>
  <c r="O46" i="33"/>
  <c r="BD42" i="27"/>
  <c r="AQ12" i="27"/>
  <c r="AT12" i="27" s="1"/>
  <c r="L12" i="33"/>
  <c r="L16" i="21"/>
  <c r="L16" i="33"/>
  <c r="D16" i="21"/>
  <c r="AQ13" i="27"/>
  <c r="L13" i="33"/>
  <c r="BB41" i="27"/>
  <c r="L45" i="33"/>
  <c r="BB43" i="26"/>
  <c r="H47" i="33"/>
  <c r="BB42" i="26"/>
  <c r="H46" i="33"/>
  <c r="BD23" i="26"/>
  <c r="K23" i="33"/>
  <c r="BA38" i="26"/>
  <c r="H38" i="33"/>
  <c r="BD39" i="26"/>
  <c r="K43" i="33"/>
  <c r="BD44" i="26"/>
  <c r="K48" i="33"/>
  <c r="AQ13" i="26"/>
  <c r="H13" i="33"/>
  <c r="BB34" i="26"/>
  <c r="H34" i="33"/>
  <c r="AQ25" i="26"/>
  <c r="AT25" i="26" s="1"/>
  <c r="H25" i="33"/>
  <c r="BB36" i="26"/>
  <c r="H36" i="33"/>
  <c r="AQ18" i="26"/>
  <c r="AT18" i="26" s="1"/>
  <c r="H18" i="33"/>
  <c r="AQ29" i="26"/>
  <c r="AT29" i="26" s="1"/>
  <c r="H29" i="33"/>
  <c r="L40" i="21"/>
  <c r="H30" i="33"/>
  <c r="BD33" i="26"/>
  <c r="K33" i="33"/>
  <c r="K34" i="33"/>
  <c r="BD34" i="26"/>
  <c r="BD31" i="32"/>
  <c r="G46" i="21" s="1"/>
  <c r="AI31" i="33"/>
  <c r="BD11" i="32"/>
  <c r="AI11" i="33"/>
  <c r="BD33" i="31"/>
  <c r="AE33" i="33"/>
  <c r="AE37" i="33"/>
  <c r="BD37" i="31"/>
  <c r="BD41" i="31"/>
  <c r="AE45" i="33"/>
  <c r="BD45" i="31"/>
  <c r="AE49" i="33"/>
  <c r="BD33" i="29"/>
  <c r="W33" i="33"/>
  <c r="W37" i="33"/>
  <c r="BD37" i="29"/>
  <c r="BD41" i="29"/>
  <c r="W45" i="33"/>
  <c r="BD45" i="29"/>
  <c r="W49" i="33"/>
  <c r="S13" i="33"/>
  <c r="BD13" i="28"/>
  <c r="BD33" i="28"/>
  <c r="S33" i="33"/>
  <c r="S45" i="33"/>
  <c r="BD41" i="28"/>
  <c r="S49" i="33"/>
  <c r="BD45" i="28"/>
  <c r="O13" i="33"/>
  <c r="BD13" i="27"/>
  <c r="O33" i="33"/>
  <c r="BD33" i="27"/>
  <c r="O45" i="33"/>
  <c r="BD41" i="27"/>
  <c r="O49" i="33"/>
  <c r="BD45" i="27"/>
  <c r="AY31" i="26"/>
  <c r="I31" i="33"/>
  <c r="E40" i="21"/>
  <c r="AC28" i="24"/>
  <c r="E21" i="21"/>
  <c r="AG16" i="33"/>
  <c r="M21" i="21"/>
  <c r="AG12" i="33"/>
  <c r="F37" i="33"/>
  <c r="F27" i="33"/>
  <c r="F13" i="33"/>
  <c r="AY48" i="19"/>
  <c r="E44" i="33"/>
  <c r="AU30" i="19"/>
  <c r="E30" i="33"/>
  <c r="AN51" i="19"/>
  <c r="BA51" i="19" s="1"/>
  <c r="E17" i="33"/>
  <c r="F17" i="33"/>
  <c r="F49" i="33"/>
  <c r="F36" i="33"/>
  <c r="F26" i="33"/>
  <c r="AU47" i="19"/>
  <c r="AU38" i="19"/>
  <c r="E38" i="33"/>
  <c r="AU28" i="19"/>
  <c r="E28" i="33"/>
  <c r="AN50" i="19"/>
  <c r="F48" i="33"/>
  <c r="F34" i="33"/>
  <c r="F25" i="33"/>
  <c r="AU46" i="19"/>
  <c r="AU37" i="19"/>
  <c r="E37" i="33"/>
  <c r="E26" i="33"/>
  <c r="F47" i="33"/>
  <c r="F33" i="33"/>
  <c r="F24" i="33"/>
  <c r="E49" i="33"/>
  <c r="AU36" i="19"/>
  <c r="E36" i="33"/>
  <c r="E24" i="33"/>
  <c r="F43" i="33"/>
  <c r="F46" i="33"/>
  <c r="F32" i="33"/>
  <c r="F23" i="33"/>
  <c r="AU44" i="19"/>
  <c r="E48" i="33"/>
  <c r="E34" i="33"/>
  <c r="AU23" i="19"/>
  <c r="E23" i="33"/>
  <c r="AN55" i="19"/>
  <c r="AN49" i="19"/>
  <c r="BA49" i="19" s="1"/>
  <c r="F45" i="33"/>
  <c r="F31" i="33"/>
  <c r="F22" i="33"/>
  <c r="E47" i="33"/>
  <c r="E33" i="33"/>
  <c r="AU22" i="19"/>
  <c r="E22" i="33"/>
  <c r="D49" i="33"/>
  <c r="AN54" i="19"/>
  <c r="AN48" i="19"/>
  <c r="L39" i="21" s="1"/>
  <c r="F44" i="33"/>
  <c r="F30" i="33"/>
  <c r="F21" i="33"/>
  <c r="E46" i="33"/>
  <c r="E32" i="33"/>
  <c r="AU21" i="19"/>
  <c r="E21" i="33"/>
  <c r="AN53" i="19"/>
  <c r="AY55" i="19"/>
  <c r="F38" i="33"/>
  <c r="F28" i="33"/>
  <c r="F20" i="33"/>
  <c r="E45" i="33"/>
  <c r="AU31" i="19"/>
  <c r="E31" i="33"/>
  <c r="AU20" i="19"/>
  <c r="E20" i="33"/>
  <c r="BA11" i="28"/>
  <c r="BB11" i="28"/>
  <c r="BA35" i="28"/>
  <c r="AY49" i="19"/>
  <c r="AQ51" i="29"/>
  <c r="BB19" i="30"/>
  <c r="BA46" i="19"/>
  <c r="AQ15" i="27"/>
  <c r="BA43" i="27"/>
  <c r="AQ17" i="30"/>
  <c r="AQ13" i="30"/>
  <c r="BB44" i="30"/>
  <c r="AQ28" i="31"/>
  <c r="AQ26" i="27"/>
  <c r="AQ34" i="31"/>
  <c r="BB13" i="26"/>
  <c r="BA36" i="27"/>
  <c r="AQ30" i="28"/>
  <c r="BA33" i="28"/>
  <c r="BA40" i="29"/>
  <c r="BA37" i="30"/>
  <c r="BA11" i="31"/>
  <c r="BA53" i="31"/>
  <c r="BA26" i="28"/>
  <c r="BA31" i="26"/>
  <c r="AQ38" i="26"/>
  <c r="AQ36" i="27"/>
  <c r="BA41" i="27"/>
  <c r="AQ26" i="28"/>
  <c r="AQ33" i="28"/>
  <c r="BA41" i="29"/>
  <c r="AQ40" i="29"/>
  <c r="BA43" i="30"/>
  <c r="AQ37" i="30"/>
  <c r="AQ53" i="31"/>
  <c r="BA24" i="31"/>
  <c r="BA55" i="31"/>
  <c r="BA30" i="28"/>
  <c r="BA43" i="19"/>
  <c r="AQ43" i="26"/>
  <c r="BB38" i="26"/>
  <c r="AQ41" i="27"/>
  <c r="BA24" i="28"/>
  <c r="BA55" i="28"/>
  <c r="AQ41" i="29"/>
  <c r="BA15" i="29"/>
  <c r="AQ43" i="30"/>
  <c r="BA26" i="31"/>
  <c r="BA45" i="31"/>
  <c r="AQ24" i="31"/>
  <c r="AQ55" i="31"/>
  <c r="BA52" i="32"/>
  <c r="AU31" i="26"/>
  <c r="BB31" i="26"/>
  <c r="BA26" i="27"/>
  <c r="AQ24" i="28"/>
  <c r="BA31" i="28"/>
  <c r="AQ55" i="28"/>
  <c r="BA23" i="28"/>
  <c r="AQ15" i="29"/>
  <c r="BA15" i="30"/>
  <c r="AQ26" i="31"/>
  <c r="AQ45" i="31"/>
  <c r="AQ52" i="32"/>
  <c r="AY50" i="19"/>
  <c r="AY42" i="19"/>
  <c r="BA40" i="27"/>
  <c r="BB15" i="29"/>
  <c r="AQ11" i="31"/>
  <c r="AY40" i="19"/>
  <c r="AQ23" i="19"/>
  <c r="AQ15" i="19"/>
  <c r="T14" i="24"/>
  <c r="BB13" i="19"/>
  <c r="AY34" i="19"/>
  <c r="L14" i="21"/>
  <c r="AY24" i="19"/>
  <c r="AY32" i="19"/>
  <c r="AQ40" i="19"/>
  <c r="BA13" i="31"/>
  <c r="AQ13" i="31"/>
  <c r="AQ16" i="31"/>
  <c r="X26" i="24"/>
  <c r="BA25" i="31"/>
  <c r="BA33" i="31"/>
  <c r="BB25" i="31"/>
  <c r="AQ33" i="31"/>
  <c r="BA44" i="30"/>
  <c r="BA36" i="30"/>
  <c r="BA20" i="30"/>
  <c r="AQ36" i="30"/>
  <c r="AQ20" i="30"/>
  <c r="AQ16" i="30"/>
  <c r="X24" i="24"/>
  <c r="AQ42" i="29"/>
  <c r="BA25" i="29"/>
  <c r="BA23" i="29"/>
  <c r="AQ23" i="29"/>
  <c r="AQ35" i="29"/>
  <c r="AT35" i="29" s="1"/>
  <c r="U35" i="33" s="1"/>
  <c r="BA33" i="29"/>
  <c r="BB44" i="28"/>
  <c r="BB42" i="28"/>
  <c r="AQ42" i="28"/>
  <c r="AQ40" i="28"/>
  <c r="BA20" i="28"/>
  <c r="AQ16" i="28"/>
  <c r="X20" i="24"/>
  <c r="BB43" i="27"/>
  <c r="BA15" i="27"/>
  <c r="BA19" i="27"/>
  <c r="BA13" i="27"/>
  <c r="AQ16" i="27"/>
  <c r="X18" i="24"/>
  <c r="BA43" i="26"/>
  <c r="BA42" i="26"/>
  <c r="AQ42" i="26"/>
  <c r="AQ21" i="26"/>
  <c r="AT21" i="26" s="1"/>
  <c r="I21" i="33" s="1"/>
  <c r="AQ36" i="26"/>
  <c r="AQ17" i="26"/>
  <c r="AT17" i="26" s="1"/>
  <c r="I17" i="33" s="1"/>
  <c r="AX16" i="26"/>
  <c r="BA13" i="26"/>
  <c r="BA25" i="26"/>
  <c r="BB25" i="26"/>
  <c r="BB14" i="31"/>
  <c r="BA14" i="31"/>
  <c r="BB29" i="31"/>
  <c r="BA29" i="31"/>
  <c r="BB18" i="31"/>
  <c r="BA18" i="31"/>
  <c r="BB29" i="30"/>
  <c r="BA29" i="30"/>
  <c r="BA18" i="30"/>
  <c r="BB18" i="30"/>
  <c r="BB14" i="29"/>
  <c r="BA14" i="29"/>
  <c r="BB29" i="29"/>
  <c r="BA29" i="29"/>
  <c r="BB18" i="29"/>
  <c r="BA18" i="29"/>
  <c r="BA18" i="28"/>
  <c r="BB18" i="28"/>
  <c r="BA14" i="28"/>
  <c r="BB14" i="28"/>
  <c r="BB29" i="28"/>
  <c r="BA29" i="28"/>
  <c r="BB29" i="27"/>
  <c r="BA29" i="27"/>
  <c r="BA18" i="27"/>
  <c r="BB29" i="26"/>
  <c r="BA29" i="26"/>
  <c r="BB14" i="26"/>
  <c r="BA14" i="26"/>
  <c r="AN11" i="19"/>
  <c r="W14" i="24"/>
  <c r="AQ45" i="19"/>
  <c r="BB45" i="19"/>
  <c r="BA45" i="19"/>
  <c r="BA44" i="19"/>
  <c r="AQ34" i="19"/>
  <c r="AY47" i="19"/>
  <c r="BB44" i="19"/>
  <c r="AY26" i="19"/>
  <c r="AY21" i="19"/>
  <c r="BB23" i="19"/>
  <c r="BB38" i="19"/>
  <c r="AY31" i="19"/>
  <c r="AY23" i="19"/>
  <c r="AY41" i="19"/>
  <c r="AY33" i="19"/>
  <c r="BA36" i="19"/>
  <c r="AQ28" i="19"/>
  <c r="AT15" i="19"/>
  <c r="AT19" i="19"/>
  <c r="AY43" i="19"/>
  <c r="AY17" i="19"/>
  <c r="AY51" i="19"/>
  <c r="AU51" i="19"/>
  <c r="AU50" i="19"/>
  <c r="AU42" i="19"/>
  <c r="AU34" i="19"/>
  <c r="AU26" i="19"/>
  <c r="AY54" i="19"/>
  <c r="AY46" i="19"/>
  <c r="AY38" i="19"/>
  <c r="AY30" i="19"/>
  <c r="AY22" i="19"/>
  <c r="AU49" i="19"/>
  <c r="AU41" i="19"/>
  <c r="AU33" i="19"/>
  <c r="AU17" i="19"/>
  <c r="AY53" i="19"/>
  <c r="AY45" i="19"/>
  <c r="AY37" i="19"/>
  <c r="AU43" i="19"/>
  <c r="AU48" i="19"/>
  <c r="AU40" i="19"/>
  <c r="AU32" i="19"/>
  <c r="AU24" i="19"/>
  <c r="AY52" i="19"/>
  <c r="AY44" i="19"/>
  <c r="AY36" i="19"/>
  <c r="AY28" i="19"/>
  <c r="AY20" i="19"/>
  <c r="AY12" i="29" l="1"/>
  <c r="AU12" i="29"/>
  <c r="U12" i="33"/>
  <c r="Q29" i="33"/>
  <c r="AU29" i="28"/>
  <c r="AX29" i="28" s="1"/>
  <c r="G44" i="21"/>
  <c r="AU35" i="26"/>
  <c r="AX35" i="26" s="1"/>
  <c r="I35" i="33"/>
  <c r="BA11" i="26"/>
  <c r="AY11" i="26"/>
  <c r="BB11" i="26"/>
  <c r="AU11" i="26"/>
  <c r="I11" i="33"/>
  <c r="AU31" i="28"/>
  <c r="AY31" i="28"/>
  <c r="Q31" i="33"/>
  <c r="E42" i="21"/>
  <c r="AQ52" i="19"/>
  <c r="BB52" i="19"/>
  <c r="BA52" i="19"/>
  <c r="BA27" i="31"/>
  <c r="AU27" i="31"/>
  <c r="AY27" i="31"/>
  <c r="AQ14" i="19"/>
  <c r="AT14" i="19" s="1"/>
  <c r="E14" i="33" s="1"/>
  <c r="E15" i="21"/>
  <c r="AU17" i="27"/>
  <c r="AX17" i="27" s="1"/>
  <c r="M17" i="33"/>
  <c r="BB11" i="29"/>
  <c r="AY11" i="29"/>
  <c r="BB13" i="29"/>
  <c r="BA31" i="29"/>
  <c r="AU21" i="29"/>
  <c r="AX21" i="29" s="1"/>
  <c r="U21" i="33"/>
  <c r="AU31" i="29"/>
  <c r="AU39" i="29"/>
  <c r="AX39" i="29" s="1"/>
  <c r="V43" i="33" s="1"/>
  <c r="AY25" i="29"/>
  <c r="AU11" i="28"/>
  <c r="AY11" i="28"/>
  <c r="I12" i="33"/>
  <c r="AU12" i="26"/>
  <c r="AU37" i="26"/>
  <c r="BA37" i="26"/>
  <c r="I37" i="33"/>
  <c r="AY12" i="26"/>
  <c r="BD12" i="26" s="1"/>
  <c r="O15" i="21" s="1"/>
  <c r="AY37" i="26"/>
  <c r="BB37" i="26"/>
  <c r="AY25" i="26"/>
  <c r="I14" i="33"/>
  <c r="AU14" i="26"/>
  <c r="AX14" i="26" s="1"/>
  <c r="J14" i="33" s="1"/>
  <c r="I18" i="33"/>
  <c r="AU18" i="26"/>
  <c r="AX18" i="26" s="1"/>
  <c r="J18" i="33" s="1"/>
  <c r="I29" i="33"/>
  <c r="AU29" i="26"/>
  <c r="AX29" i="26" s="1"/>
  <c r="AU11" i="27"/>
  <c r="AY11" i="27"/>
  <c r="BB11" i="27"/>
  <c r="BA11" i="27"/>
  <c r="AU35" i="27"/>
  <c r="BB35" i="27"/>
  <c r="AY35" i="27"/>
  <c r="BA35" i="27"/>
  <c r="AU21" i="27"/>
  <c r="BB21" i="27"/>
  <c r="BA21" i="27"/>
  <c r="AY21" i="27"/>
  <c r="AU27" i="27"/>
  <c r="AU12" i="27"/>
  <c r="BA27" i="27"/>
  <c r="BA37" i="27"/>
  <c r="BB37" i="27"/>
  <c r="AY37" i="27"/>
  <c r="M25" i="33"/>
  <c r="AU25" i="27"/>
  <c r="AY25" i="27"/>
  <c r="BD27" i="27"/>
  <c r="O27" i="33"/>
  <c r="M29" i="33"/>
  <c r="AU29" i="27"/>
  <c r="AX29" i="27" s="1"/>
  <c r="BB21" i="31"/>
  <c r="AY21" i="31"/>
  <c r="BA21" i="31"/>
  <c r="AU21" i="31"/>
  <c r="AY25" i="31"/>
  <c r="AU16" i="29"/>
  <c r="Z22" i="24"/>
  <c r="Q21" i="33"/>
  <c r="BB21" i="28"/>
  <c r="AU21" i="28"/>
  <c r="BA21" i="28"/>
  <c r="AY35" i="28"/>
  <c r="AU35" i="28"/>
  <c r="BB35" i="28"/>
  <c r="AY37" i="28"/>
  <c r="BB37" i="28"/>
  <c r="AU37" i="28"/>
  <c r="BA37" i="28"/>
  <c r="AY21" i="28"/>
  <c r="AU17" i="28"/>
  <c r="AX17" i="28" s="1"/>
  <c r="R17" i="33" s="1"/>
  <c r="BB51" i="19"/>
  <c r="AU25" i="30"/>
  <c r="AY25" i="30"/>
  <c r="BA14" i="30"/>
  <c r="BB14" i="30"/>
  <c r="AG25" i="33"/>
  <c r="AG18" i="33"/>
  <c r="AG21" i="33"/>
  <c r="AH35" i="33"/>
  <c r="Z28" i="24"/>
  <c r="AY27" i="28"/>
  <c r="AU27" i="28"/>
  <c r="Q27" i="33"/>
  <c r="AU14" i="30"/>
  <c r="AX14" i="30" s="1"/>
  <c r="Y14" i="33"/>
  <c r="AU27" i="26"/>
  <c r="AX27" i="26" s="1"/>
  <c r="I27" i="33"/>
  <c r="Y35" i="33"/>
  <c r="BA35" i="30"/>
  <c r="AY35" i="30"/>
  <c r="BB17" i="29"/>
  <c r="U17" i="33"/>
  <c r="BA17" i="29"/>
  <c r="AU17" i="29"/>
  <c r="U13" i="33"/>
  <c r="BA13" i="29"/>
  <c r="AU13" i="29"/>
  <c r="U11" i="33"/>
  <c r="BA11" i="29"/>
  <c r="AU11" i="29"/>
  <c r="BB31" i="29"/>
  <c r="U31" i="33"/>
  <c r="E43" i="21"/>
  <c r="AY31" i="29"/>
  <c r="AU12" i="31"/>
  <c r="AY12" i="31"/>
  <c r="AC12" i="33"/>
  <c r="M20" i="21"/>
  <c r="AU18" i="27"/>
  <c r="AX18" i="27" s="1"/>
  <c r="M18" i="33"/>
  <c r="AY12" i="28"/>
  <c r="AU12" i="28"/>
  <c r="Q12" i="33"/>
  <c r="M17" i="21"/>
  <c r="AU14" i="28"/>
  <c r="AX14" i="28" s="1"/>
  <c r="Q14" i="33"/>
  <c r="AU29" i="29"/>
  <c r="AX29" i="29" s="1"/>
  <c r="U29" i="33"/>
  <c r="AU27" i="30"/>
  <c r="AY27" i="30"/>
  <c r="Y27" i="33"/>
  <c r="AG14" i="33"/>
  <c r="AG29" i="33"/>
  <c r="AU14" i="27"/>
  <c r="AX14" i="27" s="1"/>
  <c r="M14" i="33"/>
  <c r="AU18" i="29"/>
  <c r="AX18" i="29" s="1"/>
  <c r="U18" i="33"/>
  <c r="AU18" i="30"/>
  <c r="AX18" i="30" s="1"/>
  <c r="Y18" i="33"/>
  <c r="AU18" i="31"/>
  <c r="AX18" i="31" s="1"/>
  <c r="AC18" i="33"/>
  <c r="Z16" i="24"/>
  <c r="AT16" i="26"/>
  <c r="AC16" i="24" s="1"/>
  <c r="AU18" i="28"/>
  <c r="AX18" i="28" s="1"/>
  <c r="Q18" i="33"/>
  <c r="E18" i="21"/>
  <c r="U16" i="33"/>
  <c r="AC22" i="24"/>
  <c r="U14" i="33"/>
  <c r="AU14" i="29"/>
  <c r="AX14" i="29" s="1"/>
  <c r="AG43" i="33"/>
  <c r="AG27" i="33"/>
  <c r="AC27" i="33"/>
  <c r="BB27" i="31"/>
  <c r="AC25" i="33"/>
  <c r="AU25" i="31"/>
  <c r="AU29" i="31"/>
  <c r="AX29" i="31" s="1"/>
  <c r="AC29" i="33"/>
  <c r="AC14" i="33"/>
  <c r="AU14" i="31"/>
  <c r="AX14" i="31" s="1"/>
  <c r="AD14" i="33" s="1"/>
  <c r="Y25" i="33"/>
  <c r="BA25" i="30"/>
  <c r="AU29" i="30"/>
  <c r="AX29" i="30" s="1"/>
  <c r="Y29" i="33"/>
  <c r="AU12" i="30"/>
  <c r="AY12" i="30"/>
  <c r="M19" i="21"/>
  <c r="Y12" i="33"/>
  <c r="U25" i="33"/>
  <c r="AU25" i="29"/>
  <c r="AU27" i="29"/>
  <c r="AY27" i="29"/>
  <c r="BA27" i="29"/>
  <c r="BB27" i="29"/>
  <c r="U27" i="33"/>
  <c r="Q25" i="33"/>
  <c r="AY25" i="28"/>
  <c r="M37" i="33"/>
  <c r="AU37" i="27"/>
  <c r="M27" i="33"/>
  <c r="BB27" i="27"/>
  <c r="M16" i="21"/>
  <c r="M12" i="33"/>
  <c r="AY12" i="27"/>
  <c r="I25" i="33"/>
  <c r="AU25" i="26"/>
  <c r="BD31" i="26"/>
  <c r="G40" i="21" s="1"/>
  <c r="K31" i="33"/>
  <c r="BA53" i="19"/>
  <c r="AQ50" i="19"/>
  <c r="BB50" i="19"/>
  <c r="BA50" i="19"/>
  <c r="BA55" i="19"/>
  <c r="BB49" i="19"/>
  <c r="AQ54" i="19"/>
  <c r="BA54" i="19"/>
  <c r="BB54" i="19"/>
  <c r="BB48" i="19"/>
  <c r="BA48" i="19"/>
  <c r="AQ48" i="19"/>
  <c r="BB35" i="30"/>
  <c r="AU35" i="30"/>
  <c r="BA21" i="26"/>
  <c r="BB43" i="19"/>
  <c r="BA42" i="19"/>
  <c r="BB42" i="19"/>
  <c r="AQ42" i="19"/>
  <c r="BA47" i="19"/>
  <c r="AQ20" i="19"/>
  <c r="BB20" i="19"/>
  <c r="BA40" i="19"/>
  <c r="AQ43" i="19"/>
  <c r="W17" i="33"/>
  <c r="BD17" i="29"/>
  <c r="W13" i="33"/>
  <c r="BD13" i="29"/>
  <c r="AG16" i="24"/>
  <c r="J16" i="33"/>
  <c r="F15" i="21"/>
  <c r="BA18" i="26"/>
  <c r="AH18" i="33"/>
  <c r="AG28" i="24"/>
  <c r="F21" i="21"/>
  <c r="AH16" i="33"/>
  <c r="BD12" i="32"/>
  <c r="O21" i="21" s="1"/>
  <c r="AI12" i="33"/>
  <c r="BB22" i="19"/>
  <c r="D22" i="33"/>
  <c r="BD31" i="19"/>
  <c r="G31" i="33"/>
  <c r="AQ16" i="19"/>
  <c r="D16" i="33"/>
  <c r="BA41" i="19"/>
  <c r="D45" i="33"/>
  <c r="BD53" i="19"/>
  <c r="BA13" i="19"/>
  <c r="AQ21" i="19"/>
  <c r="D21" i="33"/>
  <c r="BD54" i="19"/>
  <c r="BD17" i="19"/>
  <c r="G17" i="33"/>
  <c r="AQ17" i="19"/>
  <c r="D14" i="21"/>
  <c r="D17" i="33"/>
  <c r="AQ30" i="19"/>
  <c r="D30" i="33"/>
  <c r="BA37" i="19"/>
  <c r="D37" i="33"/>
  <c r="BD32" i="19"/>
  <c r="G32" i="33"/>
  <c r="AQ12" i="19"/>
  <c r="AT12" i="19" s="1"/>
  <c r="M14" i="21" s="1"/>
  <c r="D12" i="33"/>
  <c r="BB28" i="19"/>
  <c r="D28" i="33"/>
  <c r="BD49" i="19"/>
  <c r="BD37" i="19"/>
  <c r="G37" i="33"/>
  <c r="BD52" i="19"/>
  <c r="BB40" i="19"/>
  <c r="D44" i="33"/>
  <c r="D47" i="33"/>
  <c r="BA38" i="19"/>
  <c r="D38" i="33"/>
  <c r="AQ29" i="19"/>
  <c r="AT29" i="19" s="1"/>
  <c r="D29" i="33"/>
  <c r="BB36" i="19"/>
  <c r="D36" i="33"/>
  <c r="BD40" i="19"/>
  <c r="G44" i="33"/>
  <c r="AQ49" i="19"/>
  <c r="BD20" i="19"/>
  <c r="G20" i="33"/>
  <c r="BD36" i="19"/>
  <c r="G36" i="33"/>
  <c r="BD42" i="19"/>
  <c r="G46" i="33"/>
  <c r="BD46" i="19"/>
  <c r="D27" i="33"/>
  <c r="AQ35" i="19"/>
  <c r="AT35" i="19" s="1"/>
  <c r="D35" i="33"/>
  <c r="BD43" i="19"/>
  <c r="G47" i="33"/>
  <c r="BA23" i="19"/>
  <c r="D25" i="33"/>
  <c r="BB47" i="19"/>
  <c r="E19" i="33"/>
  <c r="BD33" i="19"/>
  <c r="G33" i="33"/>
  <c r="D14" i="33"/>
  <c r="BD26" i="19"/>
  <c r="G26" i="33"/>
  <c r="BD47" i="19"/>
  <c r="AQ47" i="19"/>
  <c r="AQ19" i="19"/>
  <c r="D19" i="33"/>
  <c r="BD34" i="19"/>
  <c r="G34" i="33"/>
  <c r="BB31" i="19"/>
  <c r="D31" i="33"/>
  <c r="AQ18" i="19"/>
  <c r="AT18" i="19" s="1"/>
  <c r="D18" i="33"/>
  <c r="AQ39" i="19"/>
  <c r="AT39" i="19" s="1"/>
  <c r="D43" i="33"/>
  <c r="AQ13" i="19"/>
  <c r="AT13" i="19" s="1"/>
  <c r="D13" i="33"/>
  <c r="BD28" i="19"/>
  <c r="G28" i="33"/>
  <c r="BD22" i="19"/>
  <c r="G22" i="33"/>
  <c r="AQ51" i="19"/>
  <c r="BD23" i="19"/>
  <c r="G23" i="33"/>
  <c r="BA31" i="19"/>
  <c r="BD21" i="19"/>
  <c r="G21" i="33"/>
  <c r="BA26" i="19"/>
  <c r="D26" i="33"/>
  <c r="AQ33" i="19"/>
  <c r="D33" i="33"/>
  <c r="BA20" i="19"/>
  <c r="D20" i="33"/>
  <c r="AQ55" i="19"/>
  <c r="BB53" i="19"/>
  <c r="E15" i="33"/>
  <c r="BB32" i="19"/>
  <c r="D32" i="33"/>
  <c r="BB46" i="19"/>
  <c r="BD41" i="19"/>
  <c r="G45" i="33"/>
  <c r="BD30" i="19"/>
  <c r="G30" i="33"/>
  <c r="AQ31" i="19"/>
  <c r="BB15" i="19"/>
  <c r="D15" i="33"/>
  <c r="BD44" i="19"/>
  <c r="G48" i="33"/>
  <c r="BD45" i="19"/>
  <c r="G49" i="33"/>
  <c r="BD38" i="19"/>
  <c r="G38" i="33"/>
  <c r="BD51" i="19"/>
  <c r="BA32" i="19"/>
  <c r="BB24" i="19"/>
  <c r="D24" i="33"/>
  <c r="BB34" i="19"/>
  <c r="D34" i="33"/>
  <c r="D11" i="33"/>
  <c r="BD24" i="19"/>
  <c r="G24" i="33"/>
  <c r="D23" i="33"/>
  <c r="BD50" i="19"/>
  <c r="D46" i="33"/>
  <c r="BB55" i="19"/>
  <c r="AQ53" i="19"/>
  <c r="BD55" i="19"/>
  <c r="AQ44" i="19"/>
  <c r="D48" i="33"/>
  <c r="BD48" i="19"/>
  <c r="AQ46" i="19"/>
  <c r="AY21" i="26"/>
  <c r="AU21" i="26"/>
  <c r="BA34" i="19"/>
  <c r="AU35" i="29"/>
  <c r="AX35" i="29" s="1"/>
  <c r="V35" i="33" s="1"/>
  <c r="AQ22" i="19"/>
  <c r="BB21" i="26"/>
  <c r="AQ24" i="19"/>
  <c r="AU17" i="26"/>
  <c r="AX17" i="26" s="1"/>
  <c r="J17" i="33" s="1"/>
  <c r="BA21" i="19"/>
  <c r="BA17" i="19"/>
  <c r="BB21" i="19"/>
  <c r="BB41" i="19"/>
  <c r="BA33" i="19"/>
  <c r="BA22" i="19"/>
  <c r="X14" i="24"/>
  <c r="BA28" i="19"/>
  <c r="AQ38" i="19"/>
  <c r="BB37" i="19"/>
  <c r="BA24" i="19"/>
  <c r="AQ26" i="19"/>
  <c r="AU15" i="19"/>
  <c r="BB26" i="19"/>
  <c r="AQ32" i="19"/>
  <c r="AQ11" i="19"/>
  <c r="AT11" i="19" s="1"/>
  <c r="AQ36" i="19"/>
  <c r="AJ28" i="24"/>
  <c r="AK28" i="24"/>
  <c r="AT16" i="31"/>
  <c r="Z26" i="24"/>
  <c r="AT16" i="30"/>
  <c r="Z24" i="24"/>
  <c r="AT16" i="28"/>
  <c r="Z20" i="24"/>
  <c r="AT16" i="27"/>
  <c r="Z18" i="24"/>
  <c r="BA16" i="26"/>
  <c r="AJ16" i="24" s="1"/>
  <c r="BB16" i="26"/>
  <c r="AK16" i="24" s="1"/>
  <c r="BA14" i="27"/>
  <c r="BB18" i="26"/>
  <c r="AQ41" i="19"/>
  <c r="BB33" i="19"/>
  <c r="BB30" i="19"/>
  <c r="BA30" i="19"/>
  <c r="AQ37" i="19"/>
  <c r="AQ27" i="19"/>
  <c r="AT27" i="19" s="1"/>
  <c r="AU27" i="19" s="1"/>
  <c r="AQ25" i="19"/>
  <c r="AT25" i="19" s="1"/>
  <c r="BA15" i="19"/>
  <c r="BB17" i="19"/>
  <c r="AU19" i="19"/>
  <c r="AX19" i="19" s="1"/>
  <c r="W12" i="33" l="1"/>
  <c r="BD12" i="29"/>
  <c r="O18" i="21" s="1"/>
  <c r="AE21" i="33"/>
  <c r="BD21" i="31"/>
  <c r="AE25" i="33"/>
  <c r="BD25" i="31"/>
  <c r="G39" i="21"/>
  <c r="O39" i="21"/>
  <c r="AY29" i="28"/>
  <c r="R29" i="33"/>
  <c r="BD31" i="28"/>
  <c r="G42" i="21" s="1"/>
  <c r="S31" i="33"/>
  <c r="AE27" i="33"/>
  <c r="BD27" i="31"/>
  <c r="V21" i="33"/>
  <c r="AY21" i="29"/>
  <c r="N17" i="33"/>
  <c r="AY17" i="27"/>
  <c r="K11" i="33"/>
  <c r="BD11" i="26"/>
  <c r="J35" i="33"/>
  <c r="AY35" i="26"/>
  <c r="BD25" i="29"/>
  <c r="W25" i="33"/>
  <c r="AU14" i="19"/>
  <c r="AX14" i="19" s="1"/>
  <c r="S11" i="33"/>
  <c r="BD11" i="28"/>
  <c r="AX16" i="29"/>
  <c r="AD22" i="24"/>
  <c r="BD11" i="29"/>
  <c r="W11" i="33"/>
  <c r="BA39" i="29"/>
  <c r="BB39" i="29"/>
  <c r="BA21" i="29"/>
  <c r="AY39" i="29"/>
  <c r="BD25" i="26"/>
  <c r="K25" i="33"/>
  <c r="BD37" i="26"/>
  <c r="K37" i="33"/>
  <c r="K12" i="33"/>
  <c r="AU12" i="19"/>
  <c r="AX12" i="19" s="1"/>
  <c r="N14" i="21" s="1"/>
  <c r="AU18" i="19"/>
  <c r="AX18" i="19" s="1"/>
  <c r="AY39" i="19"/>
  <c r="J29" i="33"/>
  <c r="AY29" i="26"/>
  <c r="AY16" i="26"/>
  <c r="AY14" i="26"/>
  <c r="AY18" i="26"/>
  <c r="O37" i="33"/>
  <c r="BD37" i="27"/>
  <c r="BD25" i="27"/>
  <c r="O25" i="33"/>
  <c r="N29" i="33"/>
  <c r="AY29" i="27"/>
  <c r="BD11" i="27"/>
  <c r="O11" i="33"/>
  <c r="BD35" i="27"/>
  <c r="O35" i="33"/>
  <c r="O21" i="33"/>
  <c r="BD21" i="27"/>
  <c r="BB17" i="27"/>
  <c r="BA17" i="27"/>
  <c r="AY14" i="31"/>
  <c r="BB21" i="29"/>
  <c r="S21" i="33"/>
  <c r="BD21" i="28"/>
  <c r="S35" i="33"/>
  <c r="BD35" i="28"/>
  <c r="S37" i="33"/>
  <c r="BD37" i="28"/>
  <c r="BB17" i="28"/>
  <c r="BA17" i="28"/>
  <c r="AY17" i="28"/>
  <c r="AY27" i="19"/>
  <c r="AA25" i="33"/>
  <c r="BD25" i="30"/>
  <c r="AD28" i="24"/>
  <c r="AI27" i="33"/>
  <c r="BD21" i="32"/>
  <c r="AI21" i="33"/>
  <c r="BD25" i="32"/>
  <c r="AI25" i="33"/>
  <c r="BD27" i="32"/>
  <c r="S27" i="33"/>
  <c r="BD27" i="28"/>
  <c r="Z14" i="33"/>
  <c r="AY14" i="30"/>
  <c r="J27" i="33"/>
  <c r="AA35" i="33"/>
  <c r="BD35" i="30"/>
  <c r="W31" i="33"/>
  <c r="BD31" i="29"/>
  <c r="G43" i="21" s="1"/>
  <c r="AE12" i="33"/>
  <c r="BD12" i="31"/>
  <c r="O20" i="21" s="1"/>
  <c r="AY18" i="27"/>
  <c r="N18" i="33"/>
  <c r="S12" i="33"/>
  <c r="BD12" i="28"/>
  <c r="O17" i="21" s="1"/>
  <c r="AY14" i="28"/>
  <c r="R14" i="33"/>
  <c r="V29" i="33"/>
  <c r="AY29" i="29"/>
  <c r="AA27" i="33"/>
  <c r="BD27" i="30"/>
  <c r="AH14" i="33"/>
  <c r="AH29" i="33"/>
  <c r="AY14" i="27"/>
  <c r="N14" i="33"/>
  <c r="V18" i="33"/>
  <c r="AY18" i="29"/>
  <c r="Z18" i="33"/>
  <c r="AY18" i="30"/>
  <c r="AY18" i="31"/>
  <c r="AD18" i="33"/>
  <c r="AU16" i="26"/>
  <c r="AD16" i="24" s="1"/>
  <c r="I16" i="33"/>
  <c r="R18" i="33"/>
  <c r="AY18" i="28"/>
  <c r="V14" i="33"/>
  <c r="AY14" i="29"/>
  <c r="AI43" i="33"/>
  <c r="BD39" i="32"/>
  <c r="AY29" i="31"/>
  <c r="AD29" i="33"/>
  <c r="Z29" i="33"/>
  <c r="AY29" i="30"/>
  <c r="AA12" i="33"/>
  <c r="BD12" i="30"/>
  <c r="W27" i="33"/>
  <c r="BD27" i="29"/>
  <c r="S25" i="33"/>
  <c r="BD25" i="28"/>
  <c r="BD12" i="27"/>
  <c r="O16" i="21" s="1"/>
  <c r="O12" i="33"/>
  <c r="F18" i="21"/>
  <c r="AY35" i="29"/>
  <c r="BA39" i="19"/>
  <c r="AU35" i="19"/>
  <c r="AX35" i="19" s="1"/>
  <c r="AY27" i="26"/>
  <c r="AT16" i="19"/>
  <c r="Z14" i="24"/>
  <c r="BD21" i="26"/>
  <c r="K21" i="33"/>
  <c r="E20" i="21"/>
  <c r="AC16" i="33"/>
  <c r="E19" i="21"/>
  <c r="Y16" i="33"/>
  <c r="E17" i="21"/>
  <c r="Q16" i="33"/>
  <c r="E16" i="21"/>
  <c r="M16" i="33"/>
  <c r="BD18" i="32"/>
  <c r="AI18" i="33"/>
  <c r="AH28" i="24"/>
  <c r="BD16" i="32"/>
  <c r="G21" i="21" s="1"/>
  <c r="AI16" i="33"/>
  <c r="AJ32" i="33"/>
  <c r="AY13" i="19"/>
  <c r="E13" i="33"/>
  <c r="AU13" i="19"/>
  <c r="AJ24" i="33"/>
  <c r="AU29" i="19"/>
  <c r="AX29" i="19" s="1"/>
  <c r="E29" i="33"/>
  <c r="BA25" i="19"/>
  <c r="E25" i="33"/>
  <c r="AJ38" i="33"/>
  <c r="AJ28" i="33"/>
  <c r="AJ33" i="33"/>
  <c r="AJ36" i="33"/>
  <c r="AJ20" i="33"/>
  <c r="BB27" i="19"/>
  <c r="E27" i="33"/>
  <c r="BB39" i="19"/>
  <c r="AU39" i="19"/>
  <c r="E43" i="33"/>
  <c r="E35" i="33"/>
  <c r="AJ22" i="33"/>
  <c r="AU11" i="19"/>
  <c r="AX11" i="19" s="1"/>
  <c r="E11" i="33"/>
  <c r="AJ34" i="33"/>
  <c r="AY19" i="19"/>
  <c r="F19" i="33"/>
  <c r="AJ23" i="33"/>
  <c r="AJ26" i="33"/>
  <c r="E18" i="33"/>
  <c r="E12" i="33"/>
  <c r="AJ30" i="33"/>
  <c r="BA27" i="19"/>
  <c r="AY17" i="26"/>
  <c r="BA12" i="19"/>
  <c r="BB12" i="19"/>
  <c r="AX15" i="19"/>
  <c r="AU25" i="19"/>
  <c r="AY25" i="19"/>
  <c r="BB25" i="19"/>
  <c r="AC26" i="24"/>
  <c r="AU16" i="31"/>
  <c r="AC24" i="24"/>
  <c r="AU16" i="30"/>
  <c r="AC20" i="24"/>
  <c r="AU16" i="28"/>
  <c r="AC18" i="24"/>
  <c r="AU16" i="27"/>
  <c r="BA19" i="19"/>
  <c r="BB19" i="19"/>
  <c r="S29" i="33" l="1"/>
  <c r="BD29" i="28"/>
  <c r="W21" i="33"/>
  <c r="AJ21" i="33" s="1"/>
  <c r="BD21" i="29"/>
  <c r="O17" i="33"/>
  <c r="BD17" i="27"/>
  <c r="O19" i="21"/>
  <c r="O44" i="21"/>
  <c r="BB35" i="26"/>
  <c r="BA35" i="26"/>
  <c r="BD35" i="26"/>
  <c r="K35" i="33"/>
  <c r="F12" i="33"/>
  <c r="AY12" i="19"/>
  <c r="AY14" i="19"/>
  <c r="BB14" i="19" s="1"/>
  <c r="F14" i="33"/>
  <c r="AY16" i="29"/>
  <c r="BB16" i="29"/>
  <c r="AK22" i="24" s="1"/>
  <c r="BA16" i="29"/>
  <c r="AJ22" i="24" s="1"/>
  <c r="V16" i="33"/>
  <c r="AG22" i="24"/>
  <c r="BD39" i="29"/>
  <c r="W43" i="33"/>
  <c r="BB35" i="29"/>
  <c r="BA35" i="29"/>
  <c r="K16" i="33"/>
  <c r="AH16" i="24"/>
  <c r="F18" i="33"/>
  <c r="G43" i="33"/>
  <c r="AY18" i="19"/>
  <c r="BD39" i="19"/>
  <c r="K29" i="33"/>
  <c r="BD29" i="26"/>
  <c r="K14" i="33"/>
  <c r="BD14" i="26"/>
  <c r="K18" i="33"/>
  <c r="BD18" i="26"/>
  <c r="BA27" i="26"/>
  <c r="BD16" i="26"/>
  <c r="G15" i="21" s="1"/>
  <c r="BB17" i="26"/>
  <c r="O29" i="33"/>
  <c r="BD29" i="27"/>
  <c r="BD14" i="31"/>
  <c r="AE14" i="33"/>
  <c r="AJ31" i="33"/>
  <c r="AJ37" i="33"/>
  <c r="S17" i="33"/>
  <c r="BD17" i="28"/>
  <c r="E16" i="33"/>
  <c r="BD27" i="19"/>
  <c r="G27" i="33"/>
  <c r="AY35" i="19"/>
  <c r="F35" i="33"/>
  <c r="E14" i="21"/>
  <c r="AC14" i="24"/>
  <c r="AU16" i="19"/>
  <c r="BD35" i="32"/>
  <c r="AI35" i="33"/>
  <c r="AA14" i="33"/>
  <c r="BD14" i="30"/>
  <c r="O18" i="33"/>
  <c r="BD18" i="27"/>
  <c r="BB18" i="27"/>
  <c r="S14" i="33"/>
  <c r="BD14" i="28"/>
  <c r="W29" i="33"/>
  <c r="BD29" i="29"/>
  <c r="BD14" i="32"/>
  <c r="AI14" i="33"/>
  <c r="BD29" i="32"/>
  <c r="AI29" i="33"/>
  <c r="O14" i="33"/>
  <c r="BD14" i="27"/>
  <c r="BB14" i="27"/>
  <c r="W18" i="33"/>
  <c r="BD18" i="29"/>
  <c r="AA18" i="33"/>
  <c r="BD18" i="30"/>
  <c r="AE18" i="33"/>
  <c r="BD18" i="31"/>
  <c r="S18" i="33"/>
  <c r="BD18" i="28"/>
  <c r="W14" i="33"/>
  <c r="BD14" i="29"/>
  <c r="AE29" i="33"/>
  <c r="BD29" i="31"/>
  <c r="AA29" i="33"/>
  <c r="BD29" i="30"/>
  <c r="W35" i="33"/>
  <c r="BD35" i="29"/>
  <c r="BB27" i="26"/>
  <c r="BD27" i="26"/>
  <c r="K27" i="33"/>
  <c r="BA17" i="26"/>
  <c r="BD17" i="26"/>
  <c r="K17" i="33"/>
  <c r="BD13" i="19"/>
  <c r="G13" i="33"/>
  <c r="F15" i="33"/>
  <c r="BD25" i="19"/>
  <c r="G25" i="33"/>
  <c r="BD19" i="19"/>
  <c r="G19" i="33"/>
  <c r="AJ19" i="33" s="1"/>
  <c r="BB18" i="19"/>
  <c r="AY11" i="19"/>
  <c r="F11" i="33"/>
  <c r="F29" i="33"/>
  <c r="AY29" i="19"/>
  <c r="BA14" i="19"/>
  <c r="AY15" i="19"/>
  <c r="BA18" i="19"/>
  <c r="AX16" i="31"/>
  <c r="AD26" i="24"/>
  <c r="AX16" i="30"/>
  <c r="AD24" i="24"/>
  <c r="AX16" i="28"/>
  <c r="AD20" i="24"/>
  <c r="AX16" i="27"/>
  <c r="AD18" i="24"/>
  <c r="BD14" i="19" l="1"/>
  <c r="G14" i="33"/>
  <c r="BD12" i="19"/>
  <c r="O14" i="21" s="1"/>
  <c r="G12" i="33"/>
  <c r="AJ44" i="33" s="1"/>
  <c r="W16" i="33"/>
  <c r="BD16" i="29"/>
  <c r="G18" i="21" s="1"/>
  <c r="AH22" i="24"/>
  <c r="BD18" i="19"/>
  <c r="G18" i="33"/>
  <c r="AD14" i="24"/>
  <c r="AX16" i="19"/>
  <c r="BA35" i="19"/>
  <c r="BB35" i="19"/>
  <c r="AJ27" i="33"/>
  <c r="BD35" i="19"/>
  <c r="G35" i="33"/>
  <c r="AJ49" i="33"/>
  <c r="AJ17" i="33"/>
  <c r="F20" i="21"/>
  <c r="AD16" i="33"/>
  <c r="F19" i="21"/>
  <c r="Z16" i="33"/>
  <c r="F17" i="21"/>
  <c r="R16" i="33"/>
  <c r="F16" i="21"/>
  <c r="N16" i="33"/>
  <c r="AJ25" i="33"/>
  <c r="BB11" i="19"/>
  <c r="BD11" i="19"/>
  <c r="G11" i="33"/>
  <c r="AJ43" i="33" s="1"/>
  <c r="BD15" i="19"/>
  <c r="G15" i="33"/>
  <c r="AJ47" i="33" s="1"/>
  <c r="AJ45" i="33"/>
  <c r="AJ13" i="33"/>
  <c r="BA29" i="19"/>
  <c r="BD29" i="19"/>
  <c r="G29" i="33"/>
  <c r="BB29" i="19"/>
  <c r="AG26" i="24"/>
  <c r="BB16" i="31"/>
  <c r="AK26" i="24" s="1"/>
  <c r="BA16" i="31"/>
  <c r="AJ26" i="24" s="1"/>
  <c r="AY16" i="31"/>
  <c r="AG24" i="24"/>
  <c r="BA16" i="30"/>
  <c r="AJ24" i="24" s="1"/>
  <c r="BB16" i="30"/>
  <c r="AK24" i="24" s="1"/>
  <c r="AY16" i="30"/>
  <c r="AY16" i="28"/>
  <c r="AG20" i="24"/>
  <c r="BA16" i="28"/>
  <c r="AJ20" i="24" s="1"/>
  <c r="BB16" i="28"/>
  <c r="AK20" i="24" s="1"/>
  <c r="AG18" i="24"/>
  <c r="BA16" i="27"/>
  <c r="AJ18" i="24" s="1"/>
  <c r="BB16" i="27"/>
  <c r="AK18" i="24" s="1"/>
  <c r="AY16" i="27"/>
  <c r="AJ14" i="33" l="1"/>
  <c r="AJ46" i="33"/>
  <c r="AJ12" i="33"/>
  <c r="AJ18" i="33"/>
  <c r="AY16" i="19"/>
  <c r="AG14" i="24"/>
  <c r="BA16" i="19"/>
  <c r="F16" i="33"/>
  <c r="BB16" i="19"/>
  <c r="AK14" i="24" s="1"/>
  <c r="F14" i="21"/>
  <c r="AJ35" i="33"/>
  <c r="AH26" i="24"/>
  <c r="BD16" i="31"/>
  <c r="G20" i="21" s="1"/>
  <c r="AE16" i="33"/>
  <c r="AH24" i="24"/>
  <c r="BD16" i="30"/>
  <c r="G19" i="21" s="1"/>
  <c r="AA16" i="33"/>
  <c r="AH20" i="24"/>
  <c r="BD16" i="28"/>
  <c r="G17" i="21" s="1"/>
  <c r="S16" i="33"/>
  <c r="AH18" i="24"/>
  <c r="BD16" i="27"/>
  <c r="G16" i="21" s="1"/>
  <c r="O16" i="33"/>
  <c r="AJ15" i="33"/>
  <c r="AJ29" i="33"/>
  <c r="BA11" i="19"/>
  <c r="AJ14" i="24" l="1"/>
  <c r="AH14" i="24"/>
  <c r="G16" i="33"/>
  <c r="BD16" i="19"/>
  <c r="G14" i="21" s="1"/>
  <c r="AJ48" i="33" l="1"/>
  <c r="AJ16" i="33"/>
</calcChain>
</file>

<file path=xl/sharedStrings.xml><?xml version="1.0" encoding="utf-8"?>
<sst xmlns="http://schemas.openxmlformats.org/spreadsheetml/2006/main" count="1451" uniqueCount="221">
  <si>
    <t>P1</t>
  </si>
  <si>
    <t>P2</t>
  </si>
  <si>
    <t>P3</t>
  </si>
  <si>
    <t>P4</t>
  </si>
  <si>
    <t>NOMBRES</t>
  </si>
  <si>
    <t>NO</t>
  </si>
  <si>
    <t xml:space="preserve"> Nombre: </t>
  </si>
  <si>
    <t>ASIGNATURAS</t>
  </si>
  <si>
    <t xml:space="preserve"> Lengua Española</t>
  </si>
  <si>
    <t xml:space="preserve"> Matemáticas</t>
  </si>
  <si>
    <t xml:space="preserve"> Ciencias Sociales</t>
  </si>
  <si>
    <t xml:space="preserve"> Ciencias de la Naturaleza</t>
  </si>
  <si>
    <t xml:space="preserve"> Educación Artística</t>
  </si>
  <si>
    <t xml:space="preserve"> Educacion Física</t>
  </si>
  <si>
    <t>RP1</t>
  </si>
  <si>
    <t>RP2</t>
  </si>
  <si>
    <t>RP3</t>
  </si>
  <si>
    <t>RP4</t>
  </si>
  <si>
    <t>CALIFICACIONES DE RENDIMIENTO</t>
  </si>
  <si>
    <t>APELLIDOS</t>
  </si>
  <si>
    <t>CALIFICACION COMPLETIVA</t>
  </si>
  <si>
    <t>CALIFICACION EXTRAORDINARIA</t>
  </si>
  <si>
    <t>Lengua Española</t>
  </si>
  <si>
    <t>Lenguas Extranjeras - Inglés</t>
  </si>
  <si>
    <t>Matemática</t>
  </si>
  <si>
    <t>Ciencias Sociales</t>
  </si>
  <si>
    <t>Educación Artística</t>
  </si>
  <si>
    <t>Educación Física</t>
  </si>
  <si>
    <t>Formación Integral, Humana y Religiosa</t>
  </si>
  <si>
    <t>AÑO ESCOLAR 2024-2025</t>
  </si>
  <si>
    <t>COMPETENCIAS       FUNDAMENTALES</t>
  </si>
  <si>
    <t>• Comunicativa</t>
  </si>
  <si>
    <t>• Pensamiento Lógico, Creativo y Crítico</t>
  </si>
  <si>
    <t>• Científica y Tecnológica</t>
  </si>
  <si>
    <t>• Etica y Ciudadanía</t>
  </si>
  <si>
    <t>PROMEDIO GRUPO DE COMPETENCIAS ESPECIFICAS</t>
  </si>
  <si>
    <t>CALIFICACION FINAL DEL AREA</t>
  </si>
  <si>
    <t>EVALUACION         ESPECIAL</t>
  </si>
  <si>
    <t>SITUACION FINAL EN LA ASIGNATURA</t>
  </si>
  <si>
    <t>• Resolución de Problrmas</t>
  </si>
  <si>
    <t>• Ambintal y de la Salud</t>
  </si>
  <si>
    <t>• Desarrollo Personal             y Espiritual</t>
  </si>
  <si>
    <t>50% C.F</t>
  </si>
  <si>
    <t>C.E.C.</t>
  </si>
  <si>
    <t>50% C.E.C.</t>
  </si>
  <si>
    <t>C.C.F.</t>
  </si>
  <si>
    <t>30% C.F.</t>
  </si>
  <si>
    <t>C.E. EX</t>
  </si>
  <si>
    <t>70% C.E. EX</t>
  </si>
  <si>
    <t>C.EX.F.</t>
  </si>
  <si>
    <t>C.F</t>
  </si>
  <si>
    <t>C.E</t>
  </si>
  <si>
    <t>PERIODOS</t>
  </si>
  <si>
    <t>PC1</t>
  </si>
  <si>
    <t>PC2</t>
  </si>
  <si>
    <t>PC3</t>
  </si>
  <si>
    <t>PC4</t>
  </si>
  <si>
    <t>A</t>
  </si>
  <si>
    <t>R</t>
  </si>
  <si>
    <t>AREAS CURRICULARES</t>
  </si>
  <si>
    <t>Viceministerio de Servicios Técnicos y Pedagógicos</t>
  </si>
  <si>
    <t>Dirección General de Educación de Personas Jóvenes y Adultas</t>
  </si>
  <si>
    <t>% DE A ASISTENCIA ANUAL</t>
  </si>
  <si>
    <t>P</t>
  </si>
  <si>
    <t>BOLETÍN DE CALIFICACIONES - 2024-2025</t>
  </si>
  <si>
    <t>No.</t>
  </si>
  <si>
    <t>CENTRO PREPARA HERMANAS MIRABAL (SABADOS) - 15550</t>
  </si>
  <si>
    <t>Regional 10 - Distrito 01</t>
  </si>
  <si>
    <t>DATOS DEL ESTUDIANTE</t>
  </si>
  <si>
    <t>LENGUA ESPAÑOLA</t>
  </si>
  <si>
    <t>Lenguas Extranjeras - INGLES</t>
  </si>
  <si>
    <t>MATEMATICA</t>
  </si>
  <si>
    <t>CIENCIAS SOCIALES</t>
  </si>
  <si>
    <t>EDUCACION ARTISTICA</t>
  </si>
  <si>
    <t>EDUCACION FISICA</t>
  </si>
  <si>
    <t>FORMACION INTEGRAL HUMANA Y RELIGIOSA</t>
  </si>
  <si>
    <t>SITUACION FINAL DEL ESTUDIANTE</t>
  </si>
  <si>
    <t>Final de Año</t>
  </si>
  <si>
    <t>Completivo</t>
  </si>
  <si>
    <t>Extraordinario</t>
  </si>
  <si>
    <t>Promovido</t>
  </si>
  <si>
    <t>Promovido con asig. Pendiente</t>
  </si>
  <si>
    <t>Reprobado</t>
  </si>
  <si>
    <t>Directora Del Centro</t>
  </si>
  <si>
    <t>Licda. Lilian E. Arnaud Fragoso</t>
  </si>
  <si>
    <t>Encargada de Certificaciones y Validación</t>
  </si>
  <si>
    <t>Distrito Educativo 10-01</t>
  </si>
  <si>
    <t>Directora del Distrito  Educativo 10-01</t>
  </si>
  <si>
    <t>CP</t>
  </si>
  <si>
    <t>CR</t>
  </si>
  <si>
    <t>CE - LE1</t>
  </si>
  <si>
    <t>CE - LE2, LE3</t>
  </si>
  <si>
    <t>CE - LE4, LE6</t>
  </si>
  <si>
    <t>CE - LE5, LE7</t>
  </si>
  <si>
    <t>PCP 1</t>
  </si>
  <si>
    <t>PCP 2</t>
  </si>
  <si>
    <t>PCP 3</t>
  </si>
  <si>
    <t>PCP 4</t>
  </si>
  <si>
    <t>Calificacion Final</t>
  </si>
  <si>
    <t>C.C.F</t>
  </si>
  <si>
    <t>C.F.</t>
  </si>
  <si>
    <t>C.E.</t>
  </si>
  <si>
    <t>EVALUACION ESPECIAL</t>
  </si>
  <si>
    <t>% DE ASISTENCIA ANUAL</t>
  </si>
  <si>
    <t>SITUACIONFINAL EN LA ASIGNATURA</t>
  </si>
  <si>
    <t>C.E.EX</t>
  </si>
  <si>
    <t>70% C.E.EX</t>
  </si>
  <si>
    <t>C.EX.F</t>
  </si>
  <si>
    <t>NUMERO:</t>
  </si>
  <si>
    <t>APELLIDOS:</t>
  </si>
  <si>
    <t>NOMBRES:</t>
  </si>
  <si>
    <t>SECCION:</t>
  </si>
  <si>
    <t>DISTRITO EDU.:</t>
  </si>
  <si>
    <t>01</t>
  </si>
  <si>
    <t>REGIONAL:</t>
  </si>
  <si>
    <t>10</t>
  </si>
  <si>
    <t xml:space="preserve"> Sección:</t>
  </si>
  <si>
    <t>C. F.</t>
  </si>
  <si>
    <t xml:space="preserve"> Ingles</t>
  </si>
  <si>
    <t xml:space="preserve"> Formación Humana</t>
  </si>
  <si>
    <t xml:space="preserve">   Maestro/a: _____________________ Fecha:__________</t>
  </si>
  <si>
    <t xml:space="preserve">   Maestro/a: ____________________ Fecha:__________</t>
  </si>
  <si>
    <t xml:space="preserve">   Maestro/a: ____________________ Fecha:___________</t>
  </si>
  <si>
    <t>Evaluación Especial</t>
  </si>
  <si>
    <t>Eva. Especial</t>
  </si>
  <si>
    <t>Secretaria Docente</t>
  </si>
  <si>
    <t>Magaliy Rodríguez Mencia, M.A.</t>
  </si>
  <si>
    <t>SIGERD:</t>
  </si>
  <si>
    <t>Licda. Elizabeth Villar Espinal</t>
  </si>
  <si>
    <t>Mercedes Peña, M.A.</t>
  </si>
  <si>
    <t>Ciencias de la Naturaleza  (Ciencia de la Tierra y del Universo y de la Vida)</t>
  </si>
  <si>
    <t>CIENCIAS DE LA NATURALEZA  (Ciencia de la Tierra y del Universo y de la Vida)</t>
  </si>
  <si>
    <t xml:space="preserve"> Apellidos:</t>
  </si>
  <si>
    <t>C1</t>
  </si>
  <si>
    <t>C2-C3</t>
  </si>
  <si>
    <t>C4-C7</t>
  </si>
  <si>
    <t>C5-C6</t>
  </si>
  <si>
    <t xml:space="preserve"> Form. Integ. Hum. Relig.</t>
  </si>
  <si>
    <t>CENTRO PREPARA HERMANAS MIRABAL (SABADOS)</t>
  </si>
  <si>
    <t>Período:</t>
  </si>
  <si>
    <t>Sec.</t>
  </si>
  <si>
    <t>CALIFICACION POR PERIODOS</t>
  </si>
  <si>
    <t>CALIFICACION FINAL</t>
  </si>
  <si>
    <t>E.E.</t>
  </si>
  <si>
    <t>PARA HOJA PERIODO C.F.</t>
  </si>
  <si>
    <t>CALCULO DE NOTAS</t>
  </si>
  <si>
    <t>CENTRO PREPARA HERMANAS MIRABAL (SABADOS) - 10658</t>
  </si>
  <si>
    <t xml:space="preserve">FELIZ </t>
  </si>
  <si>
    <t>ANGELICA MARIA</t>
  </si>
  <si>
    <t>CARRERA DE LA CRUZ</t>
  </si>
  <si>
    <t>ANNY MICHELY</t>
  </si>
  <si>
    <t>MONTERO ESTRELLA</t>
  </si>
  <si>
    <t>ANYI PATRICIA</t>
  </si>
  <si>
    <t>MONTES DE OCA MEJIA</t>
  </si>
  <si>
    <t>ARIEL</t>
  </si>
  <si>
    <t>MELO VIZCAINO</t>
  </si>
  <si>
    <t>CARLOS JOSE</t>
  </si>
  <si>
    <t xml:space="preserve">BRAZOBAN </t>
  </si>
  <si>
    <t>CESAR AUGUSTO</t>
  </si>
  <si>
    <t>MONTAS VASQUEZ</t>
  </si>
  <si>
    <t>CHERLANDE</t>
  </si>
  <si>
    <t xml:space="preserve">JEAN-FRANCOIS </t>
  </si>
  <si>
    <t>CLARY</t>
  </si>
  <si>
    <t>D OLEO MORILLO</t>
  </si>
  <si>
    <t>DEVORA VICTORIA</t>
  </si>
  <si>
    <t>SEPULVEDA VASQUEZ</t>
  </si>
  <si>
    <t>DIANA YASMIN</t>
  </si>
  <si>
    <t>LEYBA CEBALLOS</t>
  </si>
  <si>
    <t>EDISON MANUEL</t>
  </si>
  <si>
    <t>SORIANO MARTINEZ</t>
  </si>
  <si>
    <t>EDUARDO ANTONIO</t>
  </si>
  <si>
    <t>FELIZ CORDERO</t>
  </si>
  <si>
    <t>EMANUEL</t>
  </si>
  <si>
    <t xml:space="preserve">LOUIS </t>
  </si>
  <si>
    <t>ESPERANZA</t>
  </si>
  <si>
    <t>DIAZ TUCENT</t>
  </si>
  <si>
    <t>GEIDY DAHIANA</t>
  </si>
  <si>
    <t xml:space="preserve">MORENO </t>
  </si>
  <si>
    <t>HASNEL</t>
  </si>
  <si>
    <t>BRAZOBAN DE JESUS</t>
  </si>
  <si>
    <t>ILIONISE</t>
  </si>
  <si>
    <t>JEAN BAPTISTE</t>
  </si>
  <si>
    <t>INGRID ESTHER</t>
  </si>
  <si>
    <t>MONTERO SELMO</t>
  </si>
  <si>
    <t>YENDRIFER.</t>
  </si>
  <si>
    <t>MARQUEZ MORETA</t>
  </si>
  <si>
    <t>JOEL ALEXANDER</t>
  </si>
  <si>
    <t>FELIZ MEDINA</t>
  </si>
  <si>
    <t>JUAN LUIS</t>
  </si>
  <si>
    <t>MARTINEZ DE JESUS</t>
  </si>
  <si>
    <t>LUISANNA</t>
  </si>
  <si>
    <t xml:space="preserve">FERRAND </t>
  </si>
  <si>
    <t>MARIA ALEXANDRA</t>
  </si>
  <si>
    <t xml:space="preserve">MADE </t>
  </si>
  <si>
    <t>MARIANA</t>
  </si>
  <si>
    <t>AMADOR SANTOS</t>
  </si>
  <si>
    <t>MARIANGELA</t>
  </si>
  <si>
    <t>MONTERO FULCAR</t>
  </si>
  <si>
    <t>MERVIN</t>
  </si>
  <si>
    <t>TORRES DE LA CRUZ</t>
  </si>
  <si>
    <t>MICHEL</t>
  </si>
  <si>
    <t xml:space="preserve">RINCON </t>
  </si>
  <si>
    <t>MILAGROS ESPERANZA</t>
  </si>
  <si>
    <t>FRIAS LARA</t>
  </si>
  <si>
    <t>NOELIA</t>
  </si>
  <si>
    <t>MEJIA MARTINEZ</t>
  </si>
  <si>
    <t>RENE</t>
  </si>
  <si>
    <t>RUTH ESTHER</t>
  </si>
  <si>
    <t>FIGUEROA NUÑEZ</t>
  </si>
  <si>
    <t>SCARLEN  ARIANA</t>
  </si>
  <si>
    <t>VICKY LISBETH</t>
  </si>
  <si>
    <t>PARRA  PERALTA</t>
  </si>
  <si>
    <t>YERLIN VIANEYRI</t>
  </si>
  <si>
    <t>MERCADO BERROA</t>
  </si>
  <si>
    <t>YOMAIRI</t>
  </si>
  <si>
    <t>MENDOZA PRENZA</t>
  </si>
  <si>
    <t>SANDRO</t>
  </si>
  <si>
    <t>VICENTE DE LOS SANTOS</t>
  </si>
  <si>
    <t>B</t>
  </si>
  <si>
    <t>Acta Final de Calificación  2026-2027</t>
  </si>
  <si>
    <t>AÑO ESCOLAR 2026-2027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</si>
</sst>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-0;;@"/>
    <numFmt numFmtId="165" formatCode="0;0;;@"/>
    <numFmt numFmtId="166" formatCode="0.0"/>
  </numFmts>
  <fonts count="3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Times New Roman"/>
      <family val="1"/>
    </font>
    <font>
      <sz val="9"/>
      <color theme="1"/>
      <name val="Times New Roman"/>
      <family val="1"/>
    </font>
    <font>
      <u/>
      <sz val="8"/>
      <color theme="1"/>
      <name val="Times New Roman"/>
      <family val="1"/>
    </font>
    <font>
      <sz val="8"/>
      <color rgb="FF000000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6795556505021"/>
        <bgColor theme="0" tint="-0.14996795556505021"/>
      </patternFill>
    </fill>
    <fill>
      <patternFill patternType="solid">
        <fgColor theme="0" tint="-0.14993743705557422"/>
        <bgColor theme="0" tint="-0.14993743705557422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26" fillId="0" borderId="0"/>
  </cellStyleXfs>
  <cellXfs count="314">
    <xf numFmtId="0" fontId="0" fillId="0" borderId="0" xfId="0"/>
    <xf numFmtId="0" fontId="0" fillId="0" borderId="13" xfId="0" applyBorder="1" applyAlignment="1">
      <alignment horizontal="center"/>
    </xf>
    <xf numFmtId="0" fontId="5" fillId="0" borderId="13" xfId="0" applyFont="1" applyBorder="1"/>
    <xf numFmtId="1" fontId="0" fillId="0" borderId="1" xfId="0" applyNumberFormat="1" applyBorder="1" applyAlignment="1">
      <alignment horizontal="center" vertical="center"/>
    </xf>
    <xf numFmtId="0" fontId="6" fillId="13" borderId="33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/>
    </xf>
    <xf numFmtId="0" fontId="17" fillId="0" borderId="1" xfId="0" applyFont="1" applyBorder="1"/>
    <xf numFmtId="0" fontId="0" fillId="0" borderId="1" xfId="0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26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36" xfId="0" applyBorder="1" applyAlignment="1" applyProtection="1">
      <alignment horizontal="center"/>
      <protection locked="0"/>
    </xf>
    <xf numFmtId="0" fontId="2" fillId="4" borderId="36" xfId="0" applyFont="1" applyFill="1" applyBorder="1" applyAlignment="1" applyProtection="1">
      <alignment horizontal="center"/>
      <protection locked="0"/>
    </xf>
    <xf numFmtId="0" fontId="2" fillId="7" borderId="8" xfId="0" applyFont="1" applyFill="1" applyBorder="1" applyAlignment="1" applyProtection="1">
      <alignment horizontal="center"/>
      <protection locked="0"/>
    </xf>
    <xf numFmtId="0" fontId="2" fillId="7" borderId="11" xfId="0" applyFont="1" applyFill="1" applyBorder="1" applyAlignment="1" applyProtection="1">
      <alignment horizontal="center"/>
      <protection locked="0"/>
    </xf>
    <xf numFmtId="0" fontId="2" fillId="15" borderId="17" xfId="0" applyFont="1" applyFill="1" applyBorder="1" applyAlignment="1" applyProtection="1">
      <alignment horizontal="center"/>
      <protection locked="0"/>
    </xf>
    <xf numFmtId="0" fontId="2" fillId="15" borderId="18" xfId="0" applyFont="1" applyFill="1" applyBorder="1" applyAlignment="1" applyProtection="1">
      <alignment horizontal="center"/>
      <protection locked="0"/>
    </xf>
    <xf numFmtId="0" fontId="2" fillId="15" borderId="23" xfId="0" applyFont="1" applyFill="1" applyBorder="1" applyAlignment="1" applyProtection="1">
      <alignment horizontal="center"/>
      <protection locked="0"/>
    </xf>
    <xf numFmtId="0" fontId="6" fillId="8" borderId="37" xfId="0" applyFont="1" applyFill="1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8" xfId="0" applyFont="1" applyFill="1" applyBorder="1" applyAlignment="1" applyProtection="1">
      <alignment horizontal="center"/>
      <protection locked="0"/>
    </xf>
    <xf numFmtId="0" fontId="2" fillId="3" borderId="9" xfId="0" applyFont="1" applyFill="1" applyBorder="1" applyAlignment="1" applyProtection="1">
      <alignment horizontal="center"/>
      <protection locked="0"/>
    </xf>
    <xf numFmtId="0" fontId="2" fillId="4" borderId="8" xfId="0" applyFont="1" applyFill="1" applyBorder="1" applyAlignment="1" applyProtection="1">
      <alignment horizontal="center"/>
      <protection locked="0"/>
    </xf>
    <xf numFmtId="0" fontId="2" fillId="4" borderId="11" xfId="0" applyFont="1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5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1" xfId="0" applyBorder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0" fontId="2" fillId="2" borderId="16" xfId="0" applyFont="1" applyFill="1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6" fillId="8" borderId="0" xfId="0" applyFont="1" applyFill="1" applyAlignment="1" applyProtection="1">
      <alignment horizontal="center"/>
      <protection locked="0"/>
    </xf>
    <xf numFmtId="164" fontId="2" fillId="0" borderId="35" xfId="0" applyNumberFormat="1" applyFont="1" applyBorder="1" applyAlignment="1" applyProtection="1">
      <alignment horizontal="center"/>
      <protection locked="0"/>
    </xf>
    <xf numFmtId="1" fontId="10" fillId="11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 vertical="center"/>
      <protection locked="0"/>
    </xf>
    <xf numFmtId="164" fontId="2" fillId="0" borderId="46" xfId="0" applyNumberFormat="1" applyFont="1" applyBorder="1" applyAlignment="1" applyProtection="1">
      <alignment horizontal="center"/>
      <protection locked="0"/>
    </xf>
    <xf numFmtId="164" fontId="2" fillId="0" borderId="47" xfId="0" applyNumberFormat="1" applyFont="1" applyBorder="1" applyAlignment="1" applyProtection="1">
      <alignment horizontal="center"/>
      <protection locked="0"/>
    </xf>
    <xf numFmtId="164" fontId="2" fillId="3" borderId="2" xfId="0" applyNumberFormat="1" applyFont="1" applyFill="1" applyBorder="1" applyAlignment="1">
      <alignment horizontal="center"/>
    </xf>
    <xf numFmtId="164" fontId="2" fillId="7" borderId="3" xfId="0" applyNumberFormat="1" applyFont="1" applyFill="1" applyBorder="1" applyAlignment="1">
      <alignment horizontal="center"/>
    </xf>
    <xf numFmtId="164" fontId="2" fillId="15" borderId="3" xfId="0" applyNumberFormat="1" applyFont="1" applyFill="1" applyBorder="1" applyAlignment="1">
      <alignment horizontal="center"/>
    </xf>
    <xf numFmtId="164" fontId="2" fillId="4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164" fontId="2" fillId="15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2" fillId="5" borderId="6" xfId="0" applyNumberFormat="1" applyFont="1" applyFill="1" applyBorder="1" applyAlignment="1">
      <alignment horizontal="center"/>
    </xf>
    <xf numFmtId="164" fontId="2" fillId="3" borderId="7" xfId="0" applyNumberFormat="1" applyFont="1" applyFill="1" applyBorder="1" applyAlignment="1">
      <alignment horizontal="center"/>
    </xf>
    <xf numFmtId="164" fontId="2" fillId="7" borderId="8" xfId="0" applyNumberFormat="1" applyFont="1" applyFill="1" applyBorder="1" applyAlignment="1">
      <alignment horizontal="center"/>
    </xf>
    <xf numFmtId="164" fontId="2" fillId="15" borderId="8" xfId="0" applyNumberFormat="1" applyFont="1" applyFill="1" applyBorder="1" applyAlignment="1">
      <alignment horizontal="center"/>
    </xf>
    <xf numFmtId="164" fontId="2" fillId="4" borderId="8" xfId="0" applyNumberFormat="1" applyFont="1" applyFill="1" applyBorder="1" applyAlignment="1">
      <alignment horizontal="center"/>
    </xf>
    <xf numFmtId="164" fontId="2" fillId="5" borderId="9" xfId="0" applyNumberFormat="1" applyFont="1" applyFill="1" applyBorder="1" applyAlignment="1">
      <alignment horizontal="center"/>
    </xf>
    <xf numFmtId="164" fontId="10" fillId="6" borderId="5" xfId="0" applyNumberFormat="1" applyFont="1" applyFill="1" applyBorder="1" applyAlignment="1">
      <alignment horizontal="center" vertical="center"/>
    </xf>
    <xf numFmtId="164" fontId="10" fillId="6" borderId="7" xfId="0" applyNumberFormat="1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164" fontId="10" fillId="6" borderId="6" xfId="0" applyNumberFormat="1" applyFont="1" applyFill="1" applyBorder="1" applyAlignment="1">
      <alignment horizontal="center" vertical="center"/>
    </xf>
    <xf numFmtId="164" fontId="10" fillId="6" borderId="8" xfId="0" applyNumberFormat="1" applyFont="1" applyFill="1" applyBorder="1" applyAlignment="1">
      <alignment horizontal="center" vertical="center"/>
    </xf>
    <xf numFmtId="164" fontId="10" fillId="6" borderId="9" xfId="0" applyNumberFormat="1" applyFont="1" applyFill="1" applyBorder="1" applyAlignment="1">
      <alignment horizontal="center" vertical="center"/>
    </xf>
    <xf numFmtId="164" fontId="10" fillId="6" borderId="12" xfId="0" applyNumberFormat="1" applyFont="1" applyFill="1" applyBorder="1" applyAlignment="1">
      <alignment horizontal="center" vertical="center"/>
    </xf>
    <xf numFmtId="164" fontId="10" fillId="6" borderId="11" xfId="0" applyNumberFormat="1" applyFont="1" applyFill="1" applyBorder="1" applyAlignment="1">
      <alignment horizontal="center" vertical="center"/>
    </xf>
    <xf numFmtId="1" fontId="2" fillId="6" borderId="5" xfId="0" applyNumberFormat="1" applyFont="1" applyFill="1" applyBorder="1" applyAlignment="1">
      <alignment horizontal="center"/>
    </xf>
    <xf numFmtId="1" fontId="2" fillId="6" borderId="6" xfId="0" applyNumberFormat="1" applyFont="1" applyFill="1" applyBorder="1" applyAlignment="1">
      <alignment horizontal="center"/>
    </xf>
    <xf numFmtId="165" fontId="2" fillId="6" borderId="6" xfId="0" applyNumberFormat="1" applyFont="1" applyFill="1" applyBorder="1" applyAlignment="1">
      <alignment horizontal="center"/>
    </xf>
    <xf numFmtId="1" fontId="2" fillId="6" borderId="7" xfId="0" applyNumberFormat="1" applyFont="1" applyFill="1" applyBorder="1" applyAlignment="1">
      <alignment horizontal="center"/>
    </xf>
    <xf numFmtId="165" fontId="2" fillId="6" borderId="9" xfId="0" applyNumberFormat="1" applyFont="1" applyFill="1" applyBorder="1" applyAlignment="1">
      <alignment horizontal="center"/>
    </xf>
    <xf numFmtId="0" fontId="13" fillId="0" borderId="0" xfId="0" applyFont="1" applyAlignment="1" applyProtection="1">
      <alignment horizontal="left" vertical="center"/>
      <protection locked="0"/>
    </xf>
    <xf numFmtId="0" fontId="0" fillId="0" borderId="13" xfId="0" applyBorder="1" applyProtection="1"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49" fontId="0" fillId="0" borderId="13" xfId="0" applyNumberFormat="1" applyBorder="1" applyAlignment="1" applyProtection="1">
      <alignment horizontal="center"/>
      <protection locked="0"/>
    </xf>
    <xf numFmtId="49" fontId="0" fillId="0" borderId="24" xfId="0" applyNumberFormat="1" applyBorder="1" applyAlignment="1" applyProtection="1">
      <alignment horizontal="center"/>
      <protection locked="0"/>
    </xf>
    <xf numFmtId="49" fontId="9" fillId="10" borderId="26" xfId="0" applyNumberFormat="1" applyFont="1" applyFill="1" applyBorder="1" applyAlignment="1">
      <alignment horizontal="center" vertical="center" wrapText="1"/>
    </xf>
    <xf numFmtId="49" fontId="9" fillId="10" borderId="1" xfId="0" applyNumberFormat="1" applyFont="1" applyFill="1" applyBorder="1" applyAlignment="1">
      <alignment horizontal="center" vertical="center" wrapText="1"/>
    </xf>
    <xf numFmtId="49" fontId="21" fillId="10" borderId="1" xfId="0" applyNumberFormat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1" fontId="10" fillId="11" borderId="26" xfId="0" applyNumberFormat="1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24" xfId="0" applyFont="1" applyBorder="1"/>
    <xf numFmtId="0" fontId="0" fillId="6" borderId="1" xfId="0" applyFill="1" applyBorder="1"/>
    <xf numFmtId="0" fontId="5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24" xfId="0" applyBorder="1"/>
    <xf numFmtId="0" fontId="0" fillId="0" borderId="13" xfId="0" applyBorder="1"/>
    <xf numFmtId="49" fontId="9" fillId="6" borderId="1" xfId="0" applyNumberFormat="1" applyFont="1" applyFill="1" applyBorder="1" applyAlignment="1">
      <alignment horizontal="center" vertical="center" wrapText="1"/>
    </xf>
    <xf numFmtId="49" fontId="9" fillId="6" borderId="12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textRotation="90"/>
    </xf>
    <xf numFmtId="0" fontId="16" fillId="6" borderId="1" xfId="0" applyFont="1" applyFill="1" applyBorder="1" applyAlignment="1">
      <alignment horizontal="center" textRotation="90"/>
    </xf>
    <xf numFmtId="0" fontId="16" fillId="6" borderId="6" xfId="0" applyFont="1" applyFill="1" applyBorder="1" applyAlignment="1">
      <alignment horizontal="center" textRotation="90" wrapText="1"/>
    </xf>
    <xf numFmtId="0" fontId="16" fillId="6" borderId="1" xfId="0" applyFont="1" applyFill="1" applyBorder="1" applyAlignment="1">
      <alignment horizontal="center" textRotation="90" wrapText="1"/>
    </xf>
    <xf numFmtId="0" fontId="16" fillId="6" borderId="6" xfId="0" applyFont="1" applyFill="1" applyBorder="1" applyAlignment="1">
      <alignment horizontal="center" textRotation="90"/>
    </xf>
    <xf numFmtId="0" fontId="17" fillId="0" borderId="12" xfId="0" applyFont="1" applyBorder="1"/>
    <xf numFmtId="1" fontId="0" fillId="0" borderId="4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/>
    <xf numFmtId="0" fontId="18" fillId="0" borderId="48" xfId="0" applyFont="1" applyBorder="1" applyAlignment="1">
      <alignment horizontal="center" vertical="center"/>
    </xf>
    <xf numFmtId="0" fontId="9" fillId="0" borderId="0" xfId="0" applyFont="1"/>
    <xf numFmtId="1" fontId="0" fillId="0" borderId="1" xfId="0" applyNumberFormat="1" applyBorder="1" applyAlignment="1">
      <alignment horizontal="center"/>
    </xf>
    <xf numFmtId="0" fontId="9" fillId="0" borderId="13" xfId="0" applyFont="1" applyBorder="1"/>
    <xf numFmtId="0" fontId="9" fillId="0" borderId="24" xfId="0" applyFont="1" applyBorder="1"/>
    <xf numFmtId="0" fontId="21" fillId="0" borderId="0" xfId="0" applyFont="1"/>
    <xf numFmtId="0" fontId="23" fillId="0" borderId="24" xfId="0" applyFont="1" applyBorder="1"/>
    <xf numFmtId="0" fontId="0" fillId="0" borderId="24" xfId="0" applyBorder="1" applyAlignment="1">
      <alignment horizontal="center"/>
    </xf>
    <xf numFmtId="164" fontId="0" fillId="0" borderId="0" xfId="0" applyNumberFormat="1" applyProtection="1">
      <protection locked="0"/>
    </xf>
    <xf numFmtId="0" fontId="7" fillId="0" borderId="0" xfId="0" applyFont="1" applyAlignment="1">
      <alignment vertical="top"/>
    </xf>
    <xf numFmtId="0" fontId="24" fillId="17" borderId="1" xfId="0" applyFont="1" applyFill="1" applyBorder="1" applyAlignment="1" applyProtection="1">
      <alignment vertical="center" wrapText="1"/>
      <protection locked="0"/>
    </xf>
    <xf numFmtId="0" fontId="24" fillId="0" borderId="1" xfId="0" applyFont="1" applyBorder="1" applyAlignment="1" applyProtection="1">
      <alignment vertical="center" wrapText="1"/>
      <protection locked="0"/>
    </xf>
    <xf numFmtId="0" fontId="25" fillId="18" borderId="1" xfId="0" applyFont="1" applyFill="1" applyBorder="1" applyAlignment="1" applyProtection="1">
      <alignment vertical="center" wrapText="1"/>
      <protection locked="0"/>
    </xf>
    <xf numFmtId="0" fontId="25" fillId="0" borderId="1" xfId="0" applyFont="1" applyBorder="1" applyAlignment="1" applyProtection="1">
      <alignment vertical="center" wrapText="1"/>
      <protection locked="0"/>
    </xf>
    <xf numFmtId="0" fontId="2" fillId="15" borderId="7" xfId="0" applyFont="1" applyFill="1" applyBorder="1" applyAlignment="1" applyProtection="1">
      <alignment horizontal="center"/>
      <protection locked="0"/>
    </xf>
    <xf numFmtId="0" fontId="2" fillId="15" borderId="8" xfId="0" applyFont="1" applyFill="1" applyBorder="1" applyAlignment="1" applyProtection="1">
      <alignment horizontal="center"/>
      <protection locked="0"/>
    </xf>
    <xf numFmtId="0" fontId="2" fillId="15" borderId="9" xfId="0" applyFont="1" applyFill="1" applyBorder="1" applyAlignment="1" applyProtection="1">
      <alignment horizontal="center"/>
      <protection locked="0"/>
    </xf>
    <xf numFmtId="0" fontId="26" fillId="0" borderId="6" xfId="1" applyBorder="1" applyAlignment="1" applyProtection="1">
      <alignment horizontal="center"/>
      <protection locked="0"/>
    </xf>
    <xf numFmtId="0" fontId="26" fillId="0" borderId="4" xfId="1" applyBorder="1" applyAlignment="1" applyProtection="1">
      <alignment horizontal="center"/>
      <protection locked="0"/>
    </xf>
    <xf numFmtId="0" fontId="27" fillId="0" borderId="1" xfId="0" applyFont="1" applyBorder="1" applyAlignment="1" applyProtection="1">
      <alignment horizontal="center"/>
      <protection locked="0"/>
    </xf>
    <xf numFmtId="0" fontId="27" fillId="0" borderId="5" xfId="0" applyFont="1" applyBorder="1" applyAlignment="1" applyProtection="1">
      <alignment horizontal="center"/>
      <protection locked="0"/>
    </xf>
    <xf numFmtId="0" fontId="0" fillId="11" borderId="0" xfId="0" applyFill="1"/>
    <xf numFmtId="0" fontId="27" fillId="0" borderId="6" xfId="0" applyFont="1" applyBorder="1" applyAlignment="1" applyProtection="1">
      <alignment horizontal="center"/>
      <protection locked="0"/>
    </xf>
    <xf numFmtId="0" fontId="28" fillId="0" borderId="1" xfId="0" applyFont="1" applyBorder="1" applyAlignment="1" applyProtection="1">
      <alignment vertical="center" wrapText="1"/>
      <protection locked="0"/>
    </xf>
    <xf numFmtId="0" fontId="26" fillId="0" borderId="5" xfId="1" applyBorder="1" applyAlignment="1" applyProtection="1">
      <alignment horizontal="center"/>
      <protection locked="0"/>
    </xf>
    <xf numFmtId="0" fontId="26" fillId="0" borderId="1" xfId="1" applyBorder="1" applyAlignment="1" applyProtection="1">
      <alignment horizontal="center"/>
      <protection locked="0"/>
    </xf>
    <xf numFmtId="0" fontId="29" fillId="19" borderId="1" xfId="0" applyFont="1" applyFill="1" applyBorder="1" applyAlignment="1" applyProtection="1">
      <alignment vertical="center" wrapText="1"/>
      <protection locked="0"/>
    </xf>
    <xf numFmtId="0" fontId="29" fillId="0" borderId="1" xfId="0" applyFont="1" applyBorder="1" applyAlignment="1" applyProtection="1">
      <alignment vertical="center" wrapText="1"/>
      <protection locked="0"/>
    </xf>
    <xf numFmtId="0" fontId="25" fillId="19" borderId="1" xfId="0" applyFont="1" applyFill="1" applyBorder="1" applyAlignment="1" applyProtection="1">
      <alignment vertical="center" wrapText="1"/>
      <protection locked="0"/>
    </xf>
    <xf numFmtId="0" fontId="28" fillId="19" borderId="1" xfId="0" applyFont="1" applyFill="1" applyBorder="1" applyAlignment="1" applyProtection="1">
      <alignment vertical="center" wrapText="1"/>
      <protection locked="0"/>
    </xf>
    <xf numFmtId="0" fontId="30" fillId="0" borderId="1" xfId="0" applyFont="1" applyBorder="1" applyAlignment="1" applyProtection="1">
      <alignment vertical="center" wrapText="1"/>
      <protection locked="0"/>
    </xf>
    <xf numFmtId="0" fontId="31" fillId="19" borderId="1" xfId="0" applyFont="1" applyFill="1" applyBorder="1" applyAlignment="1" applyProtection="1">
      <alignment vertical="center" wrapText="1"/>
      <protection locked="0"/>
    </xf>
    <xf numFmtId="0" fontId="0" fillId="0" borderId="25" xfId="0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164" fontId="0" fillId="0" borderId="1" xfId="0" applyNumberFormat="1" applyBorder="1" applyAlignment="1">
      <alignment horizontal="center" vertical="center"/>
    </xf>
    <xf numFmtId="0" fontId="29" fillId="17" borderId="1" xfId="0" applyFont="1" applyFill="1" applyBorder="1" applyAlignment="1" applyProtection="1">
      <alignment vertical="center" wrapText="1"/>
      <protection locked="0"/>
    </xf>
    <xf numFmtId="0" fontId="12" fillId="0" borderId="0" xfId="0" applyFont="1" applyAlignment="1">
      <alignment horizontal="center" vertical="center"/>
    </xf>
    <xf numFmtId="0" fontId="0" fillId="14" borderId="42" xfId="0" applyFill="1" applyBorder="1" applyAlignment="1">
      <alignment horizontal="center" vertical="center" wrapText="1"/>
    </xf>
    <xf numFmtId="0" fontId="0" fillId="14" borderId="28" xfId="0" applyFill="1" applyBorder="1" applyAlignment="1">
      <alignment horizontal="center" vertical="center" wrapText="1"/>
    </xf>
    <xf numFmtId="0" fontId="0" fillId="14" borderId="43" xfId="0" applyFill="1" applyBorder="1" applyAlignment="1">
      <alignment horizontal="center" vertical="center" wrapText="1"/>
    </xf>
    <xf numFmtId="0" fontId="22" fillId="14" borderId="42" xfId="0" applyFont="1" applyFill="1" applyBorder="1" applyAlignment="1">
      <alignment horizontal="center" vertical="center" wrapText="1"/>
    </xf>
    <xf numFmtId="0" fontId="22" fillId="14" borderId="28" xfId="0" applyFont="1" applyFill="1" applyBorder="1" applyAlignment="1">
      <alignment horizontal="center" vertical="center" wrapText="1"/>
    </xf>
    <xf numFmtId="0" fontId="22" fillId="14" borderId="43" xfId="0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22" fillId="14" borderId="2" xfId="0" applyFont="1" applyFill="1" applyBorder="1" applyAlignment="1">
      <alignment horizontal="center" vertical="center" wrapText="1"/>
    </xf>
    <xf numFmtId="0" fontId="22" fillId="14" borderId="3" xfId="0" applyFont="1" applyFill="1" applyBorder="1" applyAlignment="1">
      <alignment horizontal="center" vertical="center" wrapText="1"/>
    </xf>
    <xf numFmtId="0" fontId="22" fillId="14" borderId="4" xfId="0" applyFont="1" applyFill="1" applyBorder="1" applyAlignment="1">
      <alignment horizontal="center" vertical="center" wrapText="1"/>
    </xf>
    <xf numFmtId="0" fontId="11" fillId="16" borderId="0" xfId="0" applyFont="1" applyFill="1" applyAlignment="1">
      <alignment horizontal="center"/>
    </xf>
    <xf numFmtId="0" fontId="0" fillId="0" borderId="13" xfId="0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12" borderId="2" xfId="0" applyFont="1" applyFill="1" applyBorder="1" applyAlignment="1" applyProtection="1">
      <alignment horizontal="center" vertical="center"/>
      <protection locked="0"/>
    </xf>
    <xf numFmtId="0" fontId="9" fillId="12" borderId="3" xfId="0" applyFont="1" applyFill="1" applyBorder="1" applyAlignment="1" applyProtection="1">
      <alignment horizontal="center" vertical="center"/>
      <protection locked="0"/>
    </xf>
    <xf numFmtId="0" fontId="9" fillId="12" borderId="4" xfId="0" applyFont="1" applyFill="1" applyBorder="1" applyAlignment="1" applyProtection="1">
      <alignment horizontal="center" vertical="center"/>
      <protection locked="0"/>
    </xf>
    <xf numFmtId="0" fontId="9" fillId="12" borderId="5" xfId="0" applyFont="1" applyFill="1" applyBorder="1" applyAlignment="1" applyProtection="1">
      <alignment horizontal="center" vertical="center"/>
      <protection locked="0"/>
    </xf>
    <xf numFmtId="0" fontId="9" fillId="12" borderId="1" xfId="0" applyFont="1" applyFill="1" applyBorder="1" applyAlignment="1" applyProtection="1">
      <alignment horizontal="center" vertical="center"/>
      <protection locked="0"/>
    </xf>
    <xf numFmtId="0" fontId="9" fillId="12" borderId="6" xfId="0" applyFont="1" applyFill="1" applyBorder="1" applyAlignment="1" applyProtection="1">
      <alignment horizontal="center" vertical="center"/>
      <protection locked="0"/>
    </xf>
    <xf numFmtId="49" fontId="9" fillId="11" borderId="18" xfId="0" applyNumberFormat="1" applyFont="1" applyFill="1" applyBorder="1" applyAlignment="1" applyProtection="1">
      <alignment horizontal="center" vertical="center" wrapText="1"/>
      <protection locked="0"/>
    </xf>
    <xf numFmtId="49" fontId="9" fillId="11" borderId="28" xfId="0" applyNumberFormat="1" applyFont="1" applyFill="1" applyBorder="1" applyAlignment="1" applyProtection="1">
      <alignment horizontal="center" vertical="center" wrapText="1"/>
      <protection locked="0"/>
    </xf>
    <xf numFmtId="49" fontId="9" fillId="6" borderId="18" xfId="0" applyNumberFormat="1" applyFont="1" applyFill="1" applyBorder="1" applyAlignment="1">
      <alignment horizontal="center" vertical="center" wrapText="1"/>
    </xf>
    <xf numFmtId="49" fontId="9" fillId="6" borderId="28" xfId="0" applyNumberFormat="1" applyFont="1" applyFill="1" applyBorder="1" applyAlignment="1">
      <alignment horizontal="center" vertical="center" wrapText="1"/>
    </xf>
    <xf numFmtId="49" fontId="9" fillId="6" borderId="23" xfId="0" applyNumberFormat="1" applyFont="1" applyFill="1" applyBorder="1" applyAlignment="1">
      <alignment horizontal="center" vertical="center" wrapText="1"/>
    </xf>
    <xf numFmtId="49" fontId="9" fillId="6" borderId="43" xfId="0" applyNumberFormat="1" applyFont="1" applyFill="1" applyBorder="1" applyAlignment="1">
      <alignment horizontal="center" vertical="center" wrapText="1"/>
    </xf>
    <xf numFmtId="49" fontId="9" fillId="6" borderId="17" xfId="0" applyNumberFormat="1" applyFont="1" applyFill="1" applyBorder="1" applyAlignment="1">
      <alignment horizontal="center" vertical="center" wrapText="1"/>
    </xf>
    <xf numFmtId="49" fontId="9" fillId="6" borderId="4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8" fillId="9" borderId="19" xfId="0" applyFont="1" applyFill="1" applyBorder="1" applyAlignment="1" applyProtection="1">
      <alignment horizontal="center"/>
      <protection locked="0"/>
    </xf>
    <xf numFmtId="0" fontId="8" fillId="9" borderId="20" xfId="0" applyFont="1" applyFill="1" applyBorder="1" applyAlignment="1" applyProtection="1">
      <alignment horizontal="center"/>
      <protection locked="0"/>
    </xf>
    <xf numFmtId="0" fontId="8" fillId="9" borderId="21" xfId="0" applyFont="1" applyFill="1" applyBorder="1" applyAlignment="1" applyProtection="1">
      <alignment horizontal="center"/>
      <protection locked="0"/>
    </xf>
    <xf numFmtId="0" fontId="2" fillId="5" borderId="22" xfId="0" applyFont="1" applyFill="1" applyBorder="1" applyAlignment="1" applyProtection="1">
      <alignment horizontal="center" vertical="center" textRotation="90" wrapText="1"/>
      <protection locked="0"/>
    </xf>
    <xf numFmtId="0" fontId="2" fillId="5" borderId="15" xfId="0" applyFont="1" applyFill="1" applyBorder="1" applyAlignment="1" applyProtection="1">
      <alignment horizontal="center" vertical="center" textRotation="90" wrapText="1"/>
      <protection locked="0"/>
    </xf>
    <xf numFmtId="0" fontId="2" fillId="5" borderId="41" xfId="0" applyFont="1" applyFill="1" applyBorder="1" applyAlignment="1" applyProtection="1">
      <alignment horizontal="center" vertical="center" textRotation="90" wrapText="1"/>
      <protection locked="0"/>
    </xf>
    <xf numFmtId="0" fontId="2" fillId="0" borderId="38" xfId="0" applyFont="1" applyBorder="1" applyAlignment="1" applyProtection="1">
      <alignment horizontal="center" vertical="center" textRotation="90" wrapText="1"/>
      <protection locked="0"/>
    </xf>
    <xf numFmtId="0" fontId="2" fillId="0" borderId="39" xfId="0" applyFont="1" applyBorder="1" applyAlignment="1" applyProtection="1">
      <alignment horizontal="center" vertical="center" textRotation="90" wrapText="1"/>
      <protection locked="0"/>
    </xf>
    <xf numFmtId="0" fontId="2" fillId="0" borderId="40" xfId="0" applyFont="1" applyBorder="1" applyAlignment="1" applyProtection="1">
      <alignment horizontal="center" vertical="center" textRotation="90" wrapText="1"/>
      <protection locked="0"/>
    </xf>
    <xf numFmtId="0" fontId="2" fillId="7" borderId="2" xfId="0" applyFont="1" applyFill="1" applyBorder="1" applyAlignment="1" applyProtection="1">
      <alignment horizontal="center"/>
      <protection locked="0"/>
    </xf>
    <xf numFmtId="0" fontId="2" fillId="7" borderId="3" xfId="0" applyFont="1" applyFill="1" applyBorder="1" applyAlignment="1" applyProtection="1">
      <alignment horizontal="center"/>
      <protection locked="0"/>
    </xf>
    <xf numFmtId="0" fontId="2" fillId="7" borderId="10" xfId="0" applyFont="1" applyFill="1" applyBorder="1" applyAlignment="1" applyProtection="1">
      <alignment horizontal="center"/>
      <protection locked="0"/>
    </xf>
    <xf numFmtId="0" fontId="2" fillId="4" borderId="34" xfId="0" applyFont="1" applyFill="1" applyBorder="1" applyAlignment="1" applyProtection="1">
      <alignment horizontal="center"/>
      <protection locked="0"/>
    </xf>
    <xf numFmtId="0" fontId="2" fillId="4" borderId="3" xfId="0" applyFont="1" applyFill="1" applyBorder="1" applyAlignment="1" applyProtection="1">
      <alignment horizontal="center"/>
      <protection locked="0"/>
    </xf>
    <xf numFmtId="0" fontId="2" fillId="4" borderId="10" xfId="0" applyFont="1" applyFill="1" applyBorder="1" applyAlignment="1" applyProtection="1">
      <alignment horizontal="center"/>
      <protection locked="0"/>
    </xf>
    <xf numFmtId="0" fontId="2" fillId="3" borderId="38" xfId="0" applyFont="1" applyFill="1" applyBorder="1" applyAlignment="1" applyProtection="1">
      <alignment horizontal="center" vertical="center"/>
      <protection locked="0"/>
    </xf>
    <xf numFmtId="0" fontId="2" fillId="3" borderId="40" xfId="0" applyFont="1" applyFill="1" applyBorder="1" applyAlignment="1" applyProtection="1">
      <alignment horizontal="center" vertical="center"/>
      <protection locked="0"/>
    </xf>
    <xf numFmtId="0" fontId="2" fillId="7" borderId="38" xfId="0" applyFont="1" applyFill="1" applyBorder="1" applyAlignment="1" applyProtection="1">
      <alignment horizontal="center" vertical="center"/>
      <protection locked="0"/>
    </xf>
    <xf numFmtId="0" fontId="2" fillId="7" borderId="40" xfId="0" applyFont="1" applyFill="1" applyBorder="1" applyAlignment="1" applyProtection="1">
      <alignment horizontal="center" vertical="center"/>
      <protection locked="0"/>
    </xf>
    <xf numFmtId="0" fontId="2" fillId="4" borderId="38" xfId="0" applyFont="1" applyFill="1" applyBorder="1" applyAlignment="1" applyProtection="1">
      <alignment horizontal="center" vertical="center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15" borderId="2" xfId="0" applyFont="1" applyFill="1" applyBorder="1" applyAlignment="1" applyProtection="1">
      <alignment horizontal="center"/>
      <protection locked="0"/>
    </xf>
    <xf numFmtId="0" fontId="2" fillId="15" borderId="3" xfId="0" applyFont="1" applyFill="1" applyBorder="1" applyAlignment="1" applyProtection="1">
      <alignment horizontal="center"/>
      <protection locked="0"/>
    </xf>
    <xf numFmtId="0" fontId="2" fillId="15" borderId="4" xfId="0" applyFont="1" applyFill="1" applyBorder="1" applyAlignment="1" applyProtection="1">
      <alignment horizontal="center"/>
      <protection locked="0"/>
    </xf>
    <xf numFmtId="0" fontId="2" fillId="15" borderId="44" xfId="0" applyFont="1" applyFill="1" applyBorder="1" applyAlignment="1" applyProtection="1">
      <alignment horizontal="center" vertical="center"/>
      <protection locked="0"/>
    </xf>
    <xf numFmtId="0" fontId="2" fillId="15" borderId="45" xfId="0" applyFont="1" applyFill="1" applyBorder="1" applyAlignment="1" applyProtection="1">
      <alignment horizontal="center" vertical="center"/>
      <protection locked="0"/>
    </xf>
    <xf numFmtId="0" fontId="2" fillId="6" borderId="2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9" fillId="12" borderId="2" xfId="0" applyFont="1" applyFill="1" applyBorder="1" applyAlignment="1" applyProtection="1">
      <alignment horizontal="center" vertical="center" wrapText="1"/>
      <protection locked="0"/>
    </xf>
    <xf numFmtId="0" fontId="9" fillId="12" borderId="4" xfId="0" applyFont="1" applyFill="1" applyBorder="1" applyAlignment="1" applyProtection="1">
      <alignment horizontal="center" vertical="center" wrapText="1"/>
      <protection locked="0"/>
    </xf>
    <xf numFmtId="0" fontId="9" fillId="12" borderId="5" xfId="0" applyFont="1" applyFill="1" applyBorder="1" applyAlignment="1" applyProtection="1">
      <alignment horizontal="center" vertical="center" wrapText="1"/>
      <protection locked="0"/>
    </xf>
    <xf numFmtId="0" fontId="9" fillId="12" borderId="6" xfId="0" applyFont="1" applyFill="1" applyBorder="1" applyAlignment="1" applyProtection="1">
      <alignment horizontal="center" vertical="center" wrapText="1"/>
      <protection locked="0"/>
    </xf>
    <xf numFmtId="0" fontId="9" fillId="12" borderId="17" xfId="0" applyFont="1" applyFill="1" applyBorder="1" applyAlignment="1" applyProtection="1">
      <alignment horizontal="center" vertical="center" wrapText="1"/>
      <protection locked="0"/>
    </xf>
    <xf numFmtId="0" fontId="9" fillId="12" borderId="23" xfId="0" applyFont="1" applyFill="1" applyBorder="1" applyAlignment="1" applyProtection="1">
      <alignment horizontal="center" vertical="center" wrapText="1"/>
      <protection locked="0"/>
    </xf>
    <xf numFmtId="0" fontId="5" fillId="12" borderId="2" xfId="0" applyFont="1" applyFill="1" applyBorder="1" applyAlignment="1" applyProtection="1">
      <alignment horizontal="center" vertical="center"/>
      <protection locked="0"/>
    </xf>
    <xf numFmtId="0" fontId="5" fillId="12" borderId="3" xfId="0" applyFont="1" applyFill="1" applyBorder="1" applyAlignment="1" applyProtection="1">
      <alignment horizontal="center" vertical="center"/>
      <protection locked="0"/>
    </xf>
    <xf numFmtId="0" fontId="5" fillId="12" borderId="4" xfId="0" applyFont="1" applyFill="1" applyBorder="1" applyAlignment="1" applyProtection="1">
      <alignment horizontal="center" vertical="center"/>
      <protection locked="0"/>
    </xf>
    <xf numFmtId="0" fontId="5" fillId="12" borderId="5" xfId="0" applyFont="1" applyFill="1" applyBorder="1" applyAlignment="1" applyProtection="1">
      <alignment horizontal="center" vertical="center"/>
      <protection locked="0"/>
    </xf>
    <xf numFmtId="0" fontId="5" fillId="12" borderId="1" xfId="0" applyFont="1" applyFill="1" applyBorder="1" applyAlignment="1" applyProtection="1">
      <alignment horizontal="center" vertical="center"/>
      <protection locked="0"/>
    </xf>
    <xf numFmtId="0" fontId="5" fillId="12" borderId="6" xfId="0" applyFont="1" applyFill="1" applyBorder="1" applyAlignment="1" applyProtection="1">
      <alignment horizontal="center" vertical="center"/>
      <protection locked="0"/>
    </xf>
    <xf numFmtId="0" fontId="2" fillId="6" borderId="6" xfId="0" applyFont="1" applyFill="1" applyBorder="1" applyAlignment="1">
      <alignment horizontal="center" vertical="center"/>
    </xf>
    <xf numFmtId="49" fontId="9" fillId="6" borderId="27" xfId="0" applyNumberFormat="1" applyFont="1" applyFill="1" applyBorder="1" applyAlignment="1">
      <alignment horizontal="center" vertical="center" wrapText="1"/>
    </xf>
    <xf numFmtId="49" fontId="9" fillId="6" borderId="24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0" fillId="6" borderId="1" xfId="0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49" fontId="9" fillId="10" borderId="1" xfId="0" applyNumberFormat="1" applyFont="1" applyFill="1" applyBorder="1" applyAlignment="1">
      <alignment horizontal="center" vertical="center" textRotation="90" wrapText="1"/>
    </xf>
    <xf numFmtId="0" fontId="14" fillId="10" borderId="1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9" fillId="10" borderId="25" xfId="0" applyFont="1" applyFill="1" applyBorder="1" applyAlignment="1">
      <alignment horizontal="center" vertical="center" wrapText="1"/>
    </xf>
    <xf numFmtId="0" fontId="9" fillId="10" borderId="26" xfId="0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center" vertical="center"/>
    </xf>
    <xf numFmtId="0" fontId="5" fillId="10" borderId="25" xfId="0" applyFont="1" applyFill="1" applyBorder="1" applyAlignment="1">
      <alignment horizontal="center" vertical="center"/>
    </xf>
    <xf numFmtId="0" fontId="5" fillId="10" borderId="26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 wrapText="1"/>
    </xf>
    <xf numFmtId="0" fontId="5" fillId="10" borderId="25" xfId="0" applyFont="1" applyFill="1" applyBorder="1" applyAlignment="1">
      <alignment horizontal="center" vertical="center" wrapText="1"/>
    </xf>
    <xf numFmtId="0" fontId="5" fillId="10" borderId="26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textRotation="90" wrapText="1"/>
    </xf>
    <xf numFmtId="0" fontId="2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9" fillId="10" borderId="18" xfId="0" applyFont="1" applyFill="1" applyBorder="1" applyAlignment="1">
      <alignment horizontal="left" vertical="center" wrapText="1"/>
    </xf>
    <xf numFmtId="0" fontId="9" fillId="10" borderId="28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/>
    </xf>
    <xf numFmtId="0" fontId="9" fillId="10" borderId="29" xfId="0" applyFont="1" applyFill="1" applyBorder="1" applyAlignment="1">
      <alignment horizontal="center" vertical="center"/>
    </xf>
    <xf numFmtId="0" fontId="9" fillId="10" borderId="30" xfId="0" applyFont="1" applyFill="1" applyBorder="1" applyAlignment="1">
      <alignment horizontal="center" vertical="center"/>
    </xf>
    <xf numFmtId="0" fontId="9" fillId="10" borderId="24" xfId="0" applyFont="1" applyFill="1" applyBorder="1" applyAlignment="1">
      <alignment horizontal="center" vertical="center"/>
    </xf>
    <xf numFmtId="0" fontId="9" fillId="10" borderId="13" xfId="0" applyFont="1" applyFill="1" applyBorder="1" applyAlignment="1">
      <alignment horizontal="center" vertical="center"/>
    </xf>
    <xf numFmtId="0" fontId="9" fillId="10" borderId="3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0" fillId="10" borderId="1" xfId="0" applyFill="1" applyBorder="1" applyAlignment="1" applyProtection="1">
      <alignment horizontal="center"/>
      <protection locked="0"/>
    </xf>
    <xf numFmtId="0" fontId="0" fillId="10" borderId="1" xfId="0" applyFill="1" applyBorder="1" applyAlignment="1" applyProtection="1">
      <alignment horizontal="left"/>
      <protection locked="0"/>
    </xf>
    <xf numFmtId="166" fontId="2" fillId="10" borderId="18" xfId="0" applyNumberFormat="1" applyFont="1" applyFill="1" applyBorder="1" applyAlignment="1">
      <alignment horizontal="center" vertical="center"/>
    </xf>
    <xf numFmtId="166" fontId="2" fillId="10" borderId="28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 vertical="center" wrapText="1"/>
    </xf>
    <xf numFmtId="0" fontId="2" fillId="10" borderId="18" xfId="0" applyFont="1" applyFill="1" applyBorder="1" applyAlignment="1">
      <alignment horizontal="center" vertical="center" textRotation="90"/>
    </xf>
    <xf numFmtId="0" fontId="2" fillId="10" borderId="32" xfId="0" applyFont="1" applyFill="1" applyBorder="1" applyAlignment="1">
      <alignment horizontal="center" vertical="center" textRotation="90"/>
    </xf>
    <xf numFmtId="0" fontId="2" fillId="10" borderId="28" xfId="0" applyFont="1" applyFill="1" applyBorder="1" applyAlignment="1">
      <alignment horizontal="center" vertical="center" textRotation="90"/>
    </xf>
    <xf numFmtId="0" fontId="9" fillId="10" borderId="12" xfId="0" applyFont="1" applyFill="1" applyBorder="1" applyAlignment="1">
      <alignment horizontal="center" vertical="center"/>
    </xf>
    <xf numFmtId="0" fontId="9" fillId="10" borderId="25" xfId="0" applyFont="1" applyFill="1" applyBorder="1" applyAlignment="1">
      <alignment horizontal="center" vertical="center"/>
    </xf>
    <xf numFmtId="0" fontId="9" fillId="10" borderId="26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 wrapText="1"/>
    </xf>
    <xf numFmtId="0" fontId="9" fillId="10" borderId="29" xfId="0" applyFont="1" applyFill="1" applyBorder="1" applyAlignment="1">
      <alignment horizontal="center" vertical="center" wrapText="1"/>
    </xf>
    <xf numFmtId="0" fontId="9" fillId="10" borderId="30" xfId="0" applyFont="1" applyFill="1" applyBorder="1" applyAlignment="1">
      <alignment horizontal="center" vertical="center" wrapText="1"/>
    </xf>
    <xf numFmtId="0" fontId="9" fillId="10" borderId="24" xfId="0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horizontal="center" vertical="center" wrapText="1"/>
    </xf>
    <xf numFmtId="0" fontId="9" fillId="10" borderId="31" xfId="0" applyFont="1" applyFill="1" applyBorder="1" applyAlignment="1">
      <alignment horizontal="center" vertical="center" wrapText="1"/>
    </xf>
    <xf numFmtId="1" fontId="2" fillId="10" borderId="18" xfId="0" applyNumberFormat="1" applyFont="1" applyFill="1" applyBorder="1" applyAlignment="1">
      <alignment horizontal="center" vertical="center"/>
    </xf>
    <xf numFmtId="1" fontId="2" fillId="10" borderId="28" xfId="0" applyNumberFormat="1" applyFont="1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1" fontId="0" fillId="10" borderId="18" xfId="0" applyNumberFormat="1" applyFill="1" applyBorder="1" applyAlignment="1">
      <alignment horizontal="center" vertical="center"/>
    </xf>
    <xf numFmtId="1" fontId="0" fillId="10" borderId="28" xfId="0" applyNumberForma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2" fillId="10" borderId="28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13" xfId="0" applyFont="1" applyBorder="1" applyAlignment="1">
      <alignment horizontal="left"/>
    </xf>
    <xf numFmtId="0" fontId="0" fillId="6" borderId="1" xfId="0" applyFill="1" applyBorder="1" applyAlignment="1">
      <alignment horizontal="left"/>
    </xf>
  </cellXfs>
  <cellStyles count="2">
    <cellStyle name="Normal" xfId="0" builtinId="0"/>
    <cellStyle name="Normal 2" xfId="1" xr:uid="{C41FC1BA-D187-4B2D-9192-EE36B4CBB943}"/>
  </cellStyles>
  <dxfs count="66"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4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5" Type="http://schemas.openxmlformats.org/officeDocument/2006/relationships/image" Target="../media/image16.png"/><Relationship Id="rId4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image" Target="../media/image18.jpeg"/><Relationship Id="rId1" Type="http://schemas.openxmlformats.org/officeDocument/2006/relationships/image" Target="../media/image17.jpeg"/><Relationship Id="rId5" Type="http://schemas.openxmlformats.org/officeDocument/2006/relationships/image" Target="../media/image16.png"/><Relationship Id="rId4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11.png"/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121920</xdr:colOff>
      <xdr:row>2</xdr:row>
      <xdr:rowOff>112395</xdr:rowOff>
    </xdr:from>
    <xdr:to>
      <xdr:col>33</xdr:col>
      <xdr:colOff>236220</xdr:colOff>
      <xdr:row>6</xdr:row>
      <xdr:rowOff>297077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47797B1-9F7D-42DD-A060-7B0E3CFDEA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11" t="6013" r="42778" b="64417"/>
        <a:stretch/>
      </xdr:blipFill>
      <xdr:spPr>
        <a:xfrm>
          <a:off x="10904220" y="478155"/>
          <a:ext cx="2034540" cy="1038122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1</xdr:row>
      <xdr:rowOff>53340</xdr:rowOff>
    </xdr:from>
    <xdr:to>
      <xdr:col>2</xdr:col>
      <xdr:colOff>1183296</xdr:colOff>
      <xdr:row>6</xdr:row>
      <xdr:rowOff>289560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C008D0-E2A6-44C8-B90D-EFE408FA8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205740</xdr:colOff>
      <xdr:row>2</xdr:row>
      <xdr:rowOff>106680</xdr:rowOff>
    </xdr:from>
    <xdr:to>
      <xdr:col>34</xdr:col>
      <xdr:colOff>198120</xdr:colOff>
      <xdr:row>6</xdr:row>
      <xdr:rowOff>228028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0B613E-4FBA-459B-8FFC-9A4220F73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47960" y="472440"/>
          <a:ext cx="2872740" cy="974788"/>
        </a:xfrm>
        <a:prstGeom prst="rect">
          <a:avLst/>
        </a:prstGeom>
      </xdr:spPr>
    </xdr:pic>
    <xdr:clientData/>
  </xdr:twoCellAnchor>
  <xdr:twoCellAnchor editAs="oneCell">
    <xdr:from>
      <xdr:col>0</xdr:col>
      <xdr:colOff>106680</xdr:colOff>
      <xdr:row>1</xdr:row>
      <xdr:rowOff>68580</xdr:rowOff>
    </xdr:from>
    <xdr:to>
      <xdr:col>2</xdr:col>
      <xdr:colOff>1152816</xdr:colOff>
      <xdr:row>6</xdr:row>
      <xdr:rowOff>304800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ADA4E9D-5A52-4200-9BF1-25436205A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251460"/>
          <a:ext cx="2783496" cy="12725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198120</xdr:colOff>
      <xdr:row>3</xdr:row>
      <xdr:rowOff>60960</xdr:rowOff>
    </xdr:from>
    <xdr:to>
      <xdr:col>35</xdr:col>
      <xdr:colOff>2858</xdr:colOff>
      <xdr:row>6</xdr:row>
      <xdr:rowOff>211245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57BFB74-7F09-401D-9AF5-312CB19136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197" t="26581" r="10643" b="27442"/>
        <a:stretch/>
      </xdr:blipFill>
      <xdr:spPr>
        <a:xfrm>
          <a:off x="10340340" y="609600"/>
          <a:ext cx="3005138" cy="820845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1</xdr:row>
      <xdr:rowOff>30480</xdr:rowOff>
    </xdr:from>
    <xdr:to>
      <xdr:col>2</xdr:col>
      <xdr:colOff>1099476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1E7144-DC7F-49FA-BC36-B64FCAF07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312420</xdr:colOff>
      <xdr:row>1</xdr:row>
      <xdr:rowOff>121920</xdr:rowOff>
    </xdr:from>
    <xdr:to>
      <xdr:col>34</xdr:col>
      <xdr:colOff>142875</xdr:colOff>
      <xdr:row>6</xdr:row>
      <xdr:rowOff>301224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31C1CB7-E0E8-4004-ADF2-AFD68B98AF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336" r="32580" b="16203"/>
        <a:stretch/>
      </xdr:blipFill>
      <xdr:spPr>
        <a:xfrm>
          <a:off x="10134600" y="304800"/>
          <a:ext cx="3030855" cy="1215624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1</xdr:row>
      <xdr:rowOff>38100</xdr:rowOff>
    </xdr:from>
    <xdr:to>
      <xdr:col>2</xdr:col>
      <xdr:colOff>1076616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8E68C0-2938-4BE8-80DD-22DC4FAF3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83820</xdr:colOff>
      <xdr:row>2</xdr:row>
      <xdr:rowOff>0</xdr:rowOff>
    </xdr:from>
    <xdr:to>
      <xdr:col>35</xdr:col>
      <xdr:colOff>1302</xdr:colOff>
      <xdr:row>6</xdr:row>
      <xdr:rowOff>260217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EC34954-D81F-4223-98CE-27063F9519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447" b="29593"/>
        <a:stretch/>
      </xdr:blipFill>
      <xdr:spPr>
        <a:xfrm>
          <a:off x="10546080" y="365760"/>
          <a:ext cx="2792127" cy="1113657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</xdr:colOff>
      <xdr:row>1</xdr:row>
      <xdr:rowOff>91440</xdr:rowOff>
    </xdr:from>
    <xdr:to>
      <xdr:col>2</xdr:col>
      <xdr:colOff>1129956</xdr:colOff>
      <xdr:row>7</xdr:row>
      <xdr:rowOff>7620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E7DAF4-F35C-49BF-B8FA-89A75BF7C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" y="274320"/>
          <a:ext cx="2783496" cy="12725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304800</xdr:colOff>
      <xdr:row>2</xdr:row>
      <xdr:rowOff>167640</xdr:rowOff>
    </xdr:from>
    <xdr:to>
      <xdr:col>37</xdr:col>
      <xdr:colOff>5714</xdr:colOff>
      <xdr:row>6</xdr:row>
      <xdr:rowOff>212345</xdr:rowOff>
    </xdr:to>
    <xdr:pic>
      <xdr:nvPicPr>
        <xdr:cNvPr id="4" name="Imagen 3" descr="Campus Virtual: Todos los cursos">
          <a:extLst>
            <a:ext uri="{FF2B5EF4-FFF2-40B4-BE49-F238E27FC236}">
              <a16:creationId xmlns:a16="http://schemas.microsoft.com/office/drawing/2014/main" id="{D81FE099-FDDD-41F1-98EA-C3F1DBF134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93" t="12362" r="2203" b="16585"/>
        <a:stretch/>
      </xdr:blipFill>
      <xdr:spPr bwMode="auto">
        <a:xfrm>
          <a:off x="10767060" y="533400"/>
          <a:ext cx="3373754" cy="898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152400</xdr:colOff>
      <xdr:row>1</xdr:row>
      <xdr:rowOff>53340</xdr:rowOff>
    </xdr:from>
    <xdr:to>
      <xdr:col>2</xdr:col>
      <xdr:colOff>1198536</xdr:colOff>
      <xdr:row>6</xdr:row>
      <xdr:rowOff>289560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2F8215-4B29-4B86-AC36-1A63B7C2F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228600</xdr:colOff>
      <xdr:row>2</xdr:row>
      <xdr:rowOff>68580</xdr:rowOff>
    </xdr:from>
    <xdr:to>
      <xdr:col>36</xdr:col>
      <xdr:colOff>173356</xdr:colOff>
      <xdr:row>6</xdr:row>
      <xdr:rowOff>235619</xdr:rowOff>
    </xdr:to>
    <xdr:pic>
      <xdr:nvPicPr>
        <xdr:cNvPr id="4" name="Imagen 3" descr="Letras de Educación Física">
          <a:extLst>
            <a:ext uri="{FF2B5EF4-FFF2-40B4-BE49-F238E27FC236}">
              <a16:creationId xmlns:a16="http://schemas.microsoft.com/office/drawing/2014/main" id="{AA98596A-C3D4-4733-A8F5-7424E0DDAA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65" b="17798"/>
        <a:stretch/>
      </xdr:blipFill>
      <xdr:spPr bwMode="auto">
        <a:xfrm>
          <a:off x="11010900" y="434340"/>
          <a:ext cx="2901316" cy="1020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91440</xdr:colOff>
      <xdr:row>1</xdr:row>
      <xdr:rowOff>38100</xdr:rowOff>
    </xdr:from>
    <xdr:to>
      <xdr:col>2</xdr:col>
      <xdr:colOff>1137576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4DABC0-1591-4A3E-BF5D-41ED5F13F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198120</xdr:colOff>
      <xdr:row>2</xdr:row>
      <xdr:rowOff>53340</xdr:rowOff>
    </xdr:from>
    <xdr:to>
      <xdr:col>36</xdr:col>
      <xdr:colOff>323851</xdr:colOff>
      <xdr:row>6</xdr:row>
      <xdr:rowOff>244152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EBD3EB9-AC0D-488D-9C10-00D66E163C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55" t="48048" r="9684" b="11712"/>
        <a:stretch/>
      </xdr:blipFill>
      <xdr:spPr>
        <a:xfrm>
          <a:off x="10980420" y="419100"/>
          <a:ext cx="3082291" cy="1044252"/>
        </a:xfrm>
        <a:prstGeom prst="rect">
          <a:avLst/>
        </a:prstGeom>
      </xdr:spPr>
    </xdr:pic>
    <xdr:clientData/>
  </xdr:twoCellAnchor>
  <xdr:twoCellAnchor editAs="oneCell">
    <xdr:from>
      <xdr:col>0</xdr:col>
      <xdr:colOff>167640</xdr:colOff>
      <xdr:row>1</xdr:row>
      <xdr:rowOff>30480</xdr:rowOff>
    </xdr:from>
    <xdr:to>
      <xdr:col>2</xdr:col>
      <xdr:colOff>1213776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D7C9DE-4847-4755-8382-4CA29457E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234462</xdr:colOff>
      <xdr:row>1</xdr:row>
      <xdr:rowOff>60513</xdr:rowOff>
    </xdr:from>
    <xdr:to>
      <xdr:col>6</xdr:col>
      <xdr:colOff>228602</xdr:colOff>
      <xdr:row>3</xdr:row>
      <xdr:rowOff>81343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DC5BC91-53FA-EC24-168F-B051E6A15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739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4</xdr:col>
      <xdr:colOff>298933</xdr:colOff>
      <xdr:row>26</xdr:row>
      <xdr:rowOff>60513</xdr:rowOff>
    </xdr:from>
    <xdr:to>
      <xdr:col>6</xdr:col>
      <xdr:colOff>293073</xdr:colOff>
      <xdr:row>28</xdr:row>
      <xdr:rowOff>81343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6BB8B9A4-1013-4CF9-D322-B35D3A891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3210" y="50897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0</xdr:colOff>
      <xdr:row>24</xdr:row>
      <xdr:rowOff>63499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49280FD1-D058-4DD7-9E18-492BA8740599}"/>
            </a:ext>
          </a:extLst>
        </xdr:cNvPr>
        <xdr:cNvSpPr/>
      </xdr:nvSpPr>
      <xdr:spPr>
        <a:xfrm>
          <a:off x="19051" y="9524"/>
          <a:ext cx="3474426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E74EB981-66B4-4786-B3E8-543332E24652}"/>
            </a:ext>
          </a:extLst>
        </xdr:cNvPr>
        <xdr:cNvSpPr/>
      </xdr:nvSpPr>
      <xdr:spPr>
        <a:xfrm>
          <a:off x="3641477" y="15386"/>
          <a:ext cx="3462707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4E8FAAFF-7BA1-4B8C-BC05-5A711B1A4852}"/>
            </a:ext>
          </a:extLst>
        </xdr:cNvPr>
        <xdr:cNvSpPr/>
      </xdr:nvSpPr>
      <xdr:spPr>
        <a:xfrm>
          <a:off x="19049" y="4862878"/>
          <a:ext cx="349787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1B35DDB7-2715-4D57-A811-F667FE67CC92}"/>
            </a:ext>
          </a:extLst>
        </xdr:cNvPr>
        <xdr:cNvSpPr/>
      </xdr:nvSpPr>
      <xdr:spPr>
        <a:xfrm>
          <a:off x="3647342" y="4862878"/>
          <a:ext cx="346270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1</xdr:col>
      <xdr:colOff>357554</xdr:colOff>
      <xdr:row>0</xdr:row>
      <xdr:rowOff>88716</xdr:rowOff>
    </xdr:from>
    <xdr:to>
      <xdr:col>4</xdr:col>
      <xdr:colOff>162890</xdr:colOff>
      <xdr:row>4</xdr:row>
      <xdr:rowOff>23447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D1CD8638-B051-7D14-27B8-276352CB7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0</xdr:row>
      <xdr:rowOff>88716</xdr:rowOff>
    </xdr:from>
    <xdr:to>
      <xdr:col>12</xdr:col>
      <xdr:colOff>180462</xdr:colOff>
      <xdr:row>4</xdr:row>
      <xdr:rowOff>23447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A1300759-F2D9-5BFB-A7E0-D418955BF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1</xdr:row>
      <xdr:rowOff>60513</xdr:rowOff>
    </xdr:from>
    <xdr:to>
      <xdr:col>14</xdr:col>
      <xdr:colOff>246172</xdr:colOff>
      <xdr:row>3</xdr:row>
      <xdr:rowOff>81343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8234B09-D369-78EB-D198-E88C3E3A6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1</xdr:col>
      <xdr:colOff>357554</xdr:colOff>
      <xdr:row>25</xdr:row>
      <xdr:rowOff>88716</xdr:rowOff>
    </xdr:from>
    <xdr:to>
      <xdr:col>4</xdr:col>
      <xdr:colOff>162890</xdr:colOff>
      <xdr:row>29</xdr:row>
      <xdr:rowOff>23447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8C5B40FB-CA52-9DEF-2FA7-2F558564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25</xdr:row>
      <xdr:rowOff>88716</xdr:rowOff>
    </xdr:from>
    <xdr:to>
      <xdr:col>12</xdr:col>
      <xdr:colOff>180462</xdr:colOff>
      <xdr:row>29</xdr:row>
      <xdr:rowOff>23447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29A8EC46-8F7B-409A-B39A-3767CB1CF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26</xdr:row>
      <xdr:rowOff>60513</xdr:rowOff>
    </xdr:from>
    <xdr:to>
      <xdr:col>14</xdr:col>
      <xdr:colOff>246172</xdr:colOff>
      <xdr:row>28</xdr:row>
      <xdr:rowOff>81343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44A78119-DED2-8285-5660-E461FDE48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5095575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265258</xdr:colOff>
      <xdr:row>0</xdr:row>
      <xdr:rowOff>58245</xdr:rowOff>
    </xdr:from>
    <xdr:to>
      <xdr:col>1</xdr:col>
      <xdr:colOff>344342</xdr:colOff>
      <xdr:row>4</xdr:row>
      <xdr:rowOff>37399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A6BE7B6-9F08-E527-B5FD-09CF297D7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5258" y="58245"/>
          <a:ext cx="841084" cy="741154"/>
        </a:xfrm>
        <a:prstGeom prst="rect">
          <a:avLst/>
        </a:prstGeom>
      </xdr:spPr>
    </xdr:pic>
    <xdr:clientData/>
  </xdr:twoCellAnchor>
  <xdr:twoCellAnchor editAs="oneCell">
    <xdr:from>
      <xdr:col>8</xdr:col>
      <xdr:colOff>246208</xdr:colOff>
      <xdr:row>0</xdr:row>
      <xdr:rowOff>66675</xdr:rowOff>
    </xdr:from>
    <xdr:to>
      <xdr:col>9</xdr:col>
      <xdr:colOff>325292</xdr:colOff>
      <xdr:row>4</xdr:row>
      <xdr:rowOff>45829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0056D4-A1E5-4CD7-8DE8-7F81EE5B1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770458" y="66675"/>
          <a:ext cx="841084" cy="741154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25</xdr:row>
      <xdr:rowOff>76200</xdr:rowOff>
    </xdr:from>
    <xdr:to>
      <xdr:col>1</xdr:col>
      <xdr:colOff>345784</xdr:colOff>
      <xdr:row>29</xdr:row>
      <xdr:rowOff>55354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1E525DB-C55B-4DAD-B2F7-E539E5F32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6700" y="5019675"/>
          <a:ext cx="841084" cy="741154"/>
        </a:xfrm>
        <a:prstGeom prst="rect">
          <a:avLst/>
        </a:prstGeom>
      </xdr:spPr>
    </xdr:pic>
    <xdr:clientData/>
  </xdr:twoCellAnchor>
  <xdr:twoCellAnchor editAs="oneCell">
    <xdr:from>
      <xdr:col>8</xdr:col>
      <xdr:colOff>247650</xdr:colOff>
      <xdr:row>25</xdr:row>
      <xdr:rowOff>84630</xdr:rowOff>
    </xdr:from>
    <xdr:to>
      <xdr:col>9</xdr:col>
      <xdr:colOff>326734</xdr:colOff>
      <xdr:row>29</xdr:row>
      <xdr:rowOff>63784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9675CFD-160E-4658-BB5A-F9B231D40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771900" y="5028105"/>
          <a:ext cx="841084" cy="74115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770464</xdr:colOff>
      <xdr:row>0</xdr:row>
      <xdr:rowOff>25402</xdr:rowOff>
    </xdr:from>
    <xdr:to>
      <xdr:col>6</xdr:col>
      <xdr:colOff>42330</xdr:colOff>
      <xdr:row>3</xdr:row>
      <xdr:rowOff>169333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B2951C4-C0F8-EEB9-E590-D0DCA2252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9131" y="25402"/>
          <a:ext cx="2192866" cy="1126064"/>
        </a:xfrm>
        <a:prstGeom prst="rect">
          <a:avLst/>
        </a:prstGeom>
      </xdr:spPr>
    </xdr:pic>
    <xdr:clientData/>
  </xdr:twoCellAnchor>
  <xdr:twoCellAnchor editAs="oneCell">
    <xdr:from>
      <xdr:col>1</xdr:col>
      <xdr:colOff>171149</xdr:colOff>
      <xdr:row>29</xdr:row>
      <xdr:rowOff>46940</xdr:rowOff>
    </xdr:from>
    <xdr:to>
      <xdr:col>15</xdr:col>
      <xdr:colOff>2540</xdr:colOff>
      <xdr:row>42</xdr:row>
      <xdr:rowOff>120496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354F96E-BEAB-A3AD-7FD0-DEBA3801F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9816" y="7362140"/>
          <a:ext cx="5789384" cy="2495023"/>
        </a:xfrm>
        <a:prstGeom prst="rect">
          <a:avLst/>
        </a:prstGeom>
      </xdr:spPr>
    </xdr:pic>
    <xdr:clientData/>
  </xdr:twoCellAnchor>
  <xdr:twoCellAnchor editAs="oneCell">
    <xdr:from>
      <xdr:col>17</xdr:col>
      <xdr:colOff>44752</xdr:colOff>
      <xdr:row>29</xdr:row>
      <xdr:rowOff>39184</xdr:rowOff>
    </xdr:from>
    <xdr:to>
      <xdr:col>36</xdr:col>
      <xdr:colOff>110066</xdr:colOff>
      <xdr:row>42</xdr:row>
      <xdr:rowOff>141287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6F7A287-6AC0-D9A3-4BAB-9EF669252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29752" y="7845451"/>
          <a:ext cx="6415314" cy="2523570"/>
        </a:xfrm>
        <a:prstGeom prst="rect">
          <a:avLst/>
        </a:prstGeom>
      </xdr:spPr>
    </xdr:pic>
    <xdr:clientData/>
  </xdr:twoCellAnchor>
  <xdr:twoCellAnchor editAs="oneCell">
    <xdr:from>
      <xdr:col>25</xdr:col>
      <xdr:colOff>155168</xdr:colOff>
      <xdr:row>2</xdr:row>
      <xdr:rowOff>1</xdr:rowOff>
    </xdr:from>
    <xdr:to>
      <xdr:col>31</xdr:col>
      <xdr:colOff>126473</xdr:colOff>
      <xdr:row>6</xdr:row>
      <xdr:rowOff>91441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63B2FEE-5EDA-4135-A858-C55AEFDFC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1108" y="792481"/>
          <a:ext cx="1800105" cy="822960"/>
        </a:xfrm>
        <a:prstGeom prst="rect">
          <a:avLst/>
        </a:prstGeom>
      </xdr:spPr>
    </xdr:pic>
    <xdr:clientData/>
  </xdr:twoCellAnchor>
  <xdr:twoCellAnchor editAs="oneCell">
    <xdr:from>
      <xdr:col>32</xdr:col>
      <xdr:colOff>88348</xdr:colOff>
      <xdr:row>0</xdr:row>
      <xdr:rowOff>220870</xdr:rowOff>
    </xdr:from>
    <xdr:to>
      <xdr:col>36</xdr:col>
      <xdr:colOff>227879</xdr:colOff>
      <xdr:row>6</xdr:row>
      <xdr:rowOff>167976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0EDA23-8861-3D4E-AB05-272DB2930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998174" y="220870"/>
          <a:ext cx="1729792" cy="149319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147307</xdr:colOff>
      <xdr:row>0</xdr:row>
      <xdr:rowOff>105103</xdr:rowOff>
    </xdr:from>
    <xdr:ext cx="3434969" cy="1427655"/>
    <xdr:pic>
      <xdr:nvPicPr>
        <xdr:cNvPr id="2" name="Imagen 1">
          <a:extLst>
            <a:ext uri="{FF2B5EF4-FFF2-40B4-BE49-F238E27FC236}">
              <a16:creationId xmlns:a16="http://schemas.microsoft.com/office/drawing/2014/main" id="{E7662865-2BB7-724D-8CEA-675D28CE2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8010" y="105103"/>
          <a:ext cx="3434969" cy="1427655"/>
        </a:xfrm>
        <a:prstGeom prst="rect">
          <a:avLst/>
        </a:prstGeom>
      </xdr:spPr>
    </xdr:pic>
    <xdr:clientData/>
  </xdr:oneCellAnchor>
  <xdr:oneCellAnchor>
    <xdr:from>
      <xdr:col>13</xdr:col>
      <xdr:colOff>171889</xdr:colOff>
      <xdr:row>1</xdr:row>
      <xdr:rowOff>74702</xdr:rowOff>
    </xdr:from>
    <xdr:ext cx="3422650" cy="1076661"/>
    <xdr:pic>
      <xdr:nvPicPr>
        <xdr:cNvPr id="3" name="Imagen 2">
          <a:extLst>
            <a:ext uri="{FF2B5EF4-FFF2-40B4-BE49-F238E27FC236}">
              <a16:creationId xmlns:a16="http://schemas.microsoft.com/office/drawing/2014/main" id="{AA4B5244-2AE0-704B-BDDE-47CCD5ACE7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1002"/>
        <a:stretch/>
      </xdr:blipFill>
      <xdr:spPr bwMode="auto">
        <a:xfrm>
          <a:off x="7134992" y="442564"/>
          <a:ext cx="3422650" cy="1076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1598084</xdr:colOff>
      <xdr:row>1</xdr:row>
      <xdr:rowOff>0</xdr:rowOff>
    </xdr:from>
    <xdr:ext cx="1785937" cy="1509713"/>
    <xdr:pic>
      <xdr:nvPicPr>
        <xdr:cNvPr id="4" name="Imagen 3">
          <a:extLst>
            <a:ext uri="{FF2B5EF4-FFF2-40B4-BE49-F238E27FC236}">
              <a16:creationId xmlns:a16="http://schemas.microsoft.com/office/drawing/2014/main" id="{05B40EBF-8186-2542-AE9E-E81EA358A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3684" y="0"/>
          <a:ext cx="1785937" cy="15097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43626</xdr:colOff>
      <xdr:row>0</xdr:row>
      <xdr:rowOff>137201</xdr:rowOff>
    </xdr:from>
    <xdr:ext cx="1066800" cy="233205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954BE1BD-FFDA-ED46-955B-8C72B4D02B12}"/>
            </a:ext>
          </a:extLst>
        </xdr:cNvPr>
        <xdr:cNvSpPr txBox="1"/>
      </xdr:nvSpPr>
      <xdr:spPr>
        <a:xfrm>
          <a:off x="11578729" y="137201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01183440</a:t>
          </a:r>
        </a:p>
      </xdr:txBody>
    </xdr:sp>
    <xdr:clientData/>
  </xdr:oneCellAnchor>
  <xdr:oneCellAnchor>
    <xdr:from>
      <xdr:col>28</xdr:col>
      <xdr:colOff>40848</xdr:colOff>
      <xdr:row>1</xdr:row>
      <xdr:rowOff>31107</xdr:rowOff>
    </xdr:from>
    <xdr:ext cx="1066800" cy="233205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550AF7F5-F718-954F-947B-5B414267865D}"/>
            </a:ext>
          </a:extLst>
        </xdr:cNvPr>
        <xdr:cNvSpPr txBox="1"/>
      </xdr:nvSpPr>
      <xdr:spPr>
        <a:xfrm>
          <a:off x="11575951" y="398969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10-01</a:t>
          </a:r>
        </a:p>
      </xdr:txBody>
    </xdr:sp>
    <xdr:clientData/>
  </xdr:oneCellAnchor>
  <xdr:oneCellAnchor>
    <xdr:from>
      <xdr:col>16</xdr:col>
      <xdr:colOff>306944</xdr:colOff>
      <xdr:row>2</xdr:row>
      <xdr:rowOff>114631</xdr:rowOff>
    </xdr:from>
    <xdr:ext cx="1488573" cy="233205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6B704A6-20E6-7A49-8D51-CB4D42E98068}"/>
            </a:ext>
          </a:extLst>
        </xdr:cNvPr>
        <xdr:cNvSpPr txBox="1"/>
      </xdr:nvSpPr>
      <xdr:spPr>
        <a:xfrm>
          <a:off x="10361841" y="482493"/>
          <a:ext cx="148857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 SANTO DOMINGO</a:t>
          </a:r>
          <a:r>
            <a:rPr lang="en-029" sz="900" b="1" baseline="0"/>
            <a:t> </a:t>
          </a:r>
          <a:r>
            <a:rPr lang="en-029" sz="9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II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16</xdr:col>
      <xdr:colOff>24622</xdr:colOff>
      <xdr:row>1</xdr:row>
      <xdr:rowOff>30014</xdr:rowOff>
    </xdr:from>
    <xdr:ext cx="2602966" cy="233205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DA239B11-4081-7F4D-B300-2B1746DC50C5}"/>
            </a:ext>
          </a:extLst>
        </xdr:cNvPr>
        <xdr:cNvSpPr txBox="1"/>
      </xdr:nvSpPr>
      <xdr:spPr>
        <a:xfrm>
          <a:off x="7902125" y="397876"/>
          <a:ext cx="260296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CENTRO PREPARA HERMANAS MIRABAL 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16</xdr:col>
      <xdr:colOff>166043</xdr:colOff>
      <xdr:row>5</xdr:row>
      <xdr:rowOff>105677</xdr:rowOff>
    </xdr:from>
    <xdr:to>
      <xdr:col>16</xdr:col>
      <xdr:colOff>270818</xdr:colOff>
      <xdr:row>6</xdr:row>
      <xdr:rowOff>24051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17B5CFB0-FCD0-1F49-9C88-C6A1650C7478}"/>
            </a:ext>
          </a:extLst>
        </xdr:cNvPr>
        <xdr:cNvSpPr/>
      </xdr:nvSpPr>
      <xdr:spPr>
        <a:xfrm>
          <a:off x="9178664" y="1025332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18</xdr:col>
      <xdr:colOff>212389</xdr:colOff>
      <xdr:row>6</xdr:row>
      <xdr:rowOff>150098</xdr:rowOff>
    </xdr:from>
    <xdr:to>
      <xdr:col>19</xdr:col>
      <xdr:colOff>0</xdr:colOff>
      <xdr:row>7</xdr:row>
      <xdr:rowOff>68316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BBBEC67A-7810-2E4D-8DF3-6D5F311DBB3F}"/>
            </a:ext>
          </a:extLst>
        </xdr:cNvPr>
        <xdr:cNvSpPr/>
      </xdr:nvSpPr>
      <xdr:spPr>
        <a:xfrm>
          <a:off x="9834610" y="1253684"/>
          <a:ext cx="92411" cy="102149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oneCellAnchor>
    <xdr:from>
      <xdr:col>29</xdr:col>
      <xdr:colOff>257463</xdr:colOff>
      <xdr:row>2</xdr:row>
      <xdr:rowOff>90579</xdr:rowOff>
    </xdr:from>
    <xdr:ext cx="1926936" cy="248851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E5805D2C-293C-ED41-AA36-EA080C02C798}"/>
            </a:ext>
          </a:extLst>
        </xdr:cNvPr>
        <xdr:cNvSpPr txBox="1"/>
      </xdr:nvSpPr>
      <xdr:spPr>
        <a:xfrm>
          <a:off x="12097366" y="595076"/>
          <a:ext cx="1926936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 Elizabeth</a:t>
          </a:r>
          <a:r>
            <a:rPr lang="en-029" sz="1000" b="1" baseline="0"/>
            <a:t> Villar Espinal</a:t>
          </a:r>
          <a:endParaRPr lang="en-029" sz="1000" b="1"/>
        </a:p>
      </xdr:txBody>
    </xdr:sp>
    <xdr:clientData/>
  </xdr:oneCellAnchor>
  <xdr:oneCellAnchor>
    <xdr:from>
      <xdr:col>29</xdr:col>
      <xdr:colOff>245021</xdr:colOff>
      <xdr:row>5</xdr:row>
      <xdr:rowOff>20487</xdr:rowOff>
    </xdr:from>
    <xdr:ext cx="2043492" cy="248851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3A4CDD48-E103-8143-85B2-15632DC61B39}"/>
            </a:ext>
          </a:extLst>
        </xdr:cNvPr>
        <xdr:cNvSpPr txBox="1"/>
      </xdr:nvSpPr>
      <xdr:spPr>
        <a:xfrm>
          <a:off x="12084924" y="1076777"/>
          <a:ext cx="2043492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</a:t>
          </a:r>
          <a:r>
            <a:rPr lang="en-029" sz="1000" b="1" baseline="0"/>
            <a:t> </a:t>
          </a:r>
          <a:r>
            <a:rPr lang="en-029" sz="1000" b="1"/>
            <a:t>Lilian E. Arnaud Fragoso</a:t>
          </a:r>
        </a:p>
      </xdr:txBody>
    </xdr:sp>
    <xdr:clientData/>
  </xdr:oneCellAnchor>
  <xdr:oneCellAnchor>
    <xdr:from>
      <xdr:col>28</xdr:col>
      <xdr:colOff>265153</xdr:colOff>
      <xdr:row>3</xdr:row>
      <xdr:rowOff>161551</xdr:rowOff>
    </xdr:from>
    <xdr:ext cx="1836917" cy="248851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CA8C9B9B-CEE6-6C45-9771-1294E6833A87}"/>
            </a:ext>
          </a:extLst>
        </xdr:cNvPr>
        <xdr:cNvSpPr txBox="1"/>
      </xdr:nvSpPr>
      <xdr:spPr>
        <a:xfrm>
          <a:off x="11800256" y="849979"/>
          <a:ext cx="1836917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Mercedes Peña, M.A.</a:t>
          </a:r>
        </a:p>
      </xdr:txBody>
    </xdr:sp>
    <xdr:clientData/>
  </xdr:oneCellAnchor>
  <xdr:oneCellAnchor>
    <xdr:from>
      <xdr:col>29</xdr:col>
      <xdr:colOff>7229</xdr:colOff>
      <xdr:row>6</xdr:row>
      <xdr:rowOff>79549</xdr:rowOff>
    </xdr:from>
    <xdr:ext cx="228389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61DAE4CD-4EED-BC44-A038-87A08056AAC2}"/>
            </a:ext>
          </a:extLst>
        </xdr:cNvPr>
        <xdr:cNvSpPr txBox="1"/>
      </xdr:nvSpPr>
      <xdr:spPr>
        <a:xfrm>
          <a:off x="11847132" y="1319770"/>
          <a:ext cx="2283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029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Magaliy Rodríguez Mencia, M.A.</a:t>
          </a:r>
          <a:endParaRPr lang="es-ES" sz="1000">
            <a:effectLst/>
          </a:endParaRPr>
        </a:p>
      </xdr:txBody>
    </xdr:sp>
    <xdr:clientData/>
  </xdr:oneCellAnchor>
  <xdr:oneCellAnchor>
    <xdr:from>
      <xdr:col>8</xdr:col>
      <xdr:colOff>272275</xdr:colOff>
      <xdr:row>1</xdr:row>
      <xdr:rowOff>285833</xdr:rowOff>
    </xdr:from>
    <xdr:ext cx="590550" cy="843757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F7D7B72D-6DBC-2C47-BB09-3BA3B5AD50E7}"/>
            </a:ext>
          </a:extLst>
        </xdr:cNvPr>
        <xdr:cNvSpPr txBox="1"/>
      </xdr:nvSpPr>
      <xdr:spPr>
        <a:xfrm>
          <a:off x="5848013" y="285833"/>
          <a:ext cx="590550" cy="843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4800" b="1"/>
            <a:t>B</a:t>
          </a:r>
        </a:p>
      </xdr:txBody>
    </xdr:sp>
    <xdr:clientData/>
  </xdr:oneCellAnchor>
  <xdr:twoCellAnchor editAs="oneCell">
    <xdr:from>
      <xdr:col>0</xdr:col>
      <xdr:colOff>17518</xdr:colOff>
      <xdr:row>3</xdr:row>
      <xdr:rowOff>406</xdr:rowOff>
    </xdr:from>
    <xdr:to>
      <xdr:col>1</xdr:col>
      <xdr:colOff>1560786</xdr:colOff>
      <xdr:row>7</xdr:row>
      <xdr:rowOff>116777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559C6CCE-4CDA-EB4B-A641-8765B4A14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18" y="552199"/>
          <a:ext cx="1863834" cy="852095"/>
        </a:xfrm>
        <a:prstGeom prst="rect">
          <a:avLst/>
        </a:prstGeom>
      </xdr:spPr>
    </xdr:pic>
    <xdr:clientData/>
  </xdr:twoCellAnchor>
  <xdr:oneCellAnchor>
    <xdr:from>
      <xdr:col>19</xdr:col>
      <xdr:colOff>182278</xdr:colOff>
      <xdr:row>4</xdr:row>
      <xdr:rowOff>14779</xdr:rowOff>
    </xdr:from>
    <xdr:ext cx="1089474" cy="201915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ABFC5D48-1C39-43DB-A15A-F691ED36EB97}"/>
            </a:ext>
          </a:extLst>
        </xdr:cNvPr>
        <xdr:cNvSpPr txBox="1"/>
      </xdr:nvSpPr>
      <xdr:spPr>
        <a:xfrm>
          <a:off x="10109299" y="750503"/>
          <a:ext cx="1089474" cy="201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700" b="1"/>
            <a:t>SABATINO</a:t>
          </a:r>
          <a:endParaRPr lang="en-029" sz="7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22</xdr:col>
      <xdr:colOff>68316</xdr:colOff>
      <xdr:row>4</xdr:row>
      <xdr:rowOff>68317</xdr:rowOff>
    </xdr:from>
    <xdr:to>
      <xdr:col>22</xdr:col>
      <xdr:colOff>199696</xdr:colOff>
      <xdr:row>5</xdr:row>
      <xdr:rowOff>0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E6167BC2-5987-2DA8-0A65-2C7C9ADF0274}"/>
            </a:ext>
          </a:extLst>
        </xdr:cNvPr>
        <xdr:cNvSpPr/>
      </xdr:nvSpPr>
      <xdr:spPr>
        <a:xfrm>
          <a:off x="10909737" y="804041"/>
          <a:ext cx="131380" cy="11561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 kern="1200"/>
        </a:p>
      </xdr:txBody>
    </xdr:sp>
    <xdr:clientData/>
  </xdr:twoCellAnchor>
  <xdr:twoCellAnchor>
    <xdr:from>
      <xdr:col>22</xdr:col>
      <xdr:colOff>87216</xdr:colOff>
      <xdr:row>4</xdr:row>
      <xdr:rowOff>89912</xdr:rowOff>
    </xdr:from>
    <xdr:to>
      <xdr:col>22</xdr:col>
      <xdr:colOff>191991</xdr:colOff>
      <xdr:row>5</xdr:row>
      <xdr:rowOff>8286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8E8240AC-7367-4459-AB58-7383B5BC0B72}"/>
            </a:ext>
          </a:extLst>
        </xdr:cNvPr>
        <xdr:cNvSpPr/>
      </xdr:nvSpPr>
      <xdr:spPr>
        <a:xfrm>
          <a:off x="10928637" y="825636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2</xdr:col>
      <xdr:colOff>1783402</xdr:colOff>
      <xdr:row>0</xdr:row>
      <xdr:rowOff>324256</xdr:rowOff>
    </xdr:from>
    <xdr:to>
      <xdr:col>7</xdr:col>
      <xdr:colOff>273590</xdr:colOff>
      <xdr:row>7</xdr:row>
      <xdr:rowOff>159823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11D8F99B-8B77-41A7-9487-68563DFE7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921461" y="324256"/>
          <a:ext cx="1469283" cy="129471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46892</xdr:colOff>
      <xdr:row>25</xdr:row>
      <xdr:rowOff>23446</xdr:rowOff>
    </xdr:from>
    <xdr:to>
      <xdr:col>9</xdr:col>
      <xdr:colOff>98890</xdr:colOff>
      <xdr:row>29</xdr:row>
      <xdr:rowOff>9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E866C749-CDEF-485D-BC1E-4FE7E6AED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4846" y="512298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228599</xdr:colOff>
      <xdr:row>25</xdr:row>
      <xdr:rowOff>88724</xdr:rowOff>
    </xdr:from>
    <xdr:to>
      <xdr:col>12</xdr:col>
      <xdr:colOff>115997</xdr:colOff>
      <xdr:row>29</xdr:row>
      <xdr:rowOff>23456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DF4ED9DE-AE38-4DAF-933F-231D50E5F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7861" y="518826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193430</xdr:colOff>
      <xdr:row>26</xdr:row>
      <xdr:rowOff>60521</xdr:rowOff>
    </xdr:from>
    <xdr:to>
      <xdr:col>14</xdr:col>
      <xdr:colOff>275493</xdr:colOff>
      <xdr:row>28</xdr:row>
      <xdr:rowOff>81350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5241CA98-C9D3-468D-9672-28A772D2E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599" y="534176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64477</xdr:colOff>
      <xdr:row>25</xdr:row>
      <xdr:rowOff>29306</xdr:rowOff>
    </xdr:from>
    <xdr:to>
      <xdr:col>1</xdr:col>
      <xdr:colOff>116475</xdr:colOff>
      <xdr:row>29</xdr:row>
      <xdr:rowOff>5869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5F81F5F6-FE69-490D-BD83-60E546337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77" y="512884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246184</xdr:colOff>
      <xdr:row>25</xdr:row>
      <xdr:rowOff>94584</xdr:rowOff>
    </xdr:from>
    <xdr:to>
      <xdr:col>4</xdr:col>
      <xdr:colOff>110135</xdr:colOff>
      <xdr:row>29</xdr:row>
      <xdr:rowOff>29316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E7DC24A-4DC1-47D8-A78D-4D61AD9CD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492" y="519412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187568</xdr:colOff>
      <xdr:row>26</xdr:row>
      <xdr:rowOff>66381</xdr:rowOff>
    </xdr:from>
    <xdr:to>
      <xdr:col>6</xdr:col>
      <xdr:colOff>246185</xdr:colOff>
      <xdr:row>28</xdr:row>
      <xdr:rowOff>87210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F21AC53A-7482-4701-B954-A14FC8EB1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3230" y="534762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8</xdr:col>
      <xdr:colOff>93785</xdr:colOff>
      <xdr:row>0</xdr:row>
      <xdr:rowOff>35169</xdr:rowOff>
    </xdr:from>
    <xdr:to>
      <xdr:col>9</xdr:col>
      <xdr:colOff>145783</xdr:colOff>
      <xdr:row>4</xdr:row>
      <xdr:rowOff>11731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A4692A6-6F43-4C53-95EC-8CBC6AA96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1739" y="35169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275492</xdr:colOff>
      <xdr:row>0</xdr:row>
      <xdr:rowOff>100447</xdr:rowOff>
    </xdr:from>
    <xdr:to>
      <xdr:col>12</xdr:col>
      <xdr:colOff>162890</xdr:colOff>
      <xdr:row>4</xdr:row>
      <xdr:rowOff>35178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DDB1F75F-853A-4F45-8808-4873CC594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4754" y="100447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240323</xdr:colOff>
      <xdr:row>1</xdr:row>
      <xdr:rowOff>72244</xdr:rowOff>
    </xdr:from>
    <xdr:to>
      <xdr:col>14</xdr:col>
      <xdr:colOff>322386</xdr:colOff>
      <xdr:row>3</xdr:row>
      <xdr:rowOff>93074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B0287206-1372-4A1D-9E92-EDE7FA98F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0492" y="253952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123094</xdr:colOff>
      <xdr:row>0</xdr:row>
      <xdr:rowOff>41030</xdr:rowOff>
    </xdr:from>
    <xdr:to>
      <xdr:col>1</xdr:col>
      <xdr:colOff>175092</xdr:colOff>
      <xdr:row>4</xdr:row>
      <xdr:rowOff>17592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119774B-838B-4452-94F4-E710921CF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094" y="41030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304801</xdr:colOff>
      <xdr:row>0</xdr:row>
      <xdr:rowOff>106308</xdr:rowOff>
    </xdr:from>
    <xdr:to>
      <xdr:col>4</xdr:col>
      <xdr:colOff>168752</xdr:colOff>
      <xdr:row>4</xdr:row>
      <xdr:rowOff>41039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96831C38-E1D6-494A-AA8D-DD3F280E1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109" y="106308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246185</xdr:colOff>
      <xdr:row>1</xdr:row>
      <xdr:rowOff>78105</xdr:rowOff>
    </xdr:from>
    <xdr:to>
      <xdr:col>6</xdr:col>
      <xdr:colOff>304802</xdr:colOff>
      <xdr:row>3</xdr:row>
      <xdr:rowOff>98935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A01B9CB7-9737-44CE-8DD1-B8E9F3E9A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1847" y="2598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19538</xdr:colOff>
      <xdr:row>24</xdr:row>
      <xdr:rowOff>63499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65AA6B18-694C-4D04-8089-E0D64496EEDE}"/>
            </a:ext>
          </a:extLst>
        </xdr:cNvPr>
        <xdr:cNvSpPr/>
      </xdr:nvSpPr>
      <xdr:spPr>
        <a:xfrm>
          <a:off x="19051" y="9524"/>
          <a:ext cx="3751872" cy="4831129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1BA5DF80-3F2E-4694-965B-20EB44AB47F3}"/>
            </a:ext>
          </a:extLst>
        </xdr:cNvPr>
        <xdr:cNvSpPr/>
      </xdr:nvSpPr>
      <xdr:spPr>
        <a:xfrm>
          <a:off x="3588870" y="19196"/>
          <a:ext cx="3297705" cy="4953635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58411512-9248-4B02-9CF2-CE0A77DE7C32}"/>
            </a:ext>
          </a:extLst>
        </xdr:cNvPr>
        <xdr:cNvSpPr/>
      </xdr:nvSpPr>
      <xdr:spPr>
        <a:xfrm>
          <a:off x="22859" y="5097779"/>
          <a:ext cx="3435301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6DC97E8C-EDA9-40DE-987B-6728239DC6E2}"/>
            </a:ext>
          </a:extLst>
        </xdr:cNvPr>
        <xdr:cNvSpPr/>
      </xdr:nvSpPr>
      <xdr:spPr>
        <a:xfrm>
          <a:off x="3587115" y="5097779"/>
          <a:ext cx="3299460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B379-54B9-4858-80C3-F410E31893CD}">
  <dimension ref="A4:BG55"/>
  <sheetViews>
    <sheetView topLeftCell="A12" zoomScale="150" zoomScaleNormal="150" workbookViewId="0">
      <selection activeCell="B15" sqref="B15:C15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4.6640625" style="24" hidden="1" customWidth="1"/>
    <col min="57" max="58" width="11.5" style="24"/>
    <col min="60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207" t="s">
        <v>145</v>
      </c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208"/>
      <c r="P7" s="208"/>
      <c r="Q7" s="208"/>
      <c r="R7" s="209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10" t="s">
        <v>98</v>
      </c>
      <c r="AO7" s="213" t="s">
        <v>103</v>
      </c>
      <c r="AQ7" s="184" t="s">
        <v>20</v>
      </c>
      <c r="AR7" s="185"/>
      <c r="AS7" s="185"/>
      <c r="AT7" s="186"/>
      <c r="AU7" s="243" t="s">
        <v>21</v>
      </c>
      <c r="AV7" s="244"/>
      <c r="AW7" s="244"/>
      <c r="AX7" s="245"/>
      <c r="AY7" s="237" t="s">
        <v>102</v>
      </c>
      <c r="AZ7" s="238"/>
      <c r="BA7" s="237" t="s">
        <v>104</v>
      </c>
      <c r="BB7" s="238"/>
      <c r="BD7" s="24" t="s">
        <v>144</v>
      </c>
    </row>
    <row r="8" spans="1:56" ht="16" thickBot="1" x14ac:dyDescent="0.25">
      <c r="AN8" s="211"/>
      <c r="AO8" s="214"/>
      <c r="AQ8" s="187"/>
      <c r="AR8" s="188"/>
      <c r="AS8" s="188"/>
      <c r="AT8" s="189"/>
      <c r="AU8" s="246"/>
      <c r="AV8" s="247"/>
      <c r="AW8" s="247"/>
      <c r="AX8" s="248"/>
      <c r="AY8" s="241"/>
      <c r="AZ8" s="242"/>
      <c r="BA8" s="239"/>
      <c r="BB8" s="240"/>
    </row>
    <row r="9" spans="1:56" x14ac:dyDescent="0.2">
      <c r="A9" s="198" t="s">
        <v>5</v>
      </c>
      <c r="B9" s="200" t="s">
        <v>4</v>
      </c>
      <c r="C9" s="202" t="s">
        <v>19</v>
      </c>
      <c r="D9" s="204" t="s">
        <v>90</v>
      </c>
      <c r="E9" s="205"/>
      <c r="F9" s="205"/>
      <c r="G9" s="205"/>
      <c r="H9" s="205"/>
      <c r="I9" s="205"/>
      <c r="J9" s="205"/>
      <c r="K9" s="206"/>
      <c r="L9" s="216" t="s">
        <v>91</v>
      </c>
      <c r="M9" s="217"/>
      <c r="N9" s="217"/>
      <c r="O9" s="217"/>
      <c r="P9" s="217"/>
      <c r="Q9" s="217"/>
      <c r="R9" s="217"/>
      <c r="S9" s="218"/>
      <c r="T9" s="228" t="s">
        <v>92</v>
      </c>
      <c r="U9" s="229"/>
      <c r="V9" s="229"/>
      <c r="W9" s="229"/>
      <c r="X9" s="229"/>
      <c r="Y9" s="229"/>
      <c r="Z9" s="229"/>
      <c r="AA9" s="230"/>
      <c r="AB9" s="219" t="s">
        <v>93</v>
      </c>
      <c r="AC9" s="220"/>
      <c r="AD9" s="220"/>
      <c r="AE9" s="220"/>
      <c r="AF9" s="220"/>
      <c r="AG9" s="220"/>
      <c r="AH9" s="220"/>
      <c r="AI9" s="221"/>
      <c r="AJ9" s="222" t="s">
        <v>94</v>
      </c>
      <c r="AK9" s="224" t="s">
        <v>95</v>
      </c>
      <c r="AL9" s="231" t="s">
        <v>96</v>
      </c>
      <c r="AM9" s="226" t="s">
        <v>97</v>
      </c>
      <c r="AN9" s="211"/>
      <c r="AO9" s="214"/>
      <c r="AQ9" s="196" t="s">
        <v>42</v>
      </c>
      <c r="AR9" s="190" t="s">
        <v>43</v>
      </c>
      <c r="AS9" s="192" t="s">
        <v>44</v>
      </c>
      <c r="AT9" s="194" t="s">
        <v>99</v>
      </c>
      <c r="AU9" s="196" t="s">
        <v>46</v>
      </c>
      <c r="AV9" s="190" t="s">
        <v>105</v>
      </c>
      <c r="AW9" s="192" t="s">
        <v>106</v>
      </c>
      <c r="AX9" s="250" t="s">
        <v>107</v>
      </c>
      <c r="AY9" s="233" t="s">
        <v>100</v>
      </c>
      <c r="AZ9" s="235" t="s">
        <v>101</v>
      </c>
      <c r="BA9" s="234" t="s">
        <v>57</v>
      </c>
      <c r="BB9" s="249" t="s">
        <v>58</v>
      </c>
    </row>
    <row r="10" spans="1:56" ht="16" thickBot="1" x14ac:dyDescent="0.25">
      <c r="A10" s="199"/>
      <c r="B10" s="201"/>
      <c r="C10" s="203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44" t="s">
        <v>0</v>
      </c>
      <c r="U10" s="145" t="s">
        <v>14</v>
      </c>
      <c r="V10" s="145" t="s">
        <v>1</v>
      </c>
      <c r="W10" s="145" t="s">
        <v>16</v>
      </c>
      <c r="X10" s="145" t="s">
        <v>2</v>
      </c>
      <c r="Y10" s="145" t="s">
        <v>17</v>
      </c>
      <c r="Z10" s="145" t="s">
        <v>3</v>
      </c>
      <c r="AA10" s="146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23"/>
      <c r="AK10" s="225"/>
      <c r="AL10" s="232"/>
      <c r="AM10" s="227"/>
      <c r="AN10" s="212"/>
      <c r="AO10" s="215"/>
      <c r="AQ10" s="197"/>
      <c r="AR10" s="191"/>
      <c r="AS10" s="193"/>
      <c r="AT10" s="195"/>
      <c r="AU10" s="197"/>
      <c r="AV10" s="191"/>
      <c r="AW10" s="193"/>
      <c r="AX10" s="251"/>
      <c r="AY10" s="234"/>
      <c r="AZ10" s="236"/>
      <c r="BA10" s="234"/>
      <c r="BB10" s="249"/>
    </row>
    <row r="11" spans="1:56" ht="15" customHeight="1" thickBot="1" x14ac:dyDescent="0.25">
      <c r="A11" s="41">
        <v>1</v>
      </c>
      <c r="B11" s="153" t="s">
        <v>148</v>
      </c>
      <c r="C11" s="156" t="s">
        <v>149</v>
      </c>
      <c r="D11" s="154">
        <v>90</v>
      </c>
      <c r="E11" s="155"/>
      <c r="F11" s="155">
        <v>87</v>
      </c>
      <c r="G11" s="155"/>
      <c r="H11" s="155">
        <v>89</v>
      </c>
      <c r="I11" s="155"/>
      <c r="J11" s="155">
        <v>90</v>
      </c>
      <c r="K11" s="147"/>
      <c r="L11" s="154">
        <v>94</v>
      </c>
      <c r="M11" s="155"/>
      <c r="N11" s="155">
        <v>87</v>
      </c>
      <c r="O11" s="155"/>
      <c r="P11" s="155">
        <v>89</v>
      </c>
      <c r="Q11" s="155"/>
      <c r="R11" s="155">
        <v>95</v>
      </c>
      <c r="S11" s="147"/>
      <c r="T11" s="154">
        <v>94</v>
      </c>
      <c r="U11" s="155"/>
      <c r="V11" s="155">
        <v>89</v>
      </c>
      <c r="W11" s="155"/>
      <c r="X11" s="155">
        <v>90</v>
      </c>
      <c r="Y11" s="155"/>
      <c r="Z11" s="155">
        <v>94</v>
      </c>
      <c r="AA11" s="147"/>
      <c r="AB11" s="154">
        <v>95</v>
      </c>
      <c r="AC11" s="155"/>
      <c r="AD11" s="155">
        <v>89</v>
      </c>
      <c r="AE11" s="155"/>
      <c r="AF11" s="155">
        <v>90</v>
      </c>
      <c r="AG11" s="155"/>
      <c r="AH11" s="155">
        <v>93</v>
      </c>
      <c r="AI11" s="148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89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91.25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91.75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91.75</v>
      </c>
      <c r="AN11" s="60">
        <f>AVERAGE(AJ11:AM11)</f>
        <v>90.9375</v>
      </c>
      <c r="AO11" s="51"/>
      <c r="AQ11" s="71" t="str">
        <f>IF(AN11&lt;70, AN11*0.5, "")</f>
        <v/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>
        <f>IF(AV11&lt;&gt;"", IF(AX11&gt;=70, AX11, IF(AY11+AZ11&gt;=70, AY11+AZ11, "")),
   IF(AR11&lt;&gt;"", IF(AT11&gt;=70, AT11, ""),
   IF(AN11&gt;=70, AN11, "")))</f>
        <v>90.9375</v>
      </c>
      <c r="BB11" s="80" t="str">
        <f>IF(AV11&lt;&gt;"", IF(AX11&lt;70, IF(AY11+AZ11&lt;70, AY11+AZ11, ""), ""), IF(AR11&lt;&gt;"", IF(AT11&lt;70, AT11, ""), IF(AN11&lt;70, AN11, "")))</f>
        <v/>
      </c>
      <c r="BD11" s="138" t="str">
        <f t="shared" ref="BD11:BD55" si="0">IF(AND(NOT(ISBLANK(AY11)), NOT(ISBLANK(AZ11))), AY11 + AZ11, "")</f>
        <v/>
      </c>
    </row>
    <row r="12" spans="1:56" ht="16" thickBot="1" x14ac:dyDescent="0.25">
      <c r="A12" s="45">
        <v>2</v>
      </c>
      <c r="B12" s="156" t="s">
        <v>150</v>
      </c>
      <c r="C12" s="153" t="s">
        <v>151</v>
      </c>
      <c r="D12" s="154">
        <v>0</v>
      </c>
      <c r="E12" s="155"/>
      <c r="F12" s="155"/>
      <c r="G12" s="155"/>
      <c r="H12" s="155">
        <v>0</v>
      </c>
      <c r="I12" s="155"/>
      <c r="J12" s="155">
        <v>0</v>
      </c>
      <c r="K12" s="147"/>
      <c r="L12" s="154">
        <v>0</v>
      </c>
      <c r="M12" s="155"/>
      <c r="N12" s="155">
        <v>0</v>
      </c>
      <c r="O12" s="155"/>
      <c r="P12" s="155">
        <v>0</v>
      </c>
      <c r="Q12" s="155"/>
      <c r="R12" s="155">
        <v>0</v>
      </c>
      <c r="S12" s="147"/>
      <c r="T12" s="154"/>
      <c r="U12" s="155"/>
      <c r="V12" s="155"/>
      <c r="W12" s="155"/>
      <c r="X12" s="155"/>
      <c r="Y12" s="155"/>
      <c r="Z12" s="155"/>
      <c r="AA12" s="147"/>
      <c r="AB12" s="154"/>
      <c r="AC12" s="155"/>
      <c r="AD12" s="155"/>
      <c r="AE12" s="155"/>
      <c r="AF12" s="155"/>
      <c r="AG12" s="155"/>
      <c r="AH12" s="155"/>
      <c r="AI12" s="147"/>
      <c r="AJ12" s="56">
        <f t="shared" ref="AJ12:AJ46" si="1">SUMIF(D12:D12, "&gt;=70") / 4 +SUMIF(F12:F12, "&gt;=70") / 4 +SUMIF(H12:H12, "&gt;=70") / 4 +SUMIF(J12:J12, "&gt;=70") / 4 + SUMIF(E12:E12, "&gt;1") / 4 + SUMIF(G12:G12, "&gt;1") / 4 + SUMIF(I12:I12, "&gt;1") / 4 + SUMIF(K12:K12, "&gt;1") / 4</f>
        <v>0</v>
      </c>
      <c r="AK12" s="57">
        <f t="shared" ref="AK12:AK46" si="2">SUMIF(L12:L12, "&gt;=70") / 4 +SUMIF(N12:N12, "&gt;=70") / 4 +SUMIF(P12:P12, "&gt;=70") / 4 +SUMIF(R12:R12, "&gt;=70") / 4 + SUMIF(M12:M12, "&gt;1") / 4 + SUMIF(O12:O12, "&gt;1") / 4 + SUMIF(Q12:Q12, "&gt;1") / 4 + SUMIF(S12:S12, "&gt;1") / 4</f>
        <v>0</v>
      </c>
      <c r="AL12" s="58">
        <f t="shared" ref="AL12:AL46" si="3">SUMIF(T12:T12, "&gt;=70") / 4 +SUMIF(V12:V12, "&gt;=70") / 4 +SUMIF(X12:X12, "&gt;=70") / 4 +SUMIF(Z12:Z12, "&gt;=70") / 4 + SUMIF(U12:U12, "&gt;1") / 4 + SUMIF(W12:W12, "&gt;1") / 4 + SUMIF(Y12:Y12, "&gt;1") / 4 + SUMIF(AA12:AA12, "&gt;1") / 4</f>
        <v>0</v>
      </c>
      <c r="AM12" s="59">
        <f t="shared" ref="AM12:AM46" si="4">SUMIF(AB12:AB12, "&gt;=70") / 4 +SUMIF(AD12:AD12, "&gt;=70") / 4 +SUMIF(AF12:AF12, "&gt;=70") / 4 +SUMIF(AH12:AH12, "&gt;=70") / 4 + SUMIF(AC12:AC12, "&gt;1") / 4 + SUMIF(AE12:AE12, "&gt;1") / 4 + SUMIF(AG12:AG12, "&gt;1") / 4 + SUMIF(AI12:AI12, "&gt;1") / 4</f>
        <v>0</v>
      </c>
      <c r="AN12" s="60">
        <f t="shared" ref="AN12:AN46" si="5">AVERAGE(AJ12:AM12)</f>
        <v>0</v>
      </c>
      <c r="AO12" s="54"/>
      <c r="AQ12" s="71">
        <f t="shared" ref="AQ12:AQ55" si="6">IF(AN12&lt;70, AN12*0.5, "")</f>
        <v>0</v>
      </c>
      <c r="AR12" s="52"/>
      <c r="AS12" s="73">
        <f t="shared" ref="AS12:AS55" si="7">AR12*50%</f>
        <v>0</v>
      </c>
      <c r="AT12" s="74" t="str">
        <f t="shared" ref="AT12:AT55" si="8">IF(AR12&lt;&gt;"", IF(AQ12="","",AQ12+AS12), "")</f>
        <v/>
      </c>
      <c r="AU12" s="71" t="str">
        <f t="shared" ref="AU12:AU55" si="9">IF(AT12 &lt; 70, AQ12*30%, "")</f>
        <v/>
      </c>
      <c r="AV12" s="53"/>
      <c r="AW12" s="73">
        <f t="shared" ref="AW12:AW55" si="10">AV12*70%</f>
        <v>0</v>
      </c>
      <c r="AX12" s="77" t="str">
        <f t="shared" ref="AX12:AX55" si="11">IF(AV12&lt;&gt;"", IF(AU12="", "", AU12+AW12), "")</f>
        <v/>
      </c>
      <c r="AY12" s="71" t="str">
        <f t="shared" ref="AY12:AY55" si="12">IF(AND(AT12&lt;70, AX12&lt;70), AN12, "")</f>
        <v/>
      </c>
      <c r="AZ12" s="33"/>
      <c r="BA12" s="79" t="str">
        <f t="shared" ref="BA12:BA55" si="13">IF(AV12&lt;&gt;"", IF(AX12&gt;=70, AX12, IF(AY12+AZ12&gt;=70, AY12+AZ12, "")),
   IF(AR12&lt;&gt;"", IF(AT12&gt;=70, AT12, ""),
   IF(AN12&gt;=70, AN12, "")))</f>
        <v/>
      </c>
      <c r="BB12" s="81">
        <f t="shared" ref="BB12:BB55" si="14">IF(AV12&lt;&gt;"", IF(AX12&lt;70, IF(AY12+AZ12&lt;70, AY12+AZ12, ""), ""), IF(AR12&lt;&gt;"", IF(AT12&lt;70, AT12, ""), IF(AN12&lt;70, AN12, "")))</f>
        <v>0</v>
      </c>
      <c r="BD12" s="138" t="str">
        <f t="shared" si="0"/>
        <v/>
      </c>
    </row>
    <row r="13" spans="1:56" ht="16" thickBot="1" x14ac:dyDescent="0.25">
      <c r="A13" s="45">
        <v>3</v>
      </c>
      <c r="B13" s="153" t="s">
        <v>152</v>
      </c>
      <c r="C13" s="156" t="s">
        <v>153</v>
      </c>
      <c r="D13" s="154">
        <v>0</v>
      </c>
      <c r="E13" s="155"/>
      <c r="F13" s="155">
        <v>0</v>
      </c>
      <c r="G13" s="155"/>
      <c r="H13" s="155">
        <v>0</v>
      </c>
      <c r="I13" s="155"/>
      <c r="J13" s="155">
        <v>0</v>
      </c>
      <c r="K13" s="147"/>
      <c r="L13" s="154">
        <v>0</v>
      </c>
      <c r="M13" s="155"/>
      <c r="N13" s="155">
        <v>0</v>
      </c>
      <c r="O13" s="155"/>
      <c r="P13" s="155">
        <v>0</v>
      </c>
      <c r="Q13" s="155"/>
      <c r="R13" s="155">
        <v>0</v>
      </c>
      <c r="S13" s="147"/>
      <c r="T13" s="154"/>
      <c r="U13" s="155"/>
      <c r="V13" s="155"/>
      <c r="W13" s="155"/>
      <c r="X13" s="155"/>
      <c r="Y13" s="155"/>
      <c r="Z13" s="155"/>
      <c r="AA13" s="147"/>
      <c r="AB13" s="154"/>
      <c r="AC13" s="155"/>
      <c r="AD13" s="155"/>
      <c r="AE13" s="155"/>
      <c r="AF13" s="155"/>
      <c r="AG13" s="155"/>
      <c r="AH13" s="155"/>
      <c r="AI13" s="147"/>
      <c r="AJ13" s="56">
        <f t="shared" si="1"/>
        <v>0</v>
      </c>
      <c r="AK13" s="57">
        <f t="shared" si="2"/>
        <v>0</v>
      </c>
      <c r="AL13" s="58">
        <f t="shared" si="3"/>
        <v>0</v>
      </c>
      <c r="AM13" s="59">
        <f t="shared" si="4"/>
        <v>0</v>
      </c>
      <c r="AN13" s="60">
        <f t="shared" si="5"/>
        <v>0</v>
      </c>
      <c r="AO13" s="54"/>
      <c r="AQ13" s="71">
        <f t="shared" si="6"/>
        <v>0</v>
      </c>
      <c r="AR13" s="52"/>
      <c r="AS13" s="73">
        <f t="shared" si="7"/>
        <v>0</v>
      </c>
      <c r="AT13" s="74" t="str">
        <f t="shared" si="8"/>
        <v/>
      </c>
      <c r="AU13" s="71" t="str">
        <f t="shared" si="9"/>
        <v/>
      </c>
      <c r="AV13" s="53"/>
      <c r="AW13" s="73">
        <f t="shared" si="10"/>
        <v>0</v>
      </c>
      <c r="AX13" s="77" t="str">
        <f t="shared" si="11"/>
        <v/>
      </c>
      <c r="AY13" s="71" t="str">
        <f t="shared" si="12"/>
        <v/>
      </c>
      <c r="AZ13" s="33"/>
      <c r="BA13" s="79" t="str">
        <f t="shared" si="13"/>
        <v/>
      </c>
      <c r="BB13" s="81">
        <f t="shared" si="14"/>
        <v>0</v>
      </c>
      <c r="BD13" s="138" t="str">
        <f t="shared" si="0"/>
        <v/>
      </c>
    </row>
    <row r="14" spans="1:56" ht="16" thickBot="1" x14ac:dyDescent="0.25">
      <c r="A14" s="41">
        <v>4</v>
      </c>
      <c r="B14" s="156" t="s">
        <v>154</v>
      </c>
      <c r="C14" s="157" t="s">
        <v>155</v>
      </c>
      <c r="D14" s="154"/>
      <c r="E14" s="155"/>
      <c r="F14" s="155"/>
      <c r="G14" s="155"/>
      <c r="H14" s="155"/>
      <c r="I14" s="155"/>
      <c r="J14" s="155"/>
      <c r="K14" s="147"/>
      <c r="L14" s="154"/>
      <c r="M14" s="155"/>
      <c r="N14" s="155"/>
      <c r="O14" s="155"/>
      <c r="P14" s="155"/>
      <c r="Q14" s="155"/>
      <c r="R14" s="155"/>
      <c r="S14" s="147"/>
      <c r="T14" s="154"/>
      <c r="U14" s="155"/>
      <c r="V14" s="155"/>
      <c r="W14" s="155"/>
      <c r="X14" s="155"/>
      <c r="Y14" s="155"/>
      <c r="Z14" s="155"/>
      <c r="AA14" s="147"/>
      <c r="AB14" s="154"/>
      <c r="AC14" s="155"/>
      <c r="AD14" s="155"/>
      <c r="AE14" s="155"/>
      <c r="AF14" s="155"/>
      <c r="AG14" s="155"/>
      <c r="AH14" s="155"/>
      <c r="AI14" s="147"/>
      <c r="AJ14" s="56">
        <f t="shared" si="1"/>
        <v>0</v>
      </c>
      <c r="AK14" s="57">
        <f t="shared" si="2"/>
        <v>0</v>
      </c>
      <c r="AL14" s="58">
        <f t="shared" si="3"/>
        <v>0</v>
      </c>
      <c r="AM14" s="59">
        <f t="shared" si="4"/>
        <v>0</v>
      </c>
      <c r="AN14" s="60">
        <f t="shared" si="5"/>
        <v>0</v>
      </c>
      <c r="AO14" s="54"/>
      <c r="AQ14" s="71">
        <f t="shared" si="6"/>
        <v>0</v>
      </c>
      <c r="AR14" s="52"/>
      <c r="AS14" s="73">
        <f t="shared" si="7"/>
        <v>0</v>
      </c>
      <c r="AT14" s="74" t="str">
        <f t="shared" si="8"/>
        <v/>
      </c>
      <c r="AU14" s="71" t="str">
        <f t="shared" si="9"/>
        <v/>
      </c>
      <c r="AV14" s="52"/>
      <c r="AW14" s="73">
        <f t="shared" si="10"/>
        <v>0</v>
      </c>
      <c r="AX14" s="77" t="str">
        <f t="shared" si="11"/>
        <v/>
      </c>
      <c r="AY14" s="71" t="str">
        <f t="shared" si="12"/>
        <v/>
      </c>
      <c r="AZ14" s="33"/>
      <c r="BA14" s="79" t="str">
        <f t="shared" si="13"/>
        <v/>
      </c>
      <c r="BB14" s="81">
        <f t="shared" si="14"/>
        <v>0</v>
      </c>
      <c r="BD14" s="138" t="str">
        <f t="shared" si="0"/>
        <v/>
      </c>
    </row>
    <row r="15" spans="1:56" ht="16" thickBot="1" x14ac:dyDescent="0.25">
      <c r="A15" s="45">
        <v>5</v>
      </c>
      <c r="B15" s="157" t="s">
        <v>156</v>
      </c>
      <c r="C15" s="156" t="s">
        <v>157</v>
      </c>
      <c r="D15" s="154">
        <v>80</v>
      </c>
      <c r="E15" s="155"/>
      <c r="F15" s="155">
        <v>79</v>
      </c>
      <c r="G15" s="155"/>
      <c r="H15" s="155">
        <v>78</v>
      </c>
      <c r="I15" s="155"/>
      <c r="J15" s="155">
        <v>79</v>
      </c>
      <c r="K15" s="147"/>
      <c r="L15" s="154">
        <v>83</v>
      </c>
      <c r="M15" s="155"/>
      <c r="N15" s="155">
        <v>80</v>
      </c>
      <c r="O15" s="155"/>
      <c r="P15" s="155">
        <v>78</v>
      </c>
      <c r="Q15" s="155"/>
      <c r="R15" s="155">
        <v>79</v>
      </c>
      <c r="S15" s="147"/>
      <c r="T15" s="154">
        <v>80</v>
      </c>
      <c r="U15" s="155"/>
      <c r="V15" s="155">
        <v>83</v>
      </c>
      <c r="W15" s="155"/>
      <c r="X15" s="155">
        <v>76</v>
      </c>
      <c r="Y15" s="155"/>
      <c r="Z15" s="155">
        <v>79</v>
      </c>
      <c r="AA15" s="147"/>
      <c r="AB15" s="154">
        <v>81</v>
      </c>
      <c r="AC15" s="155"/>
      <c r="AD15" s="155">
        <v>80</v>
      </c>
      <c r="AE15" s="155"/>
      <c r="AF15" s="155">
        <v>78</v>
      </c>
      <c r="AG15" s="155"/>
      <c r="AH15" s="155">
        <v>79</v>
      </c>
      <c r="AI15" s="147"/>
      <c r="AJ15" s="56">
        <f t="shared" si="1"/>
        <v>79</v>
      </c>
      <c r="AK15" s="57">
        <f t="shared" si="2"/>
        <v>80</v>
      </c>
      <c r="AL15" s="58">
        <f t="shared" si="3"/>
        <v>79.5</v>
      </c>
      <c r="AM15" s="59">
        <f t="shared" si="4"/>
        <v>79.5</v>
      </c>
      <c r="AN15" s="60">
        <f t="shared" si="5"/>
        <v>79.5</v>
      </c>
      <c r="AO15" s="54"/>
      <c r="AQ15" s="71" t="str">
        <f t="shared" si="6"/>
        <v/>
      </c>
      <c r="AR15" s="52"/>
      <c r="AS15" s="73">
        <f t="shared" si="7"/>
        <v>0</v>
      </c>
      <c r="AT15" s="74" t="str">
        <f t="shared" si="8"/>
        <v/>
      </c>
      <c r="AU15" s="71" t="str">
        <f t="shared" si="9"/>
        <v/>
      </c>
      <c r="AV15" s="52"/>
      <c r="AW15" s="73">
        <f t="shared" si="10"/>
        <v>0</v>
      </c>
      <c r="AX15" s="77" t="str">
        <f t="shared" si="11"/>
        <v/>
      </c>
      <c r="AY15" s="71" t="str">
        <f t="shared" si="12"/>
        <v/>
      </c>
      <c r="AZ15" s="33"/>
      <c r="BA15" s="79">
        <f t="shared" si="13"/>
        <v>79.5</v>
      </c>
      <c r="BB15" s="81" t="str">
        <f t="shared" si="14"/>
        <v/>
      </c>
      <c r="BD15" s="138" t="str">
        <f t="shared" si="0"/>
        <v/>
      </c>
    </row>
    <row r="16" spans="1:56" ht="16" thickBot="1" x14ac:dyDescent="0.25">
      <c r="A16" s="45">
        <v>6</v>
      </c>
      <c r="B16" s="156" t="s">
        <v>158</v>
      </c>
      <c r="C16" s="153" t="s">
        <v>159</v>
      </c>
      <c r="D16" s="154">
        <v>95</v>
      </c>
      <c r="E16" s="155"/>
      <c r="F16" s="155">
        <v>96</v>
      </c>
      <c r="G16" s="155"/>
      <c r="H16" s="155">
        <v>96</v>
      </c>
      <c r="I16" s="155"/>
      <c r="J16" s="155">
        <v>90</v>
      </c>
      <c r="K16" s="147"/>
      <c r="L16" s="154">
        <v>97</v>
      </c>
      <c r="M16" s="155"/>
      <c r="N16" s="155">
        <v>99</v>
      </c>
      <c r="O16" s="155"/>
      <c r="P16" s="155">
        <v>94</v>
      </c>
      <c r="Q16" s="155"/>
      <c r="R16" s="155">
        <v>95</v>
      </c>
      <c r="S16" s="147"/>
      <c r="T16" s="154">
        <v>98</v>
      </c>
      <c r="U16" s="155"/>
      <c r="V16" s="155">
        <v>97</v>
      </c>
      <c r="W16" s="155"/>
      <c r="X16" s="155">
        <v>94</v>
      </c>
      <c r="Y16" s="155"/>
      <c r="Z16" s="155">
        <v>95</v>
      </c>
      <c r="AA16" s="147"/>
      <c r="AB16" s="154">
        <v>98</v>
      </c>
      <c r="AC16" s="155"/>
      <c r="AD16" s="155">
        <v>96</v>
      </c>
      <c r="AE16" s="155"/>
      <c r="AF16" s="155">
        <v>95</v>
      </c>
      <c r="AG16" s="155"/>
      <c r="AH16" s="155">
        <v>97</v>
      </c>
      <c r="AI16" s="147"/>
      <c r="AJ16" s="56">
        <f t="shared" si="1"/>
        <v>94.25</v>
      </c>
      <c r="AK16" s="57">
        <f t="shared" si="2"/>
        <v>96.25</v>
      </c>
      <c r="AL16" s="58">
        <f t="shared" si="3"/>
        <v>96</v>
      </c>
      <c r="AM16" s="59">
        <f t="shared" si="4"/>
        <v>96.5</v>
      </c>
      <c r="AN16" s="60">
        <f t="shared" si="5"/>
        <v>95.75</v>
      </c>
      <c r="AO16" s="54"/>
      <c r="AQ16" s="71" t="str">
        <f t="shared" si="6"/>
        <v/>
      </c>
      <c r="AR16" s="52"/>
      <c r="AS16" s="73">
        <f t="shared" si="7"/>
        <v>0</v>
      </c>
      <c r="AT16" s="74" t="str">
        <f t="shared" si="8"/>
        <v/>
      </c>
      <c r="AU16" s="71" t="str">
        <f t="shared" si="9"/>
        <v/>
      </c>
      <c r="AV16" s="52"/>
      <c r="AW16" s="73">
        <f t="shared" si="10"/>
        <v>0</v>
      </c>
      <c r="AX16" s="77" t="str">
        <f t="shared" si="11"/>
        <v/>
      </c>
      <c r="AY16" s="71" t="str">
        <f t="shared" si="12"/>
        <v/>
      </c>
      <c r="AZ16" s="33"/>
      <c r="BA16" s="79">
        <f t="shared" si="13"/>
        <v>95.75</v>
      </c>
      <c r="BB16" s="81" t="str">
        <f t="shared" si="14"/>
        <v/>
      </c>
      <c r="BD16" s="138" t="str">
        <f t="shared" si="0"/>
        <v/>
      </c>
    </row>
    <row r="17" spans="1:56" ht="16" thickBot="1" x14ac:dyDescent="0.25">
      <c r="A17" s="41">
        <v>7</v>
      </c>
      <c r="B17" s="156" t="s">
        <v>160</v>
      </c>
      <c r="C17" s="158" t="s">
        <v>161</v>
      </c>
      <c r="D17" s="154">
        <v>88</v>
      </c>
      <c r="E17" s="155"/>
      <c r="F17" s="155">
        <v>89</v>
      </c>
      <c r="G17" s="155"/>
      <c r="H17" s="155">
        <v>88</v>
      </c>
      <c r="I17" s="155"/>
      <c r="J17" s="155">
        <v>90</v>
      </c>
      <c r="K17" s="147"/>
      <c r="L17" s="154">
        <v>90</v>
      </c>
      <c r="M17" s="155"/>
      <c r="N17" s="155">
        <v>87</v>
      </c>
      <c r="O17" s="155"/>
      <c r="P17" s="155">
        <v>89</v>
      </c>
      <c r="Q17" s="155"/>
      <c r="R17" s="155">
        <v>88</v>
      </c>
      <c r="S17" s="147"/>
      <c r="T17" s="154">
        <v>88</v>
      </c>
      <c r="U17" s="155"/>
      <c r="V17" s="155">
        <v>89</v>
      </c>
      <c r="W17" s="155"/>
      <c r="X17" s="155">
        <v>90</v>
      </c>
      <c r="Y17" s="155"/>
      <c r="Z17" s="155">
        <v>94</v>
      </c>
      <c r="AA17" s="147"/>
      <c r="AB17" s="154">
        <v>89</v>
      </c>
      <c r="AC17" s="155"/>
      <c r="AD17" s="155">
        <v>90</v>
      </c>
      <c r="AE17" s="155"/>
      <c r="AF17" s="155">
        <v>89</v>
      </c>
      <c r="AG17" s="155"/>
      <c r="AH17" s="155">
        <v>93</v>
      </c>
      <c r="AI17" s="147"/>
      <c r="AJ17" s="56">
        <f t="shared" si="1"/>
        <v>88.75</v>
      </c>
      <c r="AK17" s="57">
        <f t="shared" si="2"/>
        <v>88.5</v>
      </c>
      <c r="AL17" s="58">
        <f t="shared" si="3"/>
        <v>90.25</v>
      </c>
      <c r="AM17" s="59">
        <f t="shared" si="4"/>
        <v>90.25</v>
      </c>
      <c r="AN17" s="60">
        <f t="shared" si="5"/>
        <v>89.4375</v>
      </c>
      <c r="AO17" s="54"/>
      <c r="AQ17" s="71" t="str">
        <f t="shared" si="6"/>
        <v/>
      </c>
      <c r="AR17" s="52"/>
      <c r="AS17" s="73">
        <f t="shared" si="7"/>
        <v>0</v>
      </c>
      <c r="AT17" s="74" t="str">
        <f t="shared" si="8"/>
        <v/>
      </c>
      <c r="AU17" s="71" t="str">
        <f t="shared" si="9"/>
        <v/>
      </c>
      <c r="AV17" s="52"/>
      <c r="AW17" s="73">
        <f t="shared" si="10"/>
        <v>0</v>
      </c>
      <c r="AX17" s="77" t="str">
        <f t="shared" si="11"/>
        <v/>
      </c>
      <c r="AY17" s="71" t="str">
        <f t="shared" si="12"/>
        <v/>
      </c>
      <c r="AZ17" s="33"/>
      <c r="BA17" s="79">
        <f t="shared" si="13"/>
        <v>89.4375</v>
      </c>
      <c r="BB17" s="81" t="str">
        <f t="shared" si="14"/>
        <v/>
      </c>
      <c r="BD17" s="138" t="str">
        <f t="shared" si="0"/>
        <v/>
      </c>
    </row>
    <row r="18" spans="1:56" ht="16" thickBot="1" x14ac:dyDescent="0.25">
      <c r="A18" s="45">
        <v>8</v>
      </c>
      <c r="B18" s="153" t="s">
        <v>162</v>
      </c>
      <c r="C18" s="153" t="s">
        <v>163</v>
      </c>
      <c r="D18" s="154"/>
      <c r="E18" s="155"/>
      <c r="F18" s="155"/>
      <c r="G18" s="155"/>
      <c r="H18" s="155"/>
      <c r="I18" s="155"/>
      <c r="J18" s="155"/>
      <c r="K18" s="147"/>
      <c r="L18" s="154"/>
      <c r="M18" s="155"/>
      <c r="N18" s="155"/>
      <c r="O18" s="155"/>
      <c r="P18" s="155"/>
      <c r="Q18" s="155"/>
      <c r="R18" s="155"/>
      <c r="S18" s="147"/>
      <c r="T18" s="154"/>
      <c r="U18" s="155"/>
      <c r="V18" s="155"/>
      <c r="W18" s="155"/>
      <c r="X18" s="155"/>
      <c r="Y18" s="155"/>
      <c r="Z18" s="155"/>
      <c r="AA18" s="147"/>
      <c r="AB18" s="154"/>
      <c r="AC18" s="155"/>
      <c r="AD18" s="155"/>
      <c r="AE18" s="155"/>
      <c r="AF18" s="155"/>
      <c r="AG18" s="155"/>
      <c r="AH18" s="155"/>
      <c r="AI18" s="147"/>
      <c r="AJ18" s="56">
        <f t="shared" si="1"/>
        <v>0</v>
      </c>
      <c r="AK18" s="57">
        <f t="shared" si="2"/>
        <v>0</v>
      </c>
      <c r="AL18" s="58">
        <f t="shared" si="3"/>
        <v>0</v>
      </c>
      <c r="AM18" s="59">
        <f t="shared" si="4"/>
        <v>0</v>
      </c>
      <c r="AN18" s="60">
        <f t="shared" si="5"/>
        <v>0</v>
      </c>
      <c r="AO18" s="54"/>
      <c r="AQ18" s="71">
        <f t="shared" si="6"/>
        <v>0</v>
      </c>
      <c r="AR18" s="52"/>
      <c r="AS18" s="73">
        <f t="shared" si="7"/>
        <v>0</v>
      </c>
      <c r="AT18" s="74" t="str">
        <f t="shared" si="8"/>
        <v/>
      </c>
      <c r="AU18" s="71" t="str">
        <f t="shared" si="9"/>
        <v/>
      </c>
      <c r="AV18" s="52"/>
      <c r="AW18" s="73">
        <f t="shared" si="10"/>
        <v>0</v>
      </c>
      <c r="AX18" s="77" t="str">
        <f t="shared" si="11"/>
        <v/>
      </c>
      <c r="AY18" s="71" t="str">
        <f t="shared" si="12"/>
        <v/>
      </c>
      <c r="AZ18" s="33"/>
      <c r="BA18" s="79" t="str">
        <f t="shared" si="13"/>
        <v/>
      </c>
      <c r="BB18" s="81">
        <f t="shared" si="14"/>
        <v>0</v>
      </c>
      <c r="BD18" s="138" t="str">
        <f t="shared" si="0"/>
        <v/>
      </c>
    </row>
    <row r="19" spans="1:56" ht="16" thickBot="1" x14ac:dyDescent="0.25">
      <c r="A19" s="45">
        <v>9</v>
      </c>
      <c r="B19" s="156" t="s">
        <v>164</v>
      </c>
      <c r="C19" s="156" t="s">
        <v>165</v>
      </c>
      <c r="D19" s="154">
        <v>85</v>
      </c>
      <c r="E19" s="155"/>
      <c r="F19" s="155">
        <v>86</v>
      </c>
      <c r="G19" s="155"/>
      <c r="H19" s="155">
        <v>85</v>
      </c>
      <c r="I19" s="155"/>
      <c r="J19" s="155">
        <v>84</v>
      </c>
      <c r="K19" s="147"/>
      <c r="L19" s="154">
        <v>86</v>
      </c>
      <c r="M19" s="155"/>
      <c r="N19" s="155">
        <v>84</v>
      </c>
      <c r="O19" s="155"/>
      <c r="P19" s="155">
        <v>85</v>
      </c>
      <c r="Q19" s="155"/>
      <c r="R19" s="155">
        <v>86</v>
      </c>
      <c r="S19" s="147"/>
      <c r="T19" s="154">
        <v>86</v>
      </c>
      <c r="U19" s="155"/>
      <c r="V19" s="155">
        <v>84</v>
      </c>
      <c r="W19" s="155"/>
      <c r="X19" s="155">
        <v>86</v>
      </c>
      <c r="Y19" s="155"/>
      <c r="Z19" s="155">
        <v>87</v>
      </c>
      <c r="AA19" s="147"/>
      <c r="AB19" s="154">
        <v>89</v>
      </c>
      <c r="AC19" s="155"/>
      <c r="AD19" s="155">
        <v>88</v>
      </c>
      <c r="AE19" s="155"/>
      <c r="AF19" s="155">
        <v>87</v>
      </c>
      <c r="AG19" s="155"/>
      <c r="AH19" s="155">
        <v>85</v>
      </c>
      <c r="AI19" s="147"/>
      <c r="AJ19" s="56">
        <f t="shared" si="1"/>
        <v>85</v>
      </c>
      <c r="AK19" s="57">
        <f t="shared" si="2"/>
        <v>85.25</v>
      </c>
      <c r="AL19" s="58">
        <f t="shared" si="3"/>
        <v>85.75</v>
      </c>
      <c r="AM19" s="59">
        <f t="shared" si="4"/>
        <v>87.25</v>
      </c>
      <c r="AN19" s="60">
        <f t="shared" si="5"/>
        <v>85.8125</v>
      </c>
      <c r="AO19" s="54"/>
      <c r="AQ19" s="71" t="str">
        <f t="shared" si="6"/>
        <v/>
      </c>
      <c r="AR19" s="52"/>
      <c r="AS19" s="73">
        <f t="shared" si="7"/>
        <v>0</v>
      </c>
      <c r="AT19" s="74" t="str">
        <f t="shared" si="8"/>
        <v/>
      </c>
      <c r="AU19" s="71" t="str">
        <f t="shared" si="9"/>
        <v/>
      </c>
      <c r="AV19" s="52"/>
      <c r="AW19" s="73">
        <f t="shared" si="10"/>
        <v>0</v>
      </c>
      <c r="AX19" s="77" t="str">
        <f t="shared" si="11"/>
        <v/>
      </c>
      <c r="AY19" s="71" t="str">
        <f t="shared" si="12"/>
        <v/>
      </c>
      <c r="AZ19" s="33"/>
      <c r="BA19" s="79">
        <f t="shared" si="13"/>
        <v>85.8125</v>
      </c>
      <c r="BB19" s="81" t="str">
        <f t="shared" si="14"/>
        <v/>
      </c>
      <c r="BD19" s="138" t="str">
        <f t="shared" si="0"/>
        <v/>
      </c>
    </row>
    <row r="20" spans="1:56" ht="16" thickBot="1" x14ac:dyDescent="0.25">
      <c r="A20" s="41">
        <v>10</v>
      </c>
      <c r="B20" s="157" t="s">
        <v>166</v>
      </c>
      <c r="C20" s="157" t="s">
        <v>167</v>
      </c>
      <c r="D20" s="154">
        <v>85</v>
      </c>
      <c r="E20" s="155"/>
      <c r="F20" s="155">
        <v>88</v>
      </c>
      <c r="G20" s="155"/>
      <c r="H20" s="155">
        <v>90</v>
      </c>
      <c r="I20" s="155"/>
      <c r="J20" s="155">
        <v>91</v>
      </c>
      <c r="K20" s="147"/>
      <c r="L20" s="154">
        <v>86</v>
      </c>
      <c r="M20" s="155"/>
      <c r="N20" s="155">
        <v>85</v>
      </c>
      <c r="O20" s="155"/>
      <c r="P20" s="155">
        <v>89</v>
      </c>
      <c r="Q20" s="155"/>
      <c r="R20" s="155">
        <v>90</v>
      </c>
      <c r="S20" s="147"/>
      <c r="T20" s="154">
        <v>90</v>
      </c>
      <c r="U20" s="155"/>
      <c r="V20" s="155">
        <v>89</v>
      </c>
      <c r="W20" s="155"/>
      <c r="X20" s="155">
        <v>87</v>
      </c>
      <c r="Y20" s="155"/>
      <c r="Z20" s="155">
        <v>89</v>
      </c>
      <c r="AA20" s="147"/>
      <c r="AB20" s="154">
        <v>90</v>
      </c>
      <c r="AC20" s="155"/>
      <c r="AD20" s="155">
        <v>94</v>
      </c>
      <c r="AE20" s="155"/>
      <c r="AF20" s="155">
        <v>90</v>
      </c>
      <c r="AG20" s="155"/>
      <c r="AH20" s="155">
        <v>93</v>
      </c>
      <c r="AI20" s="147"/>
      <c r="AJ20" s="56">
        <f t="shared" si="1"/>
        <v>88.5</v>
      </c>
      <c r="AK20" s="57">
        <f t="shared" si="2"/>
        <v>87.5</v>
      </c>
      <c r="AL20" s="58">
        <f t="shared" si="3"/>
        <v>88.75</v>
      </c>
      <c r="AM20" s="59">
        <f t="shared" si="4"/>
        <v>91.75</v>
      </c>
      <c r="AN20" s="60">
        <f t="shared" si="5"/>
        <v>89.125</v>
      </c>
      <c r="AO20" s="54"/>
      <c r="AQ20" s="71" t="str">
        <f t="shared" si="6"/>
        <v/>
      </c>
      <c r="AR20" s="32"/>
      <c r="AS20" s="73">
        <f t="shared" si="7"/>
        <v>0</v>
      </c>
      <c r="AT20" s="74" t="str">
        <f t="shared" si="8"/>
        <v/>
      </c>
      <c r="AU20" s="71" t="str">
        <f t="shared" si="9"/>
        <v/>
      </c>
      <c r="AV20" s="32"/>
      <c r="AW20" s="73">
        <f t="shared" si="10"/>
        <v>0</v>
      </c>
      <c r="AX20" s="77" t="str">
        <f t="shared" si="11"/>
        <v/>
      </c>
      <c r="AY20" s="71" t="str">
        <f t="shared" si="12"/>
        <v/>
      </c>
      <c r="AZ20" s="33"/>
      <c r="BA20" s="79">
        <f t="shared" si="13"/>
        <v>89.125</v>
      </c>
      <c r="BB20" s="81" t="str">
        <f t="shared" si="14"/>
        <v/>
      </c>
      <c r="BD20" s="138" t="str">
        <f t="shared" si="0"/>
        <v/>
      </c>
    </row>
    <row r="21" spans="1:56" ht="16" thickBot="1" x14ac:dyDescent="0.25">
      <c r="A21" s="45">
        <v>11</v>
      </c>
      <c r="B21" s="156" t="s">
        <v>168</v>
      </c>
      <c r="C21" s="159" t="s">
        <v>169</v>
      </c>
      <c r="D21" s="154">
        <v>75</v>
      </c>
      <c r="E21" s="155"/>
      <c r="F21" s="155">
        <v>73</v>
      </c>
      <c r="G21" s="155"/>
      <c r="H21" s="155">
        <v>74</v>
      </c>
      <c r="I21" s="155"/>
      <c r="J21" s="155">
        <v>76</v>
      </c>
      <c r="K21" s="147"/>
      <c r="L21" s="154">
        <v>75</v>
      </c>
      <c r="M21" s="155"/>
      <c r="N21" s="155">
        <v>76</v>
      </c>
      <c r="O21" s="155"/>
      <c r="P21" s="155">
        <v>75</v>
      </c>
      <c r="Q21" s="155"/>
      <c r="R21" s="155">
        <v>74</v>
      </c>
      <c r="S21" s="147"/>
      <c r="T21" s="154">
        <v>75</v>
      </c>
      <c r="U21" s="155"/>
      <c r="V21" s="155">
        <v>76</v>
      </c>
      <c r="W21" s="155"/>
      <c r="X21" s="155">
        <v>74</v>
      </c>
      <c r="Y21" s="155"/>
      <c r="Z21" s="155">
        <v>75</v>
      </c>
      <c r="AA21" s="147"/>
      <c r="AB21" s="154">
        <v>73</v>
      </c>
      <c r="AC21" s="155"/>
      <c r="AD21" s="155">
        <v>75</v>
      </c>
      <c r="AE21" s="155"/>
      <c r="AF21" s="155">
        <v>76</v>
      </c>
      <c r="AG21" s="155"/>
      <c r="AH21" s="155">
        <v>75</v>
      </c>
      <c r="AI21" s="147"/>
      <c r="AJ21" s="56">
        <f t="shared" si="1"/>
        <v>74.5</v>
      </c>
      <c r="AK21" s="57">
        <f t="shared" si="2"/>
        <v>75</v>
      </c>
      <c r="AL21" s="58">
        <f t="shared" si="3"/>
        <v>75</v>
      </c>
      <c r="AM21" s="59">
        <f t="shared" si="4"/>
        <v>74.75</v>
      </c>
      <c r="AN21" s="60">
        <f t="shared" si="5"/>
        <v>74.8125</v>
      </c>
      <c r="AO21" s="54"/>
      <c r="AQ21" s="71" t="str">
        <f t="shared" si="6"/>
        <v/>
      </c>
      <c r="AR21" s="32"/>
      <c r="AS21" s="73">
        <f t="shared" si="7"/>
        <v>0</v>
      </c>
      <c r="AT21" s="74" t="str">
        <f t="shared" si="8"/>
        <v/>
      </c>
      <c r="AU21" s="71" t="str">
        <f t="shared" si="9"/>
        <v/>
      </c>
      <c r="AV21" s="32"/>
      <c r="AW21" s="73">
        <f t="shared" si="10"/>
        <v>0</v>
      </c>
      <c r="AX21" s="77" t="str">
        <f t="shared" si="11"/>
        <v/>
      </c>
      <c r="AY21" s="71" t="str">
        <f t="shared" si="12"/>
        <v/>
      </c>
      <c r="AZ21" s="33"/>
      <c r="BA21" s="79">
        <f t="shared" si="13"/>
        <v>74.8125</v>
      </c>
      <c r="BB21" s="81" t="str">
        <f t="shared" si="14"/>
        <v/>
      </c>
      <c r="BD21" s="138" t="str">
        <f t="shared" si="0"/>
        <v/>
      </c>
    </row>
    <row r="22" spans="1:56" ht="16" thickBot="1" x14ac:dyDescent="0.25">
      <c r="A22" s="45">
        <v>12</v>
      </c>
      <c r="B22" s="156" t="s">
        <v>170</v>
      </c>
      <c r="C22" s="157" t="s">
        <v>171</v>
      </c>
      <c r="D22" s="154">
        <v>75</v>
      </c>
      <c r="E22" s="155"/>
      <c r="F22" s="155">
        <v>70</v>
      </c>
      <c r="G22" s="155"/>
      <c r="H22" s="155">
        <v>73</v>
      </c>
      <c r="I22" s="155"/>
      <c r="J22" s="155">
        <v>74</v>
      </c>
      <c r="K22" s="147"/>
      <c r="L22" s="154">
        <v>73</v>
      </c>
      <c r="M22" s="155"/>
      <c r="N22" s="155">
        <v>74</v>
      </c>
      <c r="O22" s="155"/>
      <c r="P22" s="155">
        <v>74</v>
      </c>
      <c r="Q22" s="155"/>
      <c r="R22" s="155">
        <v>73</v>
      </c>
      <c r="S22" s="147"/>
      <c r="T22" s="154">
        <v>75</v>
      </c>
      <c r="U22" s="155"/>
      <c r="V22" s="155">
        <v>73</v>
      </c>
      <c r="W22" s="155"/>
      <c r="X22" s="155">
        <v>72</v>
      </c>
      <c r="Y22" s="155"/>
      <c r="Z22" s="155">
        <v>71</v>
      </c>
      <c r="AA22" s="147"/>
      <c r="AB22" s="154">
        <v>73</v>
      </c>
      <c r="AC22" s="155"/>
      <c r="AD22" s="155">
        <v>74</v>
      </c>
      <c r="AE22" s="155"/>
      <c r="AF22" s="155">
        <v>73</v>
      </c>
      <c r="AG22" s="155"/>
      <c r="AH22" s="155">
        <v>71</v>
      </c>
      <c r="AI22" s="147"/>
      <c r="AJ22" s="56">
        <f t="shared" si="1"/>
        <v>73</v>
      </c>
      <c r="AK22" s="57">
        <f t="shared" si="2"/>
        <v>73.5</v>
      </c>
      <c r="AL22" s="58">
        <f t="shared" si="3"/>
        <v>72.75</v>
      </c>
      <c r="AM22" s="59">
        <f t="shared" si="4"/>
        <v>72.75</v>
      </c>
      <c r="AN22" s="60">
        <f t="shared" si="5"/>
        <v>73</v>
      </c>
      <c r="AO22" s="54"/>
      <c r="AQ22" s="71" t="str">
        <f t="shared" si="6"/>
        <v/>
      </c>
      <c r="AR22" s="32"/>
      <c r="AS22" s="73">
        <f t="shared" si="7"/>
        <v>0</v>
      </c>
      <c r="AT22" s="74" t="str">
        <f t="shared" si="8"/>
        <v/>
      </c>
      <c r="AU22" s="71" t="str">
        <f t="shared" si="9"/>
        <v/>
      </c>
      <c r="AV22" s="32"/>
      <c r="AW22" s="73">
        <f t="shared" si="10"/>
        <v>0</v>
      </c>
      <c r="AX22" s="77" t="str">
        <f t="shared" si="11"/>
        <v/>
      </c>
      <c r="AY22" s="71" t="str">
        <f t="shared" si="12"/>
        <v/>
      </c>
      <c r="AZ22" s="33"/>
      <c r="BA22" s="79">
        <f t="shared" si="13"/>
        <v>73</v>
      </c>
      <c r="BB22" s="81" t="str">
        <f t="shared" si="14"/>
        <v/>
      </c>
      <c r="BD22" s="138" t="str">
        <f t="shared" si="0"/>
        <v/>
      </c>
    </row>
    <row r="23" spans="1:56" ht="16" thickBot="1" x14ac:dyDescent="0.25">
      <c r="A23" s="41">
        <v>13</v>
      </c>
      <c r="B23" s="153" t="s">
        <v>172</v>
      </c>
      <c r="C23" s="159" t="s">
        <v>173</v>
      </c>
      <c r="D23" s="154">
        <v>75</v>
      </c>
      <c r="E23" s="155"/>
      <c r="F23" s="155">
        <v>76</v>
      </c>
      <c r="G23" s="155"/>
      <c r="H23" s="155">
        <v>75</v>
      </c>
      <c r="I23" s="155"/>
      <c r="J23" s="155">
        <v>75</v>
      </c>
      <c r="K23" s="147"/>
      <c r="L23" s="154">
        <v>74</v>
      </c>
      <c r="M23" s="155"/>
      <c r="N23" s="155">
        <v>75</v>
      </c>
      <c r="O23" s="155"/>
      <c r="P23" s="155">
        <v>74</v>
      </c>
      <c r="Q23" s="155"/>
      <c r="R23" s="155">
        <v>73</v>
      </c>
      <c r="S23" s="147"/>
      <c r="T23" s="154">
        <v>85</v>
      </c>
      <c r="U23" s="155"/>
      <c r="V23" s="155">
        <v>86</v>
      </c>
      <c r="W23" s="155"/>
      <c r="X23" s="155">
        <v>74</v>
      </c>
      <c r="Y23" s="155"/>
      <c r="Z23" s="155">
        <v>75</v>
      </c>
      <c r="AA23" s="147"/>
      <c r="AB23" s="154">
        <v>84</v>
      </c>
      <c r="AC23" s="155"/>
      <c r="AD23" s="155">
        <v>85</v>
      </c>
      <c r="AE23" s="155"/>
      <c r="AF23" s="155">
        <v>76</v>
      </c>
      <c r="AG23" s="155"/>
      <c r="AH23" s="155">
        <v>75</v>
      </c>
      <c r="AI23" s="147"/>
      <c r="AJ23" s="56">
        <f t="shared" si="1"/>
        <v>75.25</v>
      </c>
      <c r="AK23" s="57">
        <f t="shared" si="2"/>
        <v>74</v>
      </c>
      <c r="AL23" s="58">
        <f t="shared" si="3"/>
        <v>80</v>
      </c>
      <c r="AM23" s="59">
        <f t="shared" si="4"/>
        <v>80</v>
      </c>
      <c r="AN23" s="60">
        <f t="shared" si="5"/>
        <v>77.3125</v>
      </c>
      <c r="AO23" s="54"/>
      <c r="AQ23" s="71" t="str">
        <f t="shared" si="6"/>
        <v/>
      </c>
      <c r="AR23" s="32"/>
      <c r="AS23" s="73">
        <f t="shared" si="7"/>
        <v>0</v>
      </c>
      <c r="AT23" s="74" t="str">
        <f t="shared" si="8"/>
        <v/>
      </c>
      <c r="AU23" s="71" t="str">
        <f t="shared" si="9"/>
        <v/>
      </c>
      <c r="AV23" s="32"/>
      <c r="AW23" s="73">
        <f t="shared" si="10"/>
        <v>0</v>
      </c>
      <c r="AX23" s="77" t="str">
        <f t="shared" si="11"/>
        <v/>
      </c>
      <c r="AY23" s="71" t="str">
        <f t="shared" si="12"/>
        <v/>
      </c>
      <c r="AZ23" s="33"/>
      <c r="BA23" s="79">
        <f t="shared" si="13"/>
        <v>77.3125</v>
      </c>
      <c r="BB23" s="81" t="str">
        <f t="shared" si="14"/>
        <v/>
      </c>
      <c r="BD23" s="138" t="str">
        <f t="shared" si="0"/>
        <v/>
      </c>
    </row>
    <row r="24" spans="1:56" ht="16" thickBot="1" x14ac:dyDescent="0.25">
      <c r="A24" s="45">
        <v>14</v>
      </c>
      <c r="B24" s="156" t="s">
        <v>174</v>
      </c>
      <c r="C24" s="153" t="s">
        <v>175</v>
      </c>
      <c r="D24" s="154">
        <v>90</v>
      </c>
      <c r="E24" s="155"/>
      <c r="F24" s="155">
        <v>80</v>
      </c>
      <c r="G24" s="155"/>
      <c r="H24" s="155">
        <v>89</v>
      </c>
      <c r="I24" s="155"/>
      <c r="J24" s="155">
        <v>95</v>
      </c>
      <c r="K24" s="147"/>
      <c r="L24" s="154">
        <v>94</v>
      </c>
      <c r="M24" s="155"/>
      <c r="N24" s="155">
        <v>95</v>
      </c>
      <c r="O24" s="155"/>
      <c r="P24" s="155">
        <v>85</v>
      </c>
      <c r="Q24" s="155"/>
      <c r="R24" s="155">
        <v>90</v>
      </c>
      <c r="S24" s="147"/>
      <c r="T24" s="154">
        <v>89</v>
      </c>
      <c r="U24" s="155"/>
      <c r="V24" s="155">
        <v>80</v>
      </c>
      <c r="W24" s="155"/>
      <c r="X24" s="155">
        <v>87</v>
      </c>
      <c r="Y24" s="155"/>
      <c r="Z24" s="155">
        <v>96</v>
      </c>
      <c r="AA24" s="147"/>
      <c r="AB24" s="154">
        <v>90</v>
      </c>
      <c r="AC24" s="155"/>
      <c r="AD24" s="155">
        <v>80</v>
      </c>
      <c r="AE24" s="155"/>
      <c r="AF24" s="155">
        <v>90</v>
      </c>
      <c r="AG24" s="155"/>
      <c r="AH24" s="155">
        <v>95</v>
      </c>
      <c r="AI24" s="147"/>
      <c r="AJ24" s="56">
        <f t="shared" si="1"/>
        <v>88.5</v>
      </c>
      <c r="AK24" s="57">
        <f t="shared" si="2"/>
        <v>91</v>
      </c>
      <c r="AL24" s="58">
        <f t="shared" si="3"/>
        <v>88</v>
      </c>
      <c r="AM24" s="59">
        <f t="shared" si="4"/>
        <v>88.75</v>
      </c>
      <c r="AN24" s="60">
        <f t="shared" si="5"/>
        <v>89.0625</v>
      </c>
      <c r="AO24" s="54"/>
      <c r="AQ24" s="71" t="str">
        <f t="shared" si="6"/>
        <v/>
      </c>
      <c r="AR24" s="32"/>
      <c r="AS24" s="73">
        <f t="shared" si="7"/>
        <v>0</v>
      </c>
      <c r="AT24" s="74" t="str">
        <f t="shared" si="8"/>
        <v/>
      </c>
      <c r="AU24" s="71" t="str">
        <f t="shared" si="9"/>
        <v/>
      </c>
      <c r="AV24" s="32"/>
      <c r="AW24" s="73">
        <f t="shared" si="10"/>
        <v>0</v>
      </c>
      <c r="AX24" s="77" t="str">
        <f t="shared" si="11"/>
        <v/>
      </c>
      <c r="AY24" s="71" t="str">
        <f t="shared" si="12"/>
        <v/>
      </c>
      <c r="AZ24" s="33"/>
      <c r="BA24" s="79">
        <f t="shared" si="13"/>
        <v>89.0625</v>
      </c>
      <c r="BB24" s="81" t="str">
        <f t="shared" si="14"/>
        <v/>
      </c>
      <c r="BD24" s="138" t="str">
        <f t="shared" si="0"/>
        <v/>
      </c>
    </row>
    <row r="25" spans="1:56" ht="16" thickBot="1" x14ac:dyDescent="0.25">
      <c r="A25" s="45">
        <v>15</v>
      </c>
      <c r="B25" s="157" t="s">
        <v>176</v>
      </c>
      <c r="C25" s="156" t="s">
        <v>177</v>
      </c>
      <c r="D25" s="154">
        <v>0</v>
      </c>
      <c r="E25" s="155"/>
      <c r="F25" s="155">
        <v>0</v>
      </c>
      <c r="G25" s="155"/>
      <c r="H25" s="155">
        <v>0</v>
      </c>
      <c r="I25" s="155"/>
      <c r="J25" s="155">
        <v>0</v>
      </c>
      <c r="K25" s="147"/>
      <c r="L25" s="154">
        <v>0</v>
      </c>
      <c r="M25" s="155"/>
      <c r="N25" s="155">
        <v>0</v>
      </c>
      <c r="O25" s="155"/>
      <c r="P25" s="155">
        <v>0</v>
      </c>
      <c r="Q25" s="155"/>
      <c r="R25" s="155">
        <v>0</v>
      </c>
      <c r="S25" s="147"/>
      <c r="T25" s="154"/>
      <c r="U25" s="155"/>
      <c r="V25" s="155"/>
      <c r="W25" s="155"/>
      <c r="X25" s="155"/>
      <c r="Y25" s="155"/>
      <c r="Z25" s="155"/>
      <c r="AA25" s="147"/>
      <c r="AB25" s="154"/>
      <c r="AC25" s="155"/>
      <c r="AD25" s="155"/>
      <c r="AE25" s="155"/>
      <c r="AF25" s="155"/>
      <c r="AG25" s="155"/>
      <c r="AH25" s="155"/>
      <c r="AI25" s="147"/>
      <c r="AJ25" s="56">
        <f t="shared" si="1"/>
        <v>0</v>
      </c>
      <c r="AK25" s="57">
        <f t="shared" si="2"/>
        <v>0</v>
      </c>
      <c r="AL25" s="58">
        <f t="shared" si="3"/>
        <v>0</v>
      </c>
      <c r="AM25" s="59">
        <f t="shared" si="4"/>
        <v>0</v>
      </c>
      <c r="AN25" s="60">
        <f t="shared" si="5"/>
        <v>0</v>
      </c>
      <c r="AO25" s="54"/>
      <c r="AQ25" s="71">
        <f t="shared" si="6"/>
        <v>0</v>
      </c>
      <c r="AR25" s="32"/>
      <c r="AS25" s="73">
        <f t="shared" si="7"/>
        <v>0</v>
      </c>
      <c r="AT25" s="74" t="str">
        <f t="shared" si="8"/>
        <v/>
      </c>
      <c r="AU25" s="71" t="str">
        <f t="shared" si="9"/>
        <v/>
      </c>
      <c r="AV25" s="32"/>
      <c r="AW25" s="73">
        <f t="shared" si="10"/>
        <v>0</v>
      </c>
      <c r="AX25" s="77" t="str">
        <f t="shared" si="11"/>
        <v/>
      </c>
      <c r="AY25" s="71" t="str">
        <f t="shared" si="12"/>
        <v/>
      </c>
      <c r="AZ25" s="33"/>
      <c r="BA25" s="79" t="str">
        <f t="shared" si="13"/>
        <v/>
      </c>
      <c r="BB25" s="81">
        <f t="shared" si="14"/>
        <v>0</v>
      </c>
      <c r="BD25" s="138" t="str">
        <f t="shared" si="0"/>
        <v/>
      </c>
    </row>
    <row r="26" spans="1:56" ht="16" thickBot="1" x14ac:dyDescent="0.25">
      <c r="A26" s="41">
        <v>16</v>
      </c>
      <c r="B26" s="156" t="s">
        <v>178</v>
      </c>
      <c r="C26" s="160" t="s">
        <v>179</v>
      </c>
      <c r="D26" s="154">
        <v>76</v>
      </c>
      <c r="E26" s="155"/>
      <c r="F26" s="155">
        <v>75</v>
      </c>
      <c r="G26" s="155"/>
      <c r="H26" s="155">
        <v>76</v>
      </c>
      <c r="I26" s="155"/>
      <c r="J26" s="155">
        <v>80</v>
      </c>
      <c r="K26" s="147"/>
      <c r="L26" s="154">
        <v>75</v>
      </c>
      <c r="M26" s="155"/>
      <c r="N26" s="155">
        <v>76</v>
      </c>
      <c r="O26" s="155"/>
      <c r="P26" s="155">
        <v>88</v>
      </c>
      <c r="Q26" s="155"/>
      <c r="R26" s="155">
        <v>80</v>
      </c>
      <c r="S26" s="147"/>
      <c r="T26" s="154">
        <v>73</v>
      </c>
      <c r="U26" s="155"/>
      <c r="V26" s="155">
        <v>76</v>
      </c>
      <c r="W26" s="155"/>
      <c r="X26" s="155">
        <v>84</v>
      </c>
      <c r="Y26" s="155"/>
      <c r="Z26" s="155">
        <v>85</v>
      </c>
      <c r="AA26" s="147"/>
      <c r="AB26" s="154">
        <v>75</v>
      </c>
      <c r="AC26" s="155"/>
      <c r="AD26" s="155">
        <v>76</v>
      </c>
      <c r="AE26" s="155"/>
      <c r="AF26" s="155">
        <v>86</v>
      </c>
      <c r="AG26" s="155"/>
      <c r="AH26" s="155">
        <v>84</v>
      </c>
      <c r="AI26" s="147"/>
      <c r="AJ26" s="56">
        <f t="shared" si="1"/>
        <v>76.75</v>
      </c>
      <c r="AK26" s="57">
        <f t="shared" si="2"/>
        <v>79.75</v>
      </c>
      <c r="AL26" s="58">
        <f t="shared" si="3"/>
        <v>79.5</v>
      </c>
      <c r="AM26" s="59">
        <f t="shared" si="4"/>
        <v>80.25</v>
      </c>
      <c r="AN26" s="60">
        <f t="shared" si="5"/>
        <v>79.0625</v>
      </c>
      <c r="AO26" s="54"/>
      <c r="AQ26" s="71" t="str">
        <f t="shared" si="6"/>
        <v/>
      </c>
      <c r="AR26" s="32"/>
      <c r="AS26" s="73">
        <f t="shared" si="7"/>
        <v>0</v>
      </c>
      <c r="AT26" s="74" t="str">
        <f t="shared" si="8"/>
        <v/>
      </c>
      <c r="AU26" s="71" t="str">
        <f t="shared" si="9"/>
        <v/>
      </c>
      <c r="AV26" s="32"/>
      <c r="AW26" s="73">
        <f t="shared" si="10"/>
        <v>0</v>
      </c>
      <c r="AX26" s="77" t="str">
        <f t="shared" si="11"/>
        <v/>
      </c>
      <c r="AY26" s="71" t="str">
        <f t="shared" si="12"/>
        <v/>
      </c>
      <c r="AZ26" s="33"/>
      <c r="BA26" s="79">
        <f t="shared" si="13"/>
        <v>79.0625</v>
      </c>
      <c r="BB26" s="81" t="str">
        <f t="shared" si="14"/>
        <v/>
      </c>
      <c r="BD26" s="138" t="str">
        <f t="shared" si="0"/>
        <v/>
      </c>
    </row>
    <row r="27" spans="1:56" ht="16" thickBot="1" x14ac:dyDescent="0.25">
      <c r="A27" s="45">
        <v>17</v>
      </c>
      <c r="B27" s="156" t="s">
        <v>180</v>
      </c>
      <c r="C27" s="161" t="s">
        <v>181</v>
      </c>
      <c r="D27" s="154">
        <v>79</v>
      </c>
      <c r="E27" s="155"/>
      <c r="F27" s="155">
        <v>70</v>
      </c>
      <c r="G27" s="155"/>
      <c r="H27" s="155">
        <v>74</v>
      </c>
      <c r="I27" s="155"/>
      <c r="J27" s="155">
        <v>74</v>
      </c>
      <c r="K27" s="147"/>
      <c r="L27" s="154">
        <v>78</v>
      </c>
      <c r="M27" s="155"/>
      <c r="N27" s="155">
        <v>79</v>
      </c>
      <c r="O27" s="155"/>
      <c r="P27" s="155">
        <v>76</v>
      </c>
      <c r="Q27" s="155"/>
      <c r="R27" s="155">
        <v>75</v>
      </c>
      <c r="S27" s="147"/>
      <c r="T27" s="154">
        <v>75</v>
      </c>
      <c r="U27" s="155"/>
      <c r="V27" s="155">
        <v>76</v>
      </c>
      <c r="W27" s="155"/>
      <c r="X27" s="155">
        <v>75</v>
      </c>
      <c r="Y27" s="155"/>
      <c r="Z27" s="155">
        <v>74</v>
      </c>
      <c r="AA27" s="147"/>
      <c r="AB27" s="154">
        <v>78</v>
      </c>
      <c r="AC27" s="155"/>
      <c r="AD27" s="155">
        <v>79</v>
      </c>
      <c r="AE27" s="155"/>
      <c r="AF27" s="155">
        <v>76</v>
      </c>
      <c r="AG27" s="155"/>
      <c r="AH27" s="155">
        <v>74</v>
      </c>
      <c r="AI27" s="147"/>
      <c r="AJ27" s="56">
        <f t="shared" si="1"/>
        <v>74.25</v>
      </c>
      <c r="AK27" s="57">
        <f t="shared" si="2"/>
        <v>77</v>
      </c>
      <c r="AL27" s="58">
        <f t="shared" si="3"/>
        <v>75</v>
      </c>
      <c r="AM27" s="59">
        <f t="shared" si="4"/>
        <v>76.75</v>
      </c>
      <c r="AN27" s="60">
        <f t="shared" si="5"/>
        <v>75.75</v>
      </c>
      <c r="AO27" s="54"/>
      <c r="AQ27" s="71" t="str">
        <f t="shared" si="6"/>
        <v/>
      </c>
      <c r="AR27" s="32"/>
      <c r="AS27" s="73">
        <f t="shared" si="7"/>
        <v>0</v>
      </c>
      <c r="AT27" s="74" t="str">
        <f t="shared" si="8"/>
        <v/>
      </c>
      <c r="AU27" s="71" t="str">
        <f t="shared" si="9"/>
        <v/>
      </c>
      <c r="AV27" s="32"/>
      <c r="AW27" s="73">
        <f t="shared" si="10"/>
        <v>0</v>
      </c>
      <c r="AX27" s="77" t="str">
        <f t="shared" si="11"/>
        <v/>
      </c>
      <c r="AY27" s="71" t="str">
        <f t="shared" si="12"/>
        <v/>
      </c>
      <c r="AZ27" s="33"/>
      <c r="BA27" s="79">
        <f t="shared" si="13"/>
        <v>75.75</v>
      </c>
      <c r="BB27" s="81" t="str">
        <f t="shared" si="14"/>
        <v/>
      </c>
      <c r="BD27" s="138" t="str">
        <f t="shared" si="0"/>
        <v/>
      </c>
    </row>
    <row r="28" spans="1:56" ht="16" thickBot="1" x14ac:dyDescent="0.25">
      <c r="A28" s="45">
        <v>18</v>
      </c>
      <c r="B28" s="153" t="s">
        <v>182</v>
      </c>
      <c r="C28" s="153" t="s">
        <v>183</v>
      </c>
      <c r="D28" s="154">
        <v>86</v>
      </c>
      <c r="E28" s="155"/>
      <c r="F28" s="155">
        <v>89</v>
      </c>
      <c r="G28" s="155"/>
      <c r="H28" s="155">
        <v>90</v>
      </c>
      <c r="I28" s="155"/>
      <c r="J28" s="155">
        <v>89</v>
      </c>
      <c r="K28" s="147"/>
      <c r="L28" s="154">
        <v>89</v>
      </c>
      <c r="M28" s="155"/>
      <c r="N28" s="155">
        <v>90</v>
      </c>
      <c r="O28" s="155"/>
      <c r="P28" s="155">
        <v>93</v>
      </c>
      <c r="Q28" s="155"/>
      <c r="R28" s="155">
        <v>94</v>
      </c>
      <c r="S28" s="147"/>
      <c r="T28" s="154">
        <v>88</v>
      </c>
      <c r="U28" s="155"/>
      <c r="V28" s="155">
        <v>89</v>
      </c>
      <c r="W28" s="155"/>
      <c r="X28" s="155">
        <v>90</v>
      </c>
      <c r="Y28" s="155"/>
      <c r="Z28" s="155">
        <v>93</v>
      </c>
      <c r="AA28" s="147"/>
      <c r="AB28" s="154">
        <v>88</v>
      </c>
      <c r="AC28" s="155"/>
      <c r="AD28" s="155">
        <v>89</v>
      </c>
      <c r="AE28" s="155"/>
      <c r="AF28" s="155">
        <v>93</v>
      </c>
      <c r="AG28" s="155"/>
      <c r="AH28" s="155">
        <v>93</v>
      </c>
      <c r="AI28" s="147"/>
      <c r="AJ28" s="56">
        <f t="shared" si="1"/>
        <v>88.5</v>
      </c>
      <c r="AK28" s="57">
        <f t="shared" si="2"/>
        <v>91.5</v>
      </c>
      <c r="AL28" s="58">
        <f t="shared" si="3"/>
        <v>90</v>
      </c>
      <c r="AM28" s="59">
        <f t="shared" si="4"/>
        <v>90.75</v>
      </c>
      <c r="AN28" s="60">
        <f t="shared" si="5"/>
        <v>90.1875</v>
      </c>
      <c r="AO28" s="54"/>
      <c r="AQ28" s="71" t="str">
        <f t="shared" si="6"/>
        <v/>
      </c>
      <c r="AR28" s="32"/>
      <c r="AS28" s="73">
        <f t="shared" si="7"/>
        <v>0</v>
      </c>
      <c r="AT28" s="74" t="str">
        <f t="shared" si="8"/>
        <v/>
      </c>
      <c r="AU28" s="71" t="str">
        <f t="shared" si="9"/>
        <v/>
      </c>
      <c r="AV28" s="32"/>
      <c r="AW28" s="73">
        <f t="shared" si="10"/>
        <v>0</v>
      </c>
      <c r="AX28" s="77" t="str">
        <f t="shared" si="11"/>
        <v/>
      </c>
      <c r="AY28" s="71" t="str">
        <f t="shared" si="12"/>
        <v/>
      </c>
      <c r="AZ28" s="33"/>
      <c r="BA28" s="79">
        <f t="shared" si="13"/>
        <v>90.1875</v>
      </c>
      <c r="BB28" s="81" t="str">
        <f t="shared" si="14"/>
        <v/>
      </c>
      <c r="BD28" s="138" t="str">
        <f t="shared" si="0"/>
        <v/>
      </c>
    </row>
    <row r="29" spans="1:56" ht="16" thickBot="1" x14ac:dyDescent="0.25">
      <c r="A29" s="41">
        <v>19</v>
      </c>
      <c r="B29" s="153" t="s">
        <v>184</v>
      </c>
      <c r="C29" s="156" t="s">
        <v>185</v>
      </c>
      <c r="D29" s="154"/>
      <c r="E29" s="155"/>
      <c r="F29" s="155"/>
      <c r="G29" s="155"/>
      <c r="H29" s="155"/>
      <c r="I29" s="155"/>
      <c r="J29" s="155"/>
      <c r="K29" s="147"/>
      <c r="L29" s="154"/>
      <c r="M29" s="155"/>
      <c r="N29" s="155"/>
      <c r="O29" s="155"/>
      <c r="P29" s="155"/>
      <c r="Q29" s="155"/>
      <c r="R29" s="155"/>
      <c r="S29" s="147"/>
      <c r="T29" s="154"/>
      <c r="U29" s="155"/>
      <c r="V29" s="155"/>
      <c r="W29" s="155"/>
      <c r="X29" s="155"/>
      <c r="Y29" s="155"/>
      <c r="Z29" s="155"/>
      <c r="AA29" s="147"/>
      <c r="AB29" s="154"/>
      <c r="AC29" s="155"/>
      <c r="AD29" s="155"/>
      <c r="AE29" s="155"/>
      <c r="AF29" s="155"/>
      <c r="AG29" s="155"/>
      <c r="AH29" s="155"/>
      <c r="AI29" s="147"/>
      <c r="AJ29" s="56">
        <f t="shared" si="1"/>
        <v>0</v>
      </c>
      <c r="AK29" s="57">
        <f t="shared" si="2"/>
        <v>0</v>
      </c>
      <c r="AL29" s="58">
        <f t="shared" si="3"/>
        <v>0</v>
      </c>
      <c r="AM29" s="59">
        <f t="shared" si="4"/>
        <v>0</v>
      </c>
      <c r="AN29" s="60">
        <f t="shared" si="5"/>
        <v>0</v>
      </c>
      <c r="AO29" s="54"/>
      <c r="AQ29" s="71">
        <f t="shared" si="6"/>
        <v>0</v>
      </c>
      <c r="AR29" s="32"/>
      <c r="AS29" s="73">
        <f t="shared" si="7"/>
        <v>0</v>
      </c>
      <c r="AT29" s="74" t="str">
        <f t="shared" si="8"/>
        <v/>
      </c>
      <c r="AU29" s="71" t="str">
        <f t="shared" si="9"/>
        <v/>
      </c>
      <c r="AV29" s="32"/>
      <c r="AW29" s="73">
        <f t="shared" si="10"/>
        <v>0</v>
      </c>
      <c r="AX29" s="77" t="str">
        <f t="shared" si="11"/>
        <v/>
      </c>
      <c r="AY29" s="71" t="str">
        <f t="shared" si="12"/>
        <v/>
      </c>
      <c r="AZ29" s="33"/>
      <c r="BA29" s="79" t="str">
        <f t="shared" si="13"/>
        <v/>
      </c>
      <c r="BB29" s="81">
        <f t="shared" si="14"/>
        <v>0</v>
      </c>
      <c r="BD29" s="138" t="str">
        <f t="shared" si="0"/>
        <v/>
      </c>
    </row>
    <row r="30" spans="1:56" ht="16" thickBot="1" x14ac:dyDescent="0.25">
      <c r="A30" s="45">
        <v>20</v>
      </c>
      <c r="B30" s="156" t="s">
        <v>186</v>
      </c>
      <c r="C30" s="159" t="s">
        <v>187</v>
      </c>
      <c r="D30" s="31">
        <v>75</v>
      </c>
      <c r="E30" s="32"/>
      <c r="F30" s="32">
        <v>76</v>
      </c>
      <c r="G30" s="32"/>
      <c r="H30" s="32">
        <v>80</v>
      </c>
      <c r="I30" s="32"/>
      <c r="J30" s="32">
        <v>84</v>
      </c>
      <c r="K30" s="33"/>
      <c r="L30" s="31">
        <v>74</v>
      </c>
      <c r="M30" s="32"/>
      <c r="N30" s="32">
        <v>74</v>
      </c>
      <c r="O30" s="32"/>
      <c r="P30" s="32">
        <v>86</v>
      </c>
      <c r="Q30" s="32"/>
      <c r="R30" s="32">
        <v>87</v>
      </c>
      <c r="S30" s="33"/>
      <c r="T30" s="31">
        <v>75</v>
      </c>
      <c r="U30" s="32"/>
      <c r="V30" s="32">
        <v>73</v>
      </c>
      <c r="W30" s="32"/>
      <c r="X30" s="32">
        <v>85</v>
      </c>
      <c r="Y30" s="32"/>
      <c r="Z30" s="32">
        <v>86</v>
      </c>
      <c r="AA30" s="33"/>
      <c r="AB30" s="31">
        <v>75</v>
      </c>
      <c r="AC30" s="32"/>
      <c r="AD30" s="32">
        <v>74</v>
      </c>
      <c r="AE30" s="32"/>
      <c r="AF30" s="32">
        <v>85</v>
      </c>
      <c r="AG30" s="32"/>
      <c r="AH30" s="32">
        <v>86</v>
      </c>
      <c r="AI30" s="147"/>
      <c r="AJ30" s="56">
        <f t="shared" si="1"/>
        <v>78.75</v>
      </c>
      <c r="AK30" s="57">
        <f t="shared" si="2"/>
        <v>80.25</v>
      </c>
      <c r="AL30" s="58">
        <f t="shared" si="3"/>
        <v>79.75</v>
      </c>
      <c r="AM30" s="59">
        <f t="shared" si="4"/>
        <v>80</v>
      </c>
      <c r="AN30" s="60">
        <f t="shared" si="5"/>
        <v>79.6875</v>
      </c>
      <c r="AO30" s="54"/>
      <c r="AQ30" s="71" t="str">
        <f t="shared" si="6"/>
        <v/>
      </c>
      <c r="AR30" s="32"/>
      <c r="AS30" s="73">
        <f t="shared" si="7"/>
        <v>0</v>
      </c>
      <c r="AT30" s="74" t="str">
        <f t="shared" si="8"/>
        <v/>
      </c>
      <c r="AU30" s="71" t="str">
        <f t="shared" si="9"/>
        <v/>
      </c>
      <c r="AV30" s="32"/>
      <c r="AW30" s="73">
        <f t="shared" si="10"/>
        <v>0</v>
      </c>
      <c r="AX30" s="77" t="str">
        <f t="shared" si="11"/>
        <v/>
      </c>
      <c r="AY30" s="71" t="str">
        <f t="shared" si="12"/>
        <v/>
      </c>
      <c r="AZ30" s="33"/>
      <c r="BA30" s="79">
        <f t="shared" si="13"/>
        <v>79.6875</v>
      </c>
      <c r="BB30" s="81" t="str">
        <f t="shared" si="14"/>
        <v/>
      </c>
      <c r="BD30" s="138" t="str">
        <f t="shared" si="0"/>
        <v/>
      </c>
    </row>
    <row r="31" spans="1:56" ht="16" thickBot="1" x14ac:dyDescent="0.25">
      <c r="A31" s="45">
        <v>21</v>
      </c>
      <c r="B31" s="157" t="s">
        <v>188</v>
      </c>
      <c r="C31" s="157" t="s">
        <v>189</v>
      </c>
      <c r="D31" s="31">
        <v>80</v>
      </c>
      <c r="E31" s="32"/>
      <c r="F31" s="32">
        <v>79</v>
      </c>
      <c r="G31" s="32"/>
      <c r="H31" s="32">
        <v>78</v>
      </c>
      <c r="I31" s="32"/>
      <c r="J31" s="32">
        <v>75</v>
      </c>
      <c r="K31" s="33"/>
      <c r="L31" s="31">
        <v>78</v>
      </c>
      <c r="M31" s="32"/>
      <c r="N31" s="32">
        <v>80</v>
      </c>
      <c r="O31" s="32"/>
      <c r="P31" s="32">
        <v>76</v>
      </c>
      <c r="Q31" s="32"/>
      <c r="R31" s="32">
        <v>75</v>
      </c>
      <c r="S31" s="33"/>
      <c r="T31" s="31">
        <v>81</v>
      </c>
      <c r="U31" s="32"/>
      <c r="V31" s="32">
        <v>83</v>
      </c>
      <c r="W31" s="32"/>
      <c r="X31" s="32">
        <v>89</v>
      </c>
      <c r="Y31" s="32"/>
      <c r="Z31" s="32">
        <v>78</v>
      </c>
      <c r="AA31" s="33"/>
      <c r="AB31" s="31">
        <v>84</v>
      </c>
      <c r="AC31" s="32"/>
      <c r="AD31" s="32">
        <v>83</v>
      </c>
      <c r="AE31" s="32"/>
      <c r="AF31" s="32">
        <v>77</v>
      </c>
      <c r="AG31" s="32"/>
      <c r="AH31" s="32">
        <v>79</v>
      </c>
      <c r="AI31" s="147"/>
      <c r="AJ31" s="56">
        <f t="shared" si="1"/>
        <v>78</v>
      </c>
      <c r="AK31" s="57">
        <f t="shared" si="2"/>
        <v>77.25</v>
      </c>
      <c r="AL31" s="58">
        <f t="shared" si="3"/>
        <v>82.75</v>
      </c>
      <c r="AM31" s="59">
        <f t="shared" si="4"/>
        <v>80.75</v>
      </c>
      <c r="AN31" s="60">
        <f t="shared" si="5"/>
        <v>79.6875</v>
      </c>
      <c r="AO31" s="54"/>
      <c r="AQ31" s="71" t="str">
        <f t="shared" si="6"/>
        <v/>
      </c>
      <c r="AR31" s="32"/>
      <c r="AS31" s="73">
        <f t="shared" si="7"/>
        <v>0</v>
      </c>
      <c r="AT31" s="74" t="str">
        <f t="shared" si="8"/>
        <v/>
      </c>
      <c r="AU31" s="71" t="str">
        <f t="shared" si="9"/>
        <v/>
      </c>
      <c r="AV31" s="32"/>
      <c r="AW31" s="73">
        <f t="shared" si="10"/>
        <v>0</v>
      </c>
      <c r="AX31" s="77" t="str">
        <f t="shared" si="11"/>
        <v/>
      </c>
      <c r="AY31" s="71" t="str">
        <f t="shared" si="12"/>
        <v/>
      </c>
      <c r="AZ31" s="33"/>
      <c r="BA31" s="79">
        <f t="shared" si="13"/>
        <v>79.6875</v>
      </c>
      <c r="BB31" s="81" t="str">
        <f t="shared" si="14"/>
        <v/>
      </c>
      <c r="BD31" s="138" t="str">
        <f t="shared" si="0"/>
        <v/>
      </c>
    </row>
    <row r="32" spans="1:56" ht="16" thickBot="1" x14ac:dyDescent="0.25">
      <c r="A32" s="41">
        <v>22</v>
      </c>
      <c r="B32" s="156" t="s">
        <v>190</v>
      </c>
      <c r="C32" s="159" t="s">
        <v>191</v>
      </c>
      <c r="D32" s="154">
        <v>75</v>
      </c>
      <c r="E32" s="155"/>
      <c r="F32" s="155">
        <v>74</v>
      </c>
      <c r="G32" s="155"/>
      <c r="H32" s="155">
        <v>76</v>
      </c>
      <c r="I32" s="155"/>
      <c r="J32" s="155">
        <v>79</v>
      </c>
      <c r="K32" s="147"/>
      <c r="L32" s="154">
        <v>76</v>
      </c>
      <c r="M32" s="155"/>
      <c r="N32" s="155">
        <v>75</v>
      </c>
      <c r="O32" s="155"/>
      <c r="P32" s="155">
        <v>78</v>
      </c>
      <c r="Q32" s="155"/>
      <c r="R32" s="155">
        <v>79</v>
      </c>
      <c r="S32" s="147"/>
      <c r="T32" s="154">
        <v>77</v>
      </c>
      <c r="U32" s="155"/>
      <c r="V32" s="155">
        <v>77</v>
      </c>
      <c r="W32" s="155"/>
      <c r="X32" s="155">
        <v>80</v>
      </c>
      <c r="Y32" s="155"/>
      <c r="Z32" s="155">
        <v>79</v>
      </c>
      <c r="AA32" s="147"/>
      <c r="AB32" s="154">
        <v>78</v>
      </c>
      <c r="AC32" s="155"/>
      <c r="AD32" s="155">
        <v>76</v>
      </c>
      <c r="AE32" s="155"/>
      <c r="AF32" s="155">
        <v>80</v>
      </c>
      <c r="AG32" s="155"/>
      <c r="AH32" s="155">
        <v>79</v>
      </c>
      <c r="AI32" s="147"/>
      <c r="AJ32" s="56">
        <f t="shared" si="1"/>
        <v>76</v>
      </c>
      <c r="AK32" s="57">
        <f t="shared" si="2"/>
        <v>77</v>
      </c>
      <c r="AL32" s="58">
        <f t="shared" si="3"/>
        <v>78.25</v>
      </c>
      <c r="AM32" s="59">
        <f t="shared" si="4"/>
        <v>78.25</v>
      </c>
      <c r="AN32" s="60">
        <f t="shared" si="5"/>
        <v>77.375</v>
      </c>
      <c r="AO32" s="54"/>
      <c r="AQ32" s="71" t="str">
        <f t="shared" si="6"/>
        <v/>
      </c>
      <c r="AR32" s="32"/>
      <c r="AS32" s="73">
        <f t="shared" si="7"/>
        <v>0</v>
      </c>
      <c r="AT32" s="74" t="str">
        <f t="shared" si="8"/>
        <v/>
      </c>
      <c r="AU32" s="71" t="str">
        <f t="shared" si="9"/>
        <v/>
      </c>
      <c r="AV32" s="32"/>
      <c r="AW32" s="73">
        <f t="shared" si="10"/>
        <v>0</v>
      </c>
      <c r="AX32" s="77" t="str">
        <f t="shared" si="11"/>
        <v/>
      </c>
      <c r="AY32" s="71" t="str">
        <f t="shared" si="12"/>
        <v/>
      </c>
      <c r="AZ32" s="33"/>
      <c r="BA32" s="79">
        <f t="shared" si="13"/>
        <v>77.375</v>
      </c>
      <c r="BB32" s="81" t="str">
        <f t="shared" si="14"/>
        <v/>
      </c>
      <c r="BD32" s="138" t="str">
        <f t="shared" si="0"/>
        <v/>
      </c>
    </row>
    <row r="33" spans="1:56" ht="16" thickBot="1" x14ac:dyDescent="0.25">
      <c r="A33" s="45">
        <v>23</v>
      </c>
      <c r="B33" s="156" t="s">
        <v>192</v>
      </c>
      <c r="C33" s="153" t="s">
        <v>193</v>
      </c>
      <c r="D33" s="154">
        <v>89</v>
      </c>
      <c r="E33" s="155"/>
      <c r="F33" s="155">
        <v>90</v>
      </c>
      <c r="G33" s="155"/>
      <c r="H33" s="155">
        <v>87</v>
      </c>
      <c r="I33" s="155"/>
      <c r="J33" s="155">
        <v>85</v>
      </c>
      <c r="K33" s="147"/>
      <c r="L33" s="154">
        <v>90</v>
      </c>
      <c r="M33" s="155"/>
      <c r="N33" s="155">
        <v>94</v>
      </c>
      <c r="O33" s="155"/>
      <c r="P33" s="155">
        <v>91</v>
      </c>
      <c r="Q33" s="155"/>
      <c r="R33" s="155">
        <v>93</v>
      </c>
      <c r="S33" s="147"/>
      <c r="T33" s="154">
        <v>94</v>
      </c>
      <c r="U33" s="155"/>
      <c r="V33" s="155">
        <v>94</v>
      </c>
      <c r="W33" s="155"/>
      <c r="X33" s="155">
        <v>95</v>
      </c>
      <c r="Y33" s="155"/>
      <c r="Z33" s="155">
        <v>93</v>
      </c>
      <c r="AA33" s="147"/>
      <c r="AB33" s="154">
        <v>95</v>
      </c>
      <c r="AC33" s="155"/>
      <c r="AD33" s="155">
        <v>96</v>
      </c>
      <c r="AE33" s="155"/>
      <c r="AF33" s="155">
        <v>94</v>
      </c>
      <c r="AG33" s="155"/>
      <c r="AH33" s="155">
        <v>95</v>
      </c>
      <c r="AI33" s="147"/>
      <c r="AJ33" s="56">
        <f t="shared" si="1"/>
        <v>87.75</v>
      </c>
      <c r="AK33" s="57">
        <f t="shared" si="2"/>
        <v>92</v>
      </c>
      <c r="AL33" s="58">
        <f t="shared" si="3"/>
        <v>94</v>
      </c>
      <c r="AM33" s="59">
        <f t="shared" si="4"/>
        <v>95</v>
      </c>
      <c r="AN33" s="60">
        <f t="shared" si="5"/>
        <v>92.1875</v>
      </c>
      <c r="AO33" s="54"/>
      <c r="AQ33" s="71" t="str">
        <f t="shared" si="6"/>
        <v/>
      </c>
      <c r="AR33" s="32"/>
      <c r="AS33" s="73">
        <f t="shared" si="7"/>
        <v>0</v>
      </c>
      <c r="AT33" s="74" t="str">
        <f t="shared" si="8"/>
        <v/>
      </c>
      <c r="AU33" s="71" t="str">
        <f t="shared" si="9"/>
        <v/>
      </c>
      <c r="AV33" s="32"/>
      <c r="AW33" s="73">
        <f t="shared" si="10"/>
        <v>0</v>
      </c>
      <c r="AX33" s="77" t="str">
        <f t="shared" si="11"/>
        <v/>
      </c>
      <c r="AY33" s="71" t="str">
        <f t="shared" si="12"/>
        <v/>
      </c>
      <c r="AZ33" s="33"/>
      <c r="BA33" s="79">
        <f t="shared" si="13"/>
        <v>92.1875</v>
      </c>
      <c r="BB33" s="81" t="str">
        <f t="shared" si="14"/>
        <v/>
      </c>
      <c r="BD33" s="138" t="str">
        <f t="shared" si="0"/>
        <v/>
      </c>
    </row>
    <row r="34" spans="1:56" ht="16" thickBot="1" x14ac:dyDescent="0.25">
      <c r="A34" s="45">
        <v>24</v>
      </c>
      <c r="B34" s="153" t="s">
        <v>194</v>
      </c>
      <c r="C34" s="156" t="s">
        <v>195</v>
      </c>
      <c r="D34" s="154"/>
      <c r="E34" s="155"/>
      <c r="F34" s="155"/>
      <c r="G34" s="155"/>
      <c r="H34" s="155"/>
      <c r="I34" s="155"/>
      <c r="J34" s="155"/>
      <c r="K34" s="147"/>
      <c r="L34" s="154"/>
      <c r="M34" s="155"/>
      <c r="N34" s="155"/>
      <c r="O34" s="155"/>
      <c r="P34" s="155"/>
      <c r="Q34" s="155"/>
      <c r="R34" s="155"/>
      <c r="S34" s="147"/>
      <c r="T34" s="154"/>
      <c r="U34" s="155"/>
      <c r="V34" s="155"/>
      <c r="W34" s="155"/>
      <c r="X34" s="155"/>
      <c r="Y34" s="155"/>
      <c r="Z34" s="155"/>
      <c r="AA34" s="147"/>
      <c r="AB34" s="154"/>
      <c r="AC34" s="155"/>
      <c r="AD34" s="155"/>
      <c r="AE34" s="155"/>
      <c r="AF34" s="155"/>
      <c r="AG34" s="155"/>
      <c r="AH34" s="155"/>
      <c r="AI34" s="147"/>
      <c r="AJ34" s="56">
        <f t="shared" si="1"/>
        <v>0</v>
      </c>
      <c r="AK34" s="57">
        <f t="shared" si="2"/>
        <v>0</v>
      </c>
      <c r="AL34" s="58">
        <f t="shared" si="3"/>
        <v>0</v>
      </c>
      <c r="AM34" s="59">
        <f t="shared" si="4"/>
        <v>0</v>
      </c>
      <c r="AN34" s="60">
        <f t="shared" si="5"/>
        <v>0</v>
      </c>
      <c r="AO34" s="54"/>
      <c r="AQ34" s="71">
        <f t="shared" si="6"/>
        <v>0</v>
      </c>
      <c r="AR34" s="32"/>
      <c r="AS34" s="73">
        <f t="shared" si="7"/>
        <v>0</v>
      </c>
      <c r="AT34" s="74" t="str">
        <f t="shared" si="8"/>
        <v/>
      </c>
      <c r="AU34" s="71" t="str">
        <f t="shared" si="9"/>
        <v/>
      </c>
      <c r="AV34" s="32"/>
      <c r="AW34" s="73">
        <f t="shared" si="10"/>
        <v>0</v>
      </c>
      <c r="AX34" s="77" t="str">
        <f t="shared" si="11"/>
        <v/>
      </c>
      <c r="AY34" s="71" t="str">
        <f t="shared" si="12"/>
        <v/>
      </c>
      <c r="AZ34" s="33"/>
      <c r="BA34" s="79" t="str">
        <f t="shared" si="13"/>
        <v/>
      </c>
      <c r="BB34" s="81">
        <f t="shared" si="14"/>
        <v>0</v>
      </c>
      <c r="BD34" s="138" t="str">
        <f t="shared" si="0"/>
        <v/>
      </c>
    </row>
    <row r="35" spans="1:56" ht="16" thickBot="1" x14ac:dyDescent="0.25">
      <c r="A35" s="41">
        <v>25</v>
      </c>
      <c r="B35" s="156" t="s">
        <v>196</v>
      </c>
      <c r="C35" s="153" t="s">
        <v>197</v>
      </c>
      <c r="AI35" s="147"/>
      <c r="AJ35" s="56">
        <f t="shared" si="1"/>
        <v>0</v>
      </c>
      <c r="AK35" s="57">
        <f t="shared" si="2"/>
        <v>0</v>
      </c>
      <c r="AL35" s="58">
        <f t="shared" si="3"/>
        <v>0</v>
      </c>
      <c r="AM35" s="59">
        <f t="shared" si="4"/>
        <v>0</v>
      </c>
      <c r="AN35" s="60">
        <f t="shared" si="5"/>
        <v>0</v>
      </c>
      <c r="AO35" s="54"/>
      <c r="AQ35" s="71">
        <f t="shared" si="6"/>
        <v>0</v>
      </c>
      <c r="AR35" s="32"/>
      <c r="AS35" s="73">
        <f t="shared" si="7"/>
        <v>0</v>
      </c>
      <c r="AT35" s="74" t="str">
        <f t="shared" si="8"/>
        <v/>
      </c>
      <c r="AU35" s="71" t="str">
        <f t="shared" si="9"/>
        <v/>
      </c>
      <c r="AV35" s="32"/>
      <c r="AW35" s="73">
        <f t="shared" si="10"/>
        <v>0</v>
      </c>
      <c r="AX35" s="77" t="str">
        <f t="shared" si="11"/>
        <v/>
      </c>
      <c r="AY35" s="71" t="str">
        <f t="shared" si="12"/>
        <v/>
      </c>
      <c r="AZ35" s="33"/>
      <c r="BA35" s="79" t="str">
        <f t="shared" si="13"/>
        <v/>
      </c>
      <c r="BB35" s="81">
        <f t="shared" si="14"/>
        <v>0</v>
      </c>
      <c r="BD35" s="138" t="str">
        <f t="shared" si="0"/>
        <v/>
      </c>
    </row>
    <row r="36" spans="1:56" ht="16" thickBot="1" x14ac:dyDescent="0.25">
      <c r="A36" s="45">
        <v>26</v>
      </c>
      <c r="B36" s="157" t="s">
        <v>198</v>
      </c>
      <c r="C36" s="159" t="s">
        <v>199</v>
      </c>
      <c r="D36" s="154">
        <v>70</v>
      </c>
      <c r="E36" s="155"/>
      <c r="F36" s="155">
        <v>74</v>
      </c>
      <c r="G36" s="155"/>
      <c r="H36" s="155">
        <v>73</v>
      </c>
      <c r="I36" s="155"/>
      <c r="J36" s="155">
        <v>74</v>
      </c>
      <c r="K36" s="147"/>
      <c r="L36" s="154">
        <v>72</v>
      </c>
      <c r="M36" s="155"/>
      <c r="N36" s="155">
        <v>73</v>
      </c>
      <c r="O36" s="155"/>
      <c r="P36" s="155">
        <v>74</v>
      </c>
      <c r="Q36" s="155"/>
      <c r="R36" s="155">
        <v>75</v>
      </c>
      <c r="S36" s="147"/>
      <c r="T36" s="154">
        <v>75</v>
      </c>
      <c r="U36" s="155"/>
      <c r="V36" s="155">
        <v>74</v>
      </c>
      <c r="W36" s="155"/>
      <c r="X36" s="155">
        <v>73</v>
      </c>
      <c r="Y36" s="155"/>
      <c r="Z36" s="155">
        <v>72</v>
      </c>
      <c r="AA36" s="147"/>
      <c r="AB36" s="154">
        <v>74</v>
      </c>
      <c r="AC36" s="155"/>
      <c r="AD36" s="155">
        <v>73</v>
      </c>
      <c r="AE36" s="155"/>
      <c r="AF36" s="155">
        <v>74</v>
      </c>
      <c r="AG36" s="155"/>
      <c r="AH36" s="155">
        <v>75</v>
      </c>
      <c r="AI36" s="147"/>
      <c r="AJ36" s="56">
        <f t="shared" si="1"/>
        <v>72.75</v>
      </c>
      <c r="AK36" s="57">
        <f t="shared" si="2"/>
        <v>73.5</v>
      </c>
      <c r="AL36" s="58">
        <f t="shared" si="3"/>
        <v>73.5</v>
      </c>
      <c r="AM36" s="59">
        <f t="shared" si="4"/>
        <v>74</v>
      </c>
      <c r="AN36" s="60">
        <f t="shared" si="5"/>
        <v>73.4375</v>
      </c>
      <c r="AO36" s="54"/>
      <c r="AQ36" s="71" t="str">
        <f t="shared" si="6"/>
        <v/>
      </c>
      <c r="AR36" s="32"/>
      <c r="AS36" s="73">
        <f t="shared" si="7"/>
        <v>0</v>
      </c>
      <c r="AT36" s="74" t="str">
        <f t="shared" si="8"/>
        <v/>
      </c>
      <c r="AU36" s="71" t="str">
        <f t="shared" si="9"/>
        <v/>
      </c>
      <c r="AV36" s="32"/>
      <c r="AW36" s="73">
        <f t="shared" si="10"/>
        <v>0</v>
      </c>
      <c r="AX36" s="77" t="str">
        <f t="shared" si="11"/>
        <v/>
      </c>
      <c r="AY36" s="71" t="str">
        <f t="shared" si="12"/>
        <v/>
      </c>
      <c r="AZ36" s="33"/>
      <c r="BA36" s="79">
        <f t="shared" si="13"/>
        <v>73.4375</v>
      </c>
      <c r="BB36" s="81" t="str">
        <f t="shared" si="14"/>
        <v/>
      </c>
      <c r="BD36" s="138" t="str">
        <f t="shared" si="0"/>
        <v/>
      </c>
    </row>
    <row r="37" spans="1:56" ht="16" thickBot="1" x14ac:dyDescent="0.25">
      <c r="A37" s="45">
        <v>27</v>
      </c>
      <c r="B37" s="156" t="s">
        <v>200</v>
      </c>
      <c r="C37" s="157" t="s">
        <v>201</v>
      </c>
      <c r="AI37" s="147"/>
      <c r="AJ37" s="56">
        <f t="shared" si="1"/>
        <v>0</v>
      </c>
      <c r="AK37" s="57">
        <f t="shared" si="2"/>
        <v>0</v>
      </c>
      <c r="AL37" s="58">
        <f t="shared" si="3"/>
        <v>0</v>
      </c>
      <c r="AM37" s="59">
        <f t="shared" si="4"/>
        <v>0</v>
      </c>
      <c r="AN37" s="60">
        <f t="shared" si="5"/>
        <v>0</v>
      </c>
      <c r="AO37" s="54"/>
      <c r="AQ37" s="71">
        <f t="shared" si="6"/>
        <v>0</v>
      </c>
      <c r="AR37" s="32"/>
      <c r="AS37" s="73">
        <f t="shared" si="7"/>
        <v>0</v>
      </c>
      <c r="AT37" s="74" t="str">
        <f t="shared" si="8"/>
        <v/>
      </c>
      <c r="AU37" s="71" t="str">
        <f t="shared" si="9"/>
        <v/>
      </c>
      <c r="AV37" s="32"/>
      <c r="AW37" s="73">
        <f t="shared" si="10"/>
        <v>0</v>
      </c>
      <c r="AX37" s="77" t="str">
        <f t="shared" si="11"/>
        <v/>
      </c>
      <c r="AY37" s="71" t="str">
        <f t="shared" si="12"/>
        <v/>
      </c>
      <c r="AZ37" s="33"/>
      <c r="BA37" s="79" t="str">
        <f t="shared" si="13"/>
        <v/>
      </c>
      <c r="BB37" s="81">
        <f t="shared" si="14"/>
        <v>0</v>
      </c>
      <c r="BD37" s="138" t="str">
        <f t="shared" si="0"/>
        <v/>
      </c>
    </row>
    <row r="38" spans="1:56" ht="16" thickBot="1" x14ac:dyDescent="0.25">
      <c r="A38" s="41">
        <v>28</v>
      </c>
      <c r="B38" s="156" t="s">
        <v>202</v>
      </c>
      <c r="C38" s="159" t="s">
        <v>203</v>
      </c>
      <c r="D38" s="154">
        <v>95</v>
      </c>
      <c r="E38" s="155"/>
      <c r="F38" s="155">
        <v>94</v>
      </c>
      <c r="G38" s="155"/>
      <c r="H38" s="155">
        <v>94</v>
      </c>
      <c r="I38" s="155"/>
      <c r="J38" s="155">
        <v>95</v>
      </c>
      <c r="K38" s="147"/>
      <c r="L38" s="154">
        <v>90</v>
      </c>
      <c r="M38" s="155"/>
      <c r="N38" s="155">
        <v>86</v>
      </c>
      <c r="O38" s="155"/>
      <c r="P38" s="155">
        <v>93</v>
      </c>
      <c r="Q38" s="155"/>
      <c r="R38" s="155">
        <v>94</v>
      </c>
      <c r="S38" s="147"/>
      <c r="T38" s="154">
        <v>96</v>
      </c>
      <c r="U38" s="155"/>
      <c r="V38" s="155">
        <v>80</v>
      </c>
      <c r="W38" s="155"/>
      <c r="X38" s="155">
        <v>94</v>
      </c>
      <c r="Y38" s="155"/>
      <c r="Z38" s="155">
        <v>93</v>
      </c>
      <c r="AA38" s="147"/>
      <c r="AB38" s="154">
        <v>97</v>
      </c>
      <c r="AC38" s="155"/>
      <c r="AD38" s="155">
        <v>80</v>
      </c>
      <c r="AE38" s="155"/>
      <c r="AF38" s="155">
        <v>96</v>
      </c>
      <c r="AG38" s="155"/>
      <c r="AH38" s="155">
        <v>95</v>
      </c>
      <c r="AI38" s="147"/>
      <c r="AJ38" s="56">
        <f t="shared" si="1"/>
        <v>94.5</v>
      </c>
      <c r="AK38" s="57">
        <f t="shared" si="2"/>
        <v>90.75</v>
      </c>
      <c r="AL38" s="58">
        <f t="shared" si="3"/>
        <v>90.75</v>
      </c>
      <c r="AM38" s="59">
        <f t="shared" si="4"/>
        <v>92</v>
      </c>
      <c r="AN38" s="60">
        <f t="shared" si="5"/>
        <v>92</v>
      </c>
      <c r="AO38" s="54"/>
      <c r="AQ38" s="71" t="str">
        <f t="shared" si="6"/>
        <v/>
      </c>
      <c r="AR38" s="32"/>
      <c r="AS38" s="73">
        <f t="shared" si="7"/>
        <v>0</v>
      </c>
      <c r="AT38" s="74" t="str">
        <f t="shared" si="8"/>
        <v/>
      </c>
      <c r="AU38" s="71" t="str">
        <f t="shared" si="9"/>
        <v/>
      </c>
      <c r="AV38" s="32"/>
      <c r="AW38" s="73">
        <f t="shared" si="10"/>
        <v>0</v>
      </c>
      <c r="AX38" s="77" t="str">
        <f t="shared" si="11"/>
        <v/>
      </c>
      <c r="AY38" s="71" t="str">
        <f t="shared" si="12"/>
        <v/>
      </c>
      <c r="AZ38" s="33"/>
      <c r="BA38" s="79">
        <f t="shared" si="13"/>
        <v>92</v>
      </c>
      <c r="BB38" s="81" t="str">
        <f t="shared" si="14"/>
        <v/>
      </c>
      <c r="BD38" s="138" t="str">
        <f t="shared" si="0"/>
        <v/>
      </c>
    </row>
    <row r="39" spans="1:56" ht="16" thickBot="1" x14ac:dyDescent="0.25">
      <c r="A39" s="45">
        <v>29</v>
      </c>
      <c r="B39" s="153" t="s">
        <v>204</v>
      </c>
      <c r="C39" s="157" t="s">
        <v>205</v>
      </c>
      <c r="D39" s="154">
        <v>80</v>
      </c>
      <c r="E39" s="155"/>
      <c r="F39" s="155">
        <v>85</v>
      </c>
      <c r="G39" s="155"/>
      <c r="H39" s="155">
        <v>90</v>
      </c>
      <c r="I39" s="155"/>
      <c r="J39" s="155">
        <v>89</v>
      </c>
      <c r="K39" s="147"/>
      <c r="L39" s="154">
        <v>80</v>
      </c>
      <c r="M39" s="155"/>
      <c r="N39" s="155">
        <v>87</v>
      </c>
      <c r="O39" s="155"/>
      <c r="P39" s="155">
        <v>92</v>
      </c>
      <c r="Q39" s="155"/>
      <c r="R39" s="155">
        <v>90</v>
      </c>
      <c r="S39" s="147"/>
      <c r="T39" s="154">
        <v>86</v>
      </c>
      <c r="U39" s="155"/>
      <c r="V39" s="155">
        <v>86</v>
      </c>
      <c r="W39" s="155"/>
      <c r="X39" s="155">
        <v>89</v>
      </c>
      <c r="Y39" s="155"/>
      <c r="Z39" s="155">
        <v>90</v>
      </c>
      <c r="AA39" s="147"/>
      <c r="AB39" s="154">
        <v>85</v>
      </c>
      <c r="AC39" s="155"/>
      <c r="AD39" s="155">
        <v>88</v>
      </c>
      <c r="AE39" s="155"/>
      <c r="AF39" s="155">
        <v>95</v>
      </c>
      <c r="AG39" s="155"/>
      <c r="AH39" s="155">
        <v>90</v>
      </c>
      <c r="AI39" s="147"/>
      <c r="AJ39" s="56">
        <f t="shared" si="1"/>
        <v>86</v>
      </c>
      <c r="AK39" s="57">
        <f t="shared" si="2"/>
        <v>87.25</v>
      </c>
      <c r="AL39" s="58">
        <f t="shared" si="3"/>
        <v>87.75</v>
      </c>
      <c r="AM39" s="59">
        <f t="shared" si="4"/>
        <v>89.5</v>
      </c>
      <c r="AN39" s="60">
        <f t="shared" si="5"/>
        <v>87.625</v>
      </c>
      <c r="AO39" s="54"/>
      <c r="AQ39" s="71" t="str">
        <f t="shared" si="6"/>
        <v/>
      </c>
      <c r="AR39" s="32"/>
      <c r="AS39" s="73">
        <f t="shared" si="7"/>
        <v>0</v>
      </c>
      <c r="AT39" s="74" t="str">
        <f t="shared" si="8"/>
        <v/>
      </c>
      <c r="AU39" s="71" t="str">
        <f t="shared" si="9"/>
        <v/>
      </c>
      <c r="AV39" s="32"/>
      <c r="AW39" s="73">
        <f t="shared" si="10"/>
        <v>0</v>
      </c>
      <c r="AX39" s="77" t="str">
        <f t="shared" si="11"/>
        <v/>
      </c>
      <c r="AY39" s="71" t="str">
        <f t="shared" si="12"/>
        <v/>
      </c>
      <c r="AZ39" s="33"/>
      <c r="BA39" s="79">
        <f t="shared" si="13"/>
        <v>87.625</v>
      </c>
      <c r="BB39" s="81" t="str">
        <f t="shared" si="14"/>
        <v/>
      </c>
      <c r="BD39" s="138" t="str">
        <f t="shared" si="0"/>
        <v/>
      </c>
    </row>
    <row r="40" spans="1:56" ht="16" thickBot="1" x14ac:dyDescent="0.25">
      <c r="A40" s="45">
        <v>30</v>
      </c>
      <c r="B40" s="156" t="s">
        <v>206</v>
      </c>
      <c r="C40" s="156" t="s">
        <v>147</v>
      </c>
      <c r="D40" s="154">
        <v>75</v>
      </c>
      <c r="E40" s="155"/>
      <c r="F40" s="155">
        <v>73</v>
      </c>
      <c r="G40" s="155"/>
      <c r="H40" s="155">
        <v>74</v>
      </c>
      <c r="I40" s="155"/>
      <c r="J40" s="155">
        <v>73</v>
      </c>
      <c r="K40" s="147"/>
      <c r="L40" s="154">
        <v>74</v>
      </c>
      <c r="M40" s="155"/>
      <c r="N40" s="155">
        <v>75</v>
      </c>
      <c r="O40" s="155"/>
      <c r="P40" s="155">
        <v>76</v>
      </c>
      <c r="Q40" s="155"/>
      <c r="R40" s="155">
        <v>75</v>
      </c>
      <c r="S40" s="147"/>
      <c r="T40" s="154">
        <v>79</v>
      </c>
      <c r="U40" s="155"/>
      <c r="V40" s="155">
        <v>78</v>
      </c>
      <c r="W40" s="155"/>
      <c r="X40" s="155">
        <v>74</v>
      </c>
      <c r="Y40" s="155"/>
      <c r="Z40" s="155">
        <v>77</v>
      </c>
      <c r="AA40" s="147"/>
      <c r="AB40" s="154">
        <v>77</v>
      </c>
      <c r="AC40" s="155"/>
      <c r="AD40" s="155">
        <v>77</v>
      </c>
      <c r="AE40" s="155"/>
      <c r="AF40" s="155">
        <v>78</v>
      </c>
      <c r="AG40" s="155"/>
      <c r="AH40" s="155">
        <v>79</v>
      </c>
      <c r="AI40" s="147"/>
      <c r="AJ40" s="56">
        <f t="shared" si="1"/>
        <v>73.75</v>
      </c>
      <c r="AK40" s="57">
        <f t="shared" si="2"/>
        <v>75</v>
      </c>
      <c r="AL40" s="58">
        <f t="shared" si="3"/>
        <v>77</v>
      </c>
      <c r="AM40" s="59">
        <f t="shared" si="4"/>
        <v>77.75</v>
      </c>
      <c r="AN40" s="60">
        <f t="shared" si="5"/>
        <v>75.875</v>
      </c>
      <c r="AO40" s="54"/>
      <c r="AQ40" s="71" t="str">
        <f t="shared" si="6"/>
        <v/>
      </c>
      <c r="AR40" s="32"/>
      <c r="AS40" s="73">
        <f t="shared" si="7"/>
        <v>0</v>
      </c>
      <c r="AT40" s="74" t="str">
        <f t="shared" si="8"/>
        <v/>
      </c>
      <c r="AU40" s="71" t="str">
        <f t="shared" si="9"/>
        <v/>
      </c>
      <c r="AV40" s="32"/>
      <c r="AW40" s="73">
        <f t="shared" si="10"/>
        <v>0</v>
      </c>
      <c r="AX40" s="77" t="str">
        <f t="shared" si="11"/>
        <v/>
      </c>
      <c r="AY40" s="71" t="str">
        <f t="shared" si="12"/>
        <v/>
      </c>
      <c r="AZ40" s="33"/>
      <c r="BA40" s="79">
        <f t="shared" si="13"/>
        <v>75.875</v>
      </c>
      <c r="BB40" s="81" t="str">
        <f t="shared" si="14"/>
        <v/>
      </c>
      <c r="BD40" s="138" t="str">
        <f t="shared" si="0"/>
        <v/>
      </c>
    </row>
    <row r="41" spans="1:56" ht="16" thickBot="1" x14ac:dyDescent="0.25">
      <c r="A41" s="41">
        <v>31</v>
      </c>
      <c r="B41" s="157" t="s">
        <v>207</v>
      </c>
      <c r="C41" s="153" t="s">
        <v>208</v>
      </c>
      <c r="AI41" s="147"/>
      <c r="AJ41" s="56">
        <f t="shared" si="1"/>
        <v>0</v>
      </c>
      <c r="AK41" s="57">
        <f t="shared" si="2"/>
        <v>0</v>
      </c>
      <c r="AL41" s="58">
        <f t="shared" si="3"/>
        <v>0</v>
      </c>
      <c r="AM41" s="59">
        <f t="shared" si="4"/>
        <v>0</v>
      </c>
      <c r="AN41" s="60">
        <f t="shared" si="5"/>
        <v>0</v>
      </c>
      <c r="AO41" s="54"/>
      <c r="AQ41" s="71">
        <f t="shared" si="6"/>
        <v>0</v>
      </c>
      <c r="AR41" s="32"/>
      <c r="AS41" s="73">
        <f t="shared" si="7"/>
        <v>0</v>
      </c>
      <c r="AT41" s="74" t="str">
        <f t="shared" si="8"/>
        <v/>
      </c>
      <c r="AU41" s="71" t="str">
        <f t="shared" si="9"/>
        <v/>
      </c>
      <c r="AV41" s="32"/>
      <c r="AW41" s="73">
        <f t="shared" si="10"/>
        <v>0</v>
      </c>
      <c r="AX41" s="77" t="str">
        <f t="shared" si="11"/>
        <v/>
      </c>
      <c r="AY41" s="71" t="str">
        <f t="shared" si="12"/>
        <v/>
      </c>
      <c r="AZ41" s="33"/>
      <c r="BA41" s="79" t="str">
        <f t="shared" si="13"/>
        <v/>
      </c>
      <c r="BB41" s="81">
        <f t="shared" si="14"/>
        <v>0</v>
      </c>
      <c r="BD41" s="138" t="str">
        <f t="shared" si="0"/>
        <v/>
      </c>
    </row>
    <row r="42" spans="1:56" ht="16" thickBot="1" x14ac:dyDescent="0.25">
      <c r="A42" s="45">
        <v>32</v>
      </c>
      <c r="B42" s="156" t="s">
        <v>209</v>
      </c>
      <c r="C42" s="161" t="s">
        <v>177</v>
      </c>
      <c r="D42" s="154">
        <v>95</v>
      </c>
      <c r="E42" s="155"/>
      <c r="F42" s="155">
        <v>93</v>
      </c>
      <c r="G42" s="155"/>
      <c r="H42" s="155">
        <v>94</v>
      </c>
      <c r="I42" s="155"/>
      <c r="J42" s="155">
        <v>90</v>
      </c>
      <c r="K42" s="147"/>
      <c r="L42" s="154">
        <v>94</v>
      </c>
      <c r="M42" s="155"/>
      <c r="N42" s="155">
        <v>95</v>
      </c>
      <c r="O42" s="155"/>
      <c r="P42" s="155">
        <v>94</v>
      </c>
      <c r="Q42" s="155"/>
      <c r="R42" s="155">
        <v>93</v>
      </c>
      <c r="S42" s="147"/>
      <c r="T42" s="154">
        <v>96</v>
      </c>
      <c r="U42" s="155"/>
      <c r="V42" s="155">
        <v>94</v>
      </c>
      <c r="W42" s="155"/>
      <c r="X42" s="155">
        <v>93</v>
      </c>
      <c r="Y42" s="155"/>
      <c r="Z42" s="155">
        <v>94</v>
      </c>
      <c r="AA42" s="147"/>
      <c r="AB42" s="154">
        <v>95</v>
      </c>
      <c r="AC42" s="155"/>
      <c r="AD42" s="155">
        <v>96</v>
      </c>
      <c r="AE42" s="155"/>
      <c r="AF42" s="155">
        <v>92</v>
      </c>
      <c r="AG42" s="155"/>
      <c r="AH42" s="155">
        <v>90</v>
      </c>
      <c r="AI42" s="147"/>
      <c r="AJ42" s="56">
        <f t="shared" si="1"/>
        <v>93</v>
      </c>
      <c r="AK42" s="57">
        <f t="shared" si="2"/>
        <v>94</v>
      </c>
      <c r="AL42" s="58">
        <f t="shared" si="3"/>
        <v>94.25</v>
      </c>
      <c r="AM42" s="59">
        <f t="shared" si="4"/>
        <v>93.25</v>
      </c>
      <c r="AN42" s="60">
        <f t="shared" si="5"/>
        <v>93.625</v>
      </c>
      <c r="AO42" s="54"/>
      <c r="AQ42" s="71" t="str">
        <f t="shared" si="6"/>
        <v/>
      </c>
      <c r="AR42" s="32"/>
      <c r="AS42" s="73">
        <f t="shared" si="7"/>
        <v>0</v>
      </c>
      <c r="AT42" s="74" t="str">
        <f t="shared" si="8"/>
        <v/>
      </c>
      <c r="AU42" s="71" t="str">
        <f t="shared" si="9"/>
        <v/>
      </c>
      <c r="AV42" s="32"/>
      <c r="AW42" s="73">
        <f t="shared" si="10"/>
        <v>0</v>
      </c>
      <c r="AX42" s="77" t="str">
        <f t="shared" si="11"/>
        <v/>
      </c>
      <c r="AY42" s="71" t="str">
        <f t="shared" si="12"/>
        <v/>
      </c>
      <c r="AZ42" s="33"/>
      <c r="BA42" s="79">
        <f t="shared" si="13"/>
        <v>93.625</v>
      </c>
      <c r="BB42" s="81" t="str">
        <f t="shared" si="14"/>
        <v/>
      </c>
      <c r="BD42" s="138" t="str">
        <f t="shared" si="0"/>
        <v/>
      </c>
    </row>
    <row r="43" spans="1:56" ht="16" thickBot="1" x14ac:dyDescent="0.25">
      <c r="A43" s="45">
        <v>33</v>
      </c>
      <c r="B43" s="156" t="s">
        <v>210</v>
      </c>
      <c r="C43" s="153" t="s">
        <v>211</v>
      </c>
      <c r="D43" s="154"/>
      <c r="E43" s="155"/>
      <c r="F43" s="155"/>
      <c r="G43" s="155"/>
      <c r="H43" s="155"/>
      <c r="I43" s="155"/>
      <c r="J43" s="155"/>
      <c r="K43" s="147"/>
      <c r="L43" s="154"/>
      <c r="M43" s="155"/>
      <c r="N43" s="155"/>
      <c r="O43" s="155"/>
      <c r="P43" s="155"/>
      <c r="Q43" s="155"/>
      <c r="R43" s="155"/>
      <c r="S43" s="147"/>
      <c r="T43" s="154"/>
      <c r="U43" s="155"/>
      <c r="V43" s="155"/>
      <c r="W43" s="155"/>
      <c r="X43" s="155"/>
      <c r="Y43" s="155"/>
      <c r="Z43" s="155"/>
      <c r="AA43" s="147"/>
      <c r="AB43" s="154"/>
      <c r="AC43" s="155"/>
      <c r="AD43" s="155"/>
      <c r="AE43" s="155"/>
      <c r="AF43" s="155"/>
      <c r="AG43" s="155"/>
      <c r="AH43" s="155"/>
      <c r="AI43" s="147"/>
      <c r="AJ43" s="56">
        <f t="shared" si="1"/>
        <v>0</v>
      </c>
      <c r="AK43" s="57">
        <f t="shared" si="2"/>
        <v>0</v>
      </c>
      <c r="AL43" s="58">
        <f t="shared" si="3"/>
        <v>0</v>
      </c>
      <c r="AM43" s="59">
        <f t="shared" si="4"/>
        <v>0</v>
      </c>
      <c r="AN43" s="60">
        <f t="shared" si="5"/>
        <v>0</v>
      </c>
      <c r="AO43" s="54"/>
      <c r="AQ43" s="71">
        <f t="shared" si="6"/>
        <v>0</v>
      </c>
      <c r="AR43" s="32"/>
      <c r="AS43" s="73">
        <f t="shared" si="7"/>
        <v>0</v>
      </c>
      <c r="AT43" s="74" t="str">
        <f t="shared" si="8"/>
        <v/>
      </c>
      <c r="AU43" s="71" t="str">
        <f t="shared" si="9"/>
        <v/>
      </c>
      <c r="AV43" s="32"/>
      <c r="AW43" s="73">
        <f t="shared" si="10"/>
        <v>0</v>
      </c>
      <c r="AX43" s="77" t="str">
        <f t="shared" si="11"/>
        <v/>
      </c>
      <c r="AY43" s="71" t="str">
        <f t="shared" si="12"/>
        <v/>
      </c>
      <c r="AZ43" s="33"/>
      <c r="BA43" s="79" t="str">
        <f t="shared" si="13"/>
        <v/>
      </c>
      <c r="BB43" s="81">
        <f t="shared" si="14"/>
        <v>0</v>
      </c>
      <c r="BD43" s="138" t="str">
        <f t="shared" si="0"/>
        <v/>
      </c>
    </row>
    <row r="44" spans="1:56" ht="16" thickBot="1" x14ac:dyDescent="0.25">
      <c r="A44" s="41">
        <v>34</v>
      </c>
      <c r="B44" s="156" t="s">
        <v>212</v>
      </c>
      <c r="C44" s="143" t="s">
        <v>213</v>
      </c>
      <c r="D44" s="154"/>
      <c r="E44" s="155"/>
      <c r="F44" s="155"/>
      <c r="G44" s="155"/>
      <c r="H44" s="155"/>
      <c r="I44" s="155"/>
      <c r="J44" s="155"/>
      <c r="K44" s="147"/>
      <c r="L44" s="154"/>
      <c r="M44" s="155"/>
      <c r="N44" s="155"/>
      <c r="O44" s="155"/>
      <c r="P44" s="155"/>
      <c r="Q44" s="155"/>
      <c r="R44" s="155"/>
      <c r="S44" s="147"/>
      <c r="T44" s="154"/>
      <c r="U44" s="155"/>
      <c r="V44" s="155"/>
      <c r="W44" s="155"/>
      <c r="X44" s="155"/>
      <c r="Y44" s="155"/>
      <c r="Z44" s="155"/>
      <c r="AA44" s="147"/>
      <c r="AB44" s="154"/>
      <c r="AC44" s="155"/>
      <c r="AD44" s="155"/>
      <c r="AE44" s="155"/>
      <c r="AF44" s="155"/>
      <c r="AG44" s="155"/>
      <c r="AH44" s="155"/>
      <c r="AI44" s="147"/>
      <c r="AJ44" s="56">
        <f t="shared" si="1"/>
        <v>0</v>
      </c>
      <c r="AK44" s="57">
        <f t="shared" si="2"/>
        <v>0</v>
      </c>
      <c r="AL44" s="58">
        <f t="shared" si="3"/>
        <v>0</v>
      </c>
      <c r="AM44" s="59">
        <f t="shared" si="4"/>
        <v>0</v>
      </c>
      <c r="AN44" s="60">
        <f t="shared" si="5"/>
        <v>0</v>
      </c>
      <c r="AO44" s="54"/>
      <c r="AQ44" s="71">
        <f t="shared" si="6"/>
        <v>0</v>
      </c>
      <c r="AR44" s="32"/>
      <c r="AS44" s="73">
        <f t="shared" si="7"/>
        <v>0</v>
      </c>
      <c r="AT44" s="74" t="str">
        <f t="shared" si="8"/>
        <v/>
      </c>
      <c r="AU44" s="71" t="str">
        <f t="shared" si="9"/>
        <v/>
      </c>
      <c r="AV44" s="32"/>
      <c r="AW44" s="73">
        <f t="shared" si="10"/>
        <v>0</v>
      </c>
      <c r="AX44" s="77" t="str">
        <f t="shared" si="11"/>
        <v/>
      </c>
      <c r="AY44" s="71" t="str">
        <f t="shared" si="12"/>
        <v/>
      </c>
      <c r="AZ44" s="33"/>
      <c r="BA44" s="79" t="str">
        <f t="shared" si="13"/>
        <v/>
      </c>
      <c r="BB44" s="81">
        <f t="shared" si="14"/>
        <v>0</v>
      </c>
      <c r="BD44" s="138" t="str">
        <f t="shared" si="0"/>
        <v/>
      </c>
    </row>
    <row r="45" spans="1:56" ht="16" thickBot="1" x14ac:dyDescent="0.25">
      <c r="A45" s="45">
        <v>35</v>
      </c>
      <c r="B45" s="157" t="s">
        <v>214</v>
      </c>
      <c r="C45" s="159" t="s">
        <v>215</v>
      </c>
      <c r="D45" s="154"/>
      <c r="E45" s="155"/>
      <c r="F45" s="155"/>
      <c r="G45" s="155"/>
      <c r="H45" s="155"/>
      <c r="I45" s="155"/>
      <c r="J45" s="155"/>
      <c r="K45" s="147"/>
      <c r="L45" s="154"/>
      <c r="M45" s="155"/>
      <c r="N45" s="155"/>
      <c r="O45" s="155"/>
      <c r="P45" s="155"/>
      <c r="Q45" s="155"/>
      <c r="R45" s="155"/>
      <c r="S45" s="147"/>
      <c r="T45" s="154">
        <v>96</v>
      </c>
      <c r="U45" s="155"/>
      <c r="V45" s="155">
        <v>94</v>
      </c>
      <c r="W45" s="155"/>
      <c r="X45" s="155">
        <v>93</v>
      </c>
      <c r="Y45" s="155"/>
      <c r="Z45" s="155">
        <v>94</v>
      </c>
      <c r="AA45" s="147"/>
      <c r="AB45" s="154">
        <v>95</v>
      </c>
      <c r="AC45" s="155"/>
      <c r="AD45" s="155">
        <v>96</v>
      </c>
      <c r="AE45" s="155"/>
      <c r="AF45" s="155">
        <v>92</v>
      </c>
      <c r="AG45" s="155"/>
      <c r="AH45" s="155">
        <v>90</v>
      </c>
      <c r="AI45" s="147"/>
      <c r="AJ45" s="56">
        <f t="shared" si="1"/>
        <v>0</v>
      </c>
      <c r="AK45" s="57">
        <f t="shared" si="2"/>
        <v>0</v>
      </c>
      <c r="AL45" s="58">
        <f t="shared" si="3"/>
        <v>94.25</v>
      </c>
      <c r="AM45" s="59">
        <f t="shared" si="4"/>
        <v>93.25</v>
      </c>
      <c r="AN45" s="60">
        <f t="shared" si="5"/>
        <v>46.875</v>
      </c>
      <c r="AO45" s="54"/>
      <c r="AQ45" s="71">
        <f t="shared" si="6"/>
        <v>23.4375</v>
      </c>
      <c r="AR45" s="32"/>
      <c r="AS45" s="73">
        <f t="shared" si="7"/>
        <v>0</v>
      </c>
      <c r="AT45" s="74" t="str">
        <f t="shared" si="8"/>
        <v/>
      </c>
      <c r="AU45" s="71" t="str">
        <f t="shared" si="9"/>
        <v/>
      </c>
      <c r="AV45" s="32"/>
      <c r="AW45" s="73">
        <f t="shared" si="10"/>
        <v>0</v>
      </c>
      <c r="AX45" s="77" t="str">
        <f t="shared" si="11"/>
        <v/>
      </c>
      <c r="AY45" s="71" t="str">
        <f t="shared" si="12"/>
        <v/>
      </c>
      <c r="AZ45" s="33"/>
      <c r="BA45" s="79" t="str">
        <f t="shared" si="13"/>
        <v/>
      </c>
      <c r="BB45" s="81">
        <f t="shared" si="14"/>
        <v>46.875</v>
      </c>
      <c r="BD45" s="138" t="str">
        <f t="shared" si="0"/>
        <v/>
      </c>
    </row>
    <row r="46" spans="1:56" ht="16" thickBot="1" x14ac:dyDescent="0.25">
      <c r="A46" s="45">
        <v>36</v>
      </c>
      <c r="B46" s="165" t="s">
        <v>216</v>
      </c>
      <c r="C46" s="141" t="s">
        <v>217</v>
      </c>
      <c r="D46" s="154">
        <v>78</v>
      </c>
      <c r="E46" s="155"/>
      <c r="F46" s="155">
        <v>76</v>
      </c>
      <c r="G46" s="155"/>
      <c r="H46" s="155">
        <v>74</v>
      </c>
      <c r="I46" s="155"/>
      <c r="J46" s="155">
        <v>74</v>
      </c>
      <c r="K46" s="147"/>
      <c r="L46" s="154">
        <v>76</v>
      </c>
      <c r="M46" s="155"/>
      <c r="N46" s="155">
        <v>75</v>
      </c>
      <c r="O46" s="155"/>
      <c r="P46" s="155">
        <v>74</v>
      </c>
      <c r="Q46" s="155"/>
      <c r="R46" s="155">
        <v>75</v>
      </c>
      <c r="S46" s="147"/>
      <c r="T46" s="154">
        <v>73</v>
      </c>
      <c r="U46" s="155"/>
      <c r="V46" s="155">
        <v>74</v>
      </c>
      <c r="W46" s="155"/>
      <c r="X46" s="155">
        <v>72</v>
      </c>
      <c r="Y46" s="155"/>
      <c r="Z46" s="155">
        <v>76</v>
      </c>
      <c r="AA46" s="147"/>
      <c r="AB46" s="154">
        <v>77</v>
      </c>
      <c r="AC46" s="155"/>
      <c r="AD46" s="155">
        <v>74</v>
      </c>
      <c r="AE46" s="155"/>
      <c r="AF46" s="155">
        <v>75</v>
      </c>
      <c r="AG46" s="155"/>
      <c r="AH46" s="155">
        <v>74</v>
      </c>
      <c r="AI46" s="147"/>
      <c r="AJ46" s="56">
        <f t="shared" si="1"/>
        <v>75.5</v>
      </c>
      <c r="AK46" s="57">
        <f t="shared" si="2"/>
        <v>75</v>
      </c>
      <c r="AL46" s="58">
        <f t="shared" si="3"/>
        <v>73.75</v>
      </c>
      <c r="AM46" s="59">
        <f t="shared" si="4"/>
        <v>75</v>
      </c>
      <c r="AN46" s="60">
        <f t="shared" si="5"/>
        <v>74.8125</v>
      </c>
      <c r="AO46" s="54"/>
      <c r="AQ46" s="71" t="str">
        <f t="shared" si="6"/>
        <v/>
      </c>
      <c r="AR46" s="32"/>
      <c r="AS46" s="73">
        <f t="shared" si="7"/>
        <v>0</v>
      </c>
      <c r="AT46" s="74" t="str">
        <f t="shared" si="8"/>
        <v/>
      </c>
      <c r="AU46" s="71" t="str">
        <f t="shared" si="9"/>
        <v/>
      </c>
      <c r="AV46" s="32"/>
      <c r="AW46" s="73">
        <f t="shared" si="10"/>
        <v>0</v>
      </c>
      <c r="AX46" s="77" t="str">
        <f t="shared" si="11"/>
        <v/>
      </c>
      <c r="AY46" s="71" t="str">
        <f t="shared" si="12"/>
        <v/>
      </c>
      <c r="AZ46" s="33"/>
      <c r="BA46" s="79">
        <f t="shared" si="13"/>
        <v>74.8125</v>
      </c>
      <c r="BB46" s="81" t="str">
        <f t="shared" si="14"/>
        <v/>
      </c>
      <c r="BD46" s="138" t="str">
        <f t="shared" si="0"/>
        <v/>
      </c>
    </row>
    <row r="47" spans="1:56" x14ac:dyDescent="0.2">
      <c r="A47" s="41">
        <v>37</v>
      </c>
      <c r="B47" s="156"/>
      <c r="C47" s="153"/>
      <c r="AI47" s="147"/>
      <c r="AJ47" s="56">
        <f t="shared" ref="AJ47" si="15">SUMIF(D47:D47, "&gt;=70") / 4 +SUMIF(F47:F47, "&gt;=70") / 4 +SUMIF(H47:H47, "&gt;=70") / 4 +SUMIF(J47:J47, "&gt;=70") / 4 + SUMIF(E47:E47, "&gt;1") / 4 + SUMIF(G47:G47, "&gt;1") / 4 + SUMIF(I47:I47, "&gt;1") / 4 + SUMIF(K47:K47, "&gt;1") / 4</f>
        <v>0</v>
      </c>
      <c r="AK47" s="57">
        <f t="shared" ref="AK47" si="16">SUMIF(L47:L47, "&gt;=70") / 4 +SUMIF(N47:N47, "&gt;=70") / 4 +SUMIF(P47:P47, "&gt;=70") / 4 +SUMIF(R47:R47, "&gt;=70") / 4 + SUMIF(M47:M47, "&gt;1") / 4 + SUMIF(O47:O47, "&gt;1") / 4 + SUMIF(Q47:Q47, "&gt;1") / 4 + SUMIF(S47:S47, "&gt;1") / 4</f>
        <v>0</v>
      </c>
      <c r="AL47" s="58">
        <f t="shared" ref="AL47" si="17">SUMIF(T47:T47, "&gt;=70") / 4 +SUMIF(V47:V47, "&gt;=70") / 4 +SUMIF(X47:X47, "&gt;=70") / 4 +SUMIF(Z47:Z47, "&gt;=70") / 4 + SUMIF(U47:U47, "&gt;1") / 4 + SUMIF(W47:W47, "&gt;1") / 4 + SUMIF(Y47:Y47, "&gt;1") / 4 + SUMIF(AA47:AA47, "&gt;1") / 4</f>
        <v>0</v>
      </c>
      <c r="AM47" s="59">
        <f t="shared" ref="AM47" si="18">SUMIF(AB47:AB47, "&gt;=70") / 4 +SUMIF(AD47:AD47, "&gt;=70") / 4 +SUMIF(AF47:AF47, "&gt;=70") / 4 +SUMIF(AH47:AH47, "&gt;=70") / 4 + SUMIF(AC47:AC47, "&gt;1") / 4 + SUMIF(AE47:AE47, "&gt;1") / 4 + SUMIF(AG47:AG47, "&gt;1") / 4 + SUMIF(AI47:AI47, "&gt;1") / 4</f>
        <v>0</v>
      </c>
      <c r="AN47" s="60">
        <f t="shared" ref="AN47" si="19">AVERAGE(AJ47:AM47)</f>
        <v>0</v>
      </c>
      <c r="AO47" s="54"/>
      <c r="AQ47" s="71">
        <f t="shared" si="6"/>
        <v>0</v>
      </c>
      <c r="AR47" s="32"/>
      <c r="AS47" s="73">
        <f t="shared" si="7"/>
        <v>0</v>
      </c>
      <c r="AT47" s="74" t="str">
        <f t="shared" si="8"/>
        <v/>
      </c>
      <c r="AU47" s="71" t="str">
        <f t="shared" si="9"/>
        <v/>
      </c>
      <c r="AV47" s="32"/>
      <c r="AW47" s="73">
        <f t="shared" si="10"/>
        <v>0</v>
      </c>
      <c r="AX47" s="77" t="str">
        <f t="shared" si="11"/>
        <v/>
      </c>
      <c r="AY47" s="71" t="str">
        <f t="shared" si="12"/>
        <v/>
      </c>
      <c r="AZ47" s="33"/>
      <c r="BA47" s="79" t="str">
        <f t="shared" si="13"/>
        <v/>
      </c>
      <c r="BB47" s="81">
        <f t="shared" si="14"/>
        <v>0</v>
      </c>
      <c r="BD47" s="138" t="str">
        <f t="shared" si="0"/>
        <v/>
      </c>
    </row>
    <row r="48" spans="1:56" x14ac:dyDescent="0.2">
      <c r="A48" s="45">
        <v>38</v>
      </c>
      <c r="B48" s="143"/>
      <c r="C48" s="143"/>
      <c r="D48" s="154"/>
      <c r="E48" s="155"/>
      <c r="F48" s="155"/>
      <c r="G48" s="155"/>
      <c r="H48" s="155"/>
      <c r="I48" s="155"/>
      <c r="J48" s="155"/>
      <c r="K48" s="147"/>
      <c r="L48" s="154"/>
      <c r="M48" s="155"/>
      <c r="N48" s="155"/>
      <c r="O48" s="155"/>
      <c r="P48" s="155"/>
      <c r="Q48" s="155"/>
      <c r="R48" s="155"/>
      <c r="S48" s="147"/>
      <c r="T48" s="154"/>
      <c r="U48" s="155"/>
      <c r="V48" s="155"/>
      <c r="W48" s="155"/>
      <c r="X48" s="155"/>
      <c r="Y48" s="155"/>
      <c r="Z48" s="155"/>
      <c r="AA48" s="147"/>
      <c r="AB48" s="154"/>
      <c r="AC48" s="155"/>
      <c r="AD48" s="155"/>
      <c r="AE48" s="155"/>
      <c r="AF48" s="155"/>
      <c r="AG48" s="155"/>
      <c r="AH48" s="155"/>
      <c r="AI48" s="13"/>
      <c r="AJ48" s="61">
        <f t="shared" ref="AJ48:AJ55" si="20">SUMIF(D48:D48, "&gt;=70") / 4 +SUMIF(F48:F48, "&gt;=70") / 4 +SUMIF(H48:H48, "&gt;=70") / 4 +SUMIF(J48:J48, "&gt;=70") / 4 + SUMIF(E48:E48, "&gt;1") / 4 + SUMIF(G48:G48, "&gt;1") / 4 + SUMIF(I48:I48, "&gt;1") / 4 + SUMIF(K48:K48, "&gt;1") / 4</f>
        <v>0</v>
      </c>
      <c r="AK48" s="62">
        <f t="shared" ref="AK48:AK55" si="21">SUMIF(L48:L48, "&gt;=70") / 4 +SUMIF(N48:N48, "&gt;=70") / 4 +SUMIF(P48:P48, "&gt;=70") / 4 +SUMIF(R48:R48, "&gt;=70") / 4 + SUMIF(M48:M48, "&gt;1") / 4 + SUMIF(O48:O48, "&gt;1") / 4 + SUMIF(Q48:Q48, "&gt;1") / 4 + SUMIF(S48:S48, "&gt;1") / 4</f>
        <v>0</v>
      </c>
      <c r="AL48" s="63">
        <f t="shared" ref="AL48:AL55" si="22">SUMIF(T48:T48, "&gt;=70") / 4 +SUMIF(V48:V48, "&gt;=70") / 4 +SUMIF(X48:X48, "&gt;=70") / 4 +SUMIF(Z48:Z48, "&gt;=70") / 4 + SUMIF(U48:U48, "&gt;1") / 4 + SUMIF(W48:W48, "&gt;1") / 4 + SUMIF(Y48:Y48, "&gt;1") / 4 + SUMIF(AA48:AA48, "&gt;1") / 4</f>
        <v>0</v>
      </c>
      <c r="AM48" s="64">
        <f t="shared" ref="AM48:AM55" si="23">SUMIF(AB48:AB48, "&gt;=65") / 4 +SUMIF(AD48:AD48, "&gt;=65") / 4 +SUMIF(AF48:AF48, "&gt;=65") / 4 +SUMIF(AH48:AH48, "&gt;=65") / 4 + SUMIF(AC48:AC48, "&gt;1") / 4 + SUMIF(AE48:AE48, "&gt;1") / 4 + SUMIF(AG48:AG48, "&gt;1") / 4 + SUMIF(AI48:AI48, "&gt;1") / 4</f>
        <v>0</v>
      </c>
      <c r="AN48" s="65">
        <f t="shared" ref="AN48:AN55" si="24">AVERAGE(AJ48:AM48)</f>
        <v>0</v>
      </c>
      <c r="AO48" s="54"/>
      <c r="AQ48" s="71">
        <f t="shared" si="6"/>
        <v>0</v>
      </c>
      <c r="AR48" s="32"/>
      <c r="AS48" s="73">
        <f t="shared" si="7"/>
        <v>0</v>
      </c>
      <c r="AT48" s="74" t="str">
        <f t="shared" si="8"/>
        <v/>
      </c>
      <c r="AU48" s="71" t="str">
        <f t="shared" si="9"/>
        <v/>
      </c>
      <c r="AV48" s="32"/>
      <c r="AW48" s="73">
        <f t="shared" si="10"/>
        <v>0</v>
      </c>
      <c r="AX48" s="77" t="str">
        <f t="shared" si="11"/>
        <v/>
      </c>
      <c r="AY48" s="71" t="str">
        <f t="shared" si="12"/>
        <v/>
      </c>
      <c r="AZ48" s="33"/>
      <c r="BA48" s="79" t="str">
        <f t="shared" si="13"/>
        <v/>
      </c>
      <c r="BB48" s="81">
        <f t="shared" si="14"/>
        <v>0</v>
      </c>
      <c r="BD48" s="138" t="str">
        <f t="shared" si="0"/>
        <v/>
      </c>
    </row>
    <row r="49" spans="1:56" x14ac:dyDescent="0.2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33"/>
      <c r="T49" s="31"/>
      <c r="U49" s="32"/>
      <c r="V49" s="32"/>
      <c r="W49" s="32"/>
      <c r="X49" s="32"/>
      <c r="Y49" s="32"/>
      <c r="Z49" s="32"/>
      <c r="AA49" s="33"/>
      <c r="AB49" s="31"/>
      <c r="AC49" s="32"/>
      <c r="AD49" s="32"/>
      <c r="AE49" s="32"/>
      <c r="AF49" s="32"/>
      <c r="AG49" s="32"/>
      <c r="AH49" s="32"/>
      <c r="AI49" s="13"/>
      <c r="AJ49" s="61">
        <f t="shared" si="20"/>
        <v>0</v>
      </c>
      <c r="AK49" s="62">
        <f t="shared" si="21"/>
        <v>0</v>
      </c>
      <c r="AL49" s="63">
        <f t="shared" si="22"/>
        <v>0</v>
      </c>
      <c r="AM49" s="64">
        <f t="shared" si="23"/>
        <v>0</v>
      </c>
      <c r="AN49" s="65">
        <f t="shared" si="24"/>
        <v>0</v>
      </c>
      <c r="AO49" s="54"/>
      <c r="AQ49" s="71">
        <f t="shared" si="6"/>
        <v>0</v>
      </c>
      <c r="AR49" s="32"/>
      <c r="AS49" s="73">
        <f t="shared" si="7"/>
        <v>0</v>
      </c>
      <c r="AT49" s="74" t="str">
        <f t="shared" si="8"/>
        <v/>
      </c>
      <c r="AU49" s="71" t="str">
        <f t="shared" si="9"/>
        <v/>
      </c>
      <c r="AV49" s="32"/>
      <c r="AW49" s="73">
        <f t="shared" si="10"/>
        <v>0</v>
      </c>
      <c r="AX49" s="77" t="str">
        <f t="shared" si="11"/>
        <v/>
      </c>
      <c r="AY49" s="71" t="str">
        <f t="shared" si="12"/>
        <v/>
      </c>
      <c r="AZ49" s="33"/>
      <c r="BA49" s="79" t="str">
        <f t="shared" si="13"/>
        <v/>
      </c>
      <c r="BB49" s="81">
        <f t="shared" si="14"/>
        <v>0</v>
      </c>
      <c r="BD49" s="138" t="str">
        <f t="shared" si="0"/>
        <v/>
      </c>
    </row>
    <row r="50" spans="1:56" x14ac:dyDescent="0.2">
      <c r="A50" s="41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33"/>
      <c r="T50" s="31"/>
      <c r="U50" s="32"/>
      <c r="V50" s="32"/>
      <c r="W50" s="32"/>
      <c r="X50" s="32"/>
      <c r="Y50" s="32"/>
      <c r="Z50" s="32"/>
      <c r="AA50" s="33"/>
      <c r="AB50" s="31"/>
      <c r="AC50" s="32"/>
      <c r="AD50" s="32"/>
      <c r="AE50" s="32"/>
      <c r="AF50" s="32"/>
      <c r="AG50" s="32"/>
      <c r="AH50" s="32"/>
      <c r="AI50" s="13"/>
      <c r="AJ50" s="61">
        <f t="shared" si="20"/>
        <v>0</v>
      </c>
      <c r="AK50" s="62">
        <f t="shared" si="21"/>
        <v>0</v>
      </c>
      <c r="AL50" s="63">
        <f t="shared" si="22"/>
        <v>0</v>
      </c>
      <c r="AM50" s="64">
        <f t="shared" si="23"/>
        <v>0</v>
      </c>
      <c r="AN50" s="65">
        <f t="shared" si="24"/>
        <v>0</v>
      </c>
      <c r="AO50" s="54"/>
      <c r="AQ50" s="71">
        <f t="shared" si="6"/>
        <v>0</v>
      </c>
      <c r="AR50" s="32"/>
      <c r="AS50" s="73">
        <f t="shared" si="7"/>
        <v>0</v>
      </c>
      <c r="AT50" s="74" t="str">
        <f t="shared" si="8"/>
        <v/>
      </c>
      <c r="AU50" s="71" t="str">
        <f t="shared" si="9"/>
        <v/>
      </c>
      <c r="AV50" s="32"/>
      <c r="AW50" s="73">
        <f t="shared" si="10"/>
        <v>0</v>
      </c>
      <c r="AX50" s="77" t="str">
        <f t="shared" si="11"/>
        <v/>
      </c>
      <c r="AY50" s="71" t="str">
        <f t="shared" si="12"/>
        <v/>
      </c>
      <c r="AZ50" s="33"/>
      <c r="BA50" s="79" t="str">
        <f t="shared" si="13"/>
        <v/>
      </c>
      <c r="BB50" s="81">
        <f t="shared" si="14"/>
        <v>0</v>
      </c>
      <c r="BD50" s="138" t="str">
        <f t="shared" si="0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20"/>
        <v>0</v>
      </c>
      <c r="AK51" s="62">
        <f t="shared" si="21"/>
        <v>0</v>
      </c>
      <c r="AL51" s="63">
        <f t="shared" si="22"/>
        <v>0</v>
      </c>
      <c r="AM51" s="64">
        <f t="shared" si="23"/>
        <v>0</v>
      </c>
      <c r="AN51" s="65">
        <f t="shared" si="24"/>
        <v>0</v>
      </c>
      <c r="AO51" s="54"/>
      <c r="AQ51" s="71">
        <f t="shared" si="6"/>
        <v>0</v>
      </c>
      <c r="AR51" s="32"/>
      <c r="AS51" s="73">
        <f t="shared" si="7"/>
        <v>0</v>
      </c>
      <c r="AT51" s="74" t="str">
        <f t="shared" si="8"/>
        <v/>
      </c>
      <c r="AU51" s="71" t="str">
        <f t="shared" si="9"/>
        <v/>
      </c>
      <c r="AV51" s="32"/>
      <c r="AW51" s="73">
        <f t="shared" si="10"/>
        <v>0</v>
      </c>
      <c r="AX51" s="77" t="str">
        <f t="shared" si="11"/>
        <v/>
      </c>
      <c r="AY51" s="71" t="str">
        <f t="shared" si="12"/>
        <v/>
      </c>
      <c r="AZ51" s="33"/>
      <c r="BA51" s="79" t="str">
        <f t="shared" si="13"/>
        <v/>
      </c>
      <c r="BB51" s="81">
        <f t="shared" si="14"/>
        <v>0</v>
      </c>
      <c r="BD51" s="138" t="str">
        <f t="shared" si="0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20"/>
        <v>0</v>
      </c>
      <c r="AK52" s="62">
        <f t="shared" si="21"/>
        <v>0</v>
      </c>
      <c r="AL52" s="63">
        <f t="shared" si="22"/>
        <v>0</v>
      </c>
      <c r="AM52" s="64">
        <f t="shared" si="23"/>
        <v>0</v>
      </c>
      <c r="AN52" s="65">
        <f t="shared" si="24"/>
        <v>0</v>
      </c>
      <c r="AO52" s="54"/>
      <c r="AQ52" s="71">
        <f t="shared" si="6"/>
        <v>0</v>
      </c>
      <c r="AR52" s="32"/>
      <c r="AS52" s="73">
        <f t="shared" si="7"/>
        <v>0</v>
      </c>
      <c r="AT52" s="74" t="str">
        <f t="shared" si="8"/>
        <v/>
      </c>
      <c r="AU52" s="71" t="str">
        <f t="shared" si="9"/>
        <v/>
      </c>
      <c r="AV52" s="32"/>
      <c r="AW52" s="73">
        <f t="shared" si="10"/>
        <v>0</v>
      </c>
      <c r="AX52" s="77" t="str">
        <f t="shared" si="11"/>
        <v/>
      </c>
      <c r="AY52" s="71" t="str">
        <f t="shared" si="12"/>
        <v/>
      </c>
      <c r="AZ52" s="33"/>
      <c r="BA52" s="79" t="str">
        <f t="shared" si="13"/>
        <v/>
      </c>
      <c r="BB52" s="81">
        <f t="shared" si="14"/>
        <v>0</v>
      </c>
      <c r="BD52" s="138" t="str">
        <f t="shared" si="0"/>
        <v/>
      </c>
    </row>
    <row r="53" spans="1:56" x14ac:dyDescent="0.2">
      <c r="A53" s="41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20"/>
        <v>0</v>
      </c>
      <c r="AK53" s="62">
        <f t="shared" si="21"/>
        <v>0</v>
      </c>
      <c r="AL53" s="63">
        <f t="shared" si="22"/>
        <v>0</v>
      </c>
      <c r="AM53" s="64">
        <f t="shared" si="23"/>
        <v>0</v>
      </c>
      <c r="AN53" s="65">
        <f t="shared" si="24"/>
        <v>0</v>
      </c>
      <c r="AO53" s="54"/>
      <c r="AQ53" s="71">
        <f t="shared" si="6"/>
        <v>0</v>
      </c>
      <c r="AR53" s="32"/>
      <c r="AS53" s="73">
        <f t="shared" si="7"/>
        <v>0</v>
      </c>
      <c r="AT53" s="74" t="str">
        <f t="shared" si="8"/>
        <v/>
      </c>
      <c r="AU53" s="71" t="str">
        <f t="shared" si="9"/>
        <v/>
      </c>
      <c r="AV53" s="32"/>
      <c r="AW53" s="73">
        <f t="shared" si="10"/>
        <v>0</v>
      </c>
      <c r="AX53" s="77" t="str">
        <f t="shared" si="11"/>
        <v/>
      </c>
      <c r="AY53" s="71" t="str">
        <f t="shared" si="12"/>
        <v/>
      </c>
      <c r="AZ53" s="33"/>
      <c r="BA53" s="79" t="str">
        <f t="shared" si="13"/>
        <v/>
      </c>
      <c r="BB53" s="81">
        <f t="shared" si="14"/>
        <v>0</v>
      </c>
      <c r="BD53" s="138" t="str">
        <f t="shared" si="0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20"/>
        <v>0</v>
      </c>
      <c r="AK54" s="62">
        <f t="shared" si="21"/>
        <v>0</v>
      </c>
      <c r="AL54" s="63">
        <f t="shared" si="22"/>
        <v>0</v>
      </c>
      <c r="AM54" s="64">
        <f t="shared" si="23"/>
        <v>0</v>
      </c>
      <c r="AN54" s="65">
        <f t="shared" si="24"/>
        <v>0</v>
      </c>
      <c r="AO54" s="54"/>
      <c r="AQ54" s="71">
        <f t="shared" si="6"/>
        <v>0</v>
      </c>
      <c r="AR54" s="32"/>
      <c r="AS54" s="73">
        <f t="shared" si="7"/>
        <v>0</v>
      </c>
      <c r="AT54" s="74" t="str">
        <f t="shared" si="8"/>
        <v/>
      </c>
      <c r="AU54" s="71" t="str">
        <f t="shared" si="9"/>
        <v/>
      </c>
      <c r="AV54" s="32"/>
      <c r="AW54" s="73">
        <f t="shared" si="10"/>
        <v>0</v>
      </c>
      <c r="AX54" s="77" t="str">
        <f t="shared" si="11"/>
        <v/>
      </c>
      <c r="AY54" s="71" t="str">
        <f t="shared" si="12"/>
        <v/>
      </c>
      <c r="AZ54" s="33"/>
      <c r="BA54" s="79" t="str">
        <f t="shared" si="13"/>
        <v/>
      </c>
      <c r="BB54" s="81">
        <f t="shared" si="14"/>
        <v>0</v>
      </c>
      <c r="BD54" s="138" t="str">
        <f t="shared" si="0"/>
        <v/>
      </c>
    </row>
    <row r="55" spans="1:56" ht="16" thickBot="1" x14ac:dyDescent="0.25">
      <c r="A55" s="45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20"/>
        <v>0</v>
      </c>
      <c r="AK55" s="67">
        <f t="shared" si="21"/>
        <v>0</v>
      </c>
      <c r="AL55" s="68">
        <f t="shared" si="22"/>
        <v>0</v>
      </c>
      <c r="AM55" s="69">
        <f t="shared" si="23"/>
        <v>0</v>
      </c>
      <c r="AN55" s="70">
        <f t="shared" si="24"/>
        <v>0</v>
      </c>
      <c r="AO55" s="55"/>
      <c r="AQ55" s="72">
        <f t="shared" si="6"/>
        <v>0</v>
      </c>
      <c r="AR55" s="48"/>
      <c r="AS55" s="75">
        <f t="shared" si="7"/>
        <v>0</v>
      </c>
      <c r="AT55" s="76" t="str">
        <f t="shared" si="8"/>
        <v/>
      </c>
      <c r="AU55" s="72" t="str">
        <f t="shared" si="9"/>
        <v/>
      </c>
      <c r="AV55" s="48"/>
      <c r="AW55" s="75">
        <f t="shared" si="10"/>
        <v>0</v>
      </c>
      <c r="AX55" s="78" t="str">
        <f t="shared" si="11"/>
        <v/>
      </c>
      <c r="AY55" s="72" t="str">
        <f t="shared" si="12"/>
        <v/>
      </c>
      <c r="AZ55" s="49"/>
      <c r="BA55" s="82" t="str">
        <f t="shared" si="13"/>
        <v/>
      </c>
      <c r="BB55" s="83">
        <f t="shared" si="14"/>
        <v>0</v>
      </c>
      <c r="BD55" s="138" t="str">
        <f t="shared" si="0"/>
        <v/>
      </c>
    </row>
  </sheetData>
  <mergeCells count="30">
    <mergeCell ref="AY9:AY10"/>
    <mergeCell ref="AZ9:AZ10"/>
    <mergeCell ref="BA7:BB8"/>
    <mergeCell ref="AY7:AZ8"/>
    <mergeCell ref="AU7:AX8"/>
    <mergeCell ref="BA9:BA10"/>
    <mergeCell ref="BB9:BB10"/>
    <mergeCell ref="AW9:AW10"/>
    <mergeCell ref="AX9:AX10"/>
    <mergeCell ref="AV9:AV10"/>
    <mergeCell ref="D7:R7"/>
    <mergeCell ref="AN7:AN10"/>
    <mergeCell ref="AO7:AO10"/>
    <mergeCell ref="L9:S9"/>
    <mergeCell ref="AB9:AI9"/>
    <mergeCell ref="AJ9:AJ10"/>
    <mergeCell ref="AK9:AK10"/>
    <mergeCell ref="AM9:AM10"/>
    <mergeCell ref="T9:AA9"/>
    <mergeCell ref="AL9:AL10"/>
    <mergeCell ref="A9:A10"/>
    <mergeCell ref="B9:B10"/>
    <mergeCell ref="C9:C10"/>
    <mergeCell ref="D9:K9"/>
    <mergeCell ref="AQ9:AQ10"/>
    <mergeCell ref="AQ7:AT8"/>
    <mergeCell ref="AR9:AR10"/>
    <mergeCell ref="AS9:AS10"/>
    <mergeCell ref="AT9:AT10"/>
    <mergeCell ref="AU9:AU10"/>
  </mergeCells>
  <conditionalFormatting sqref="D12:E34 L12:M34 AB12:AC34">
    <cfRule type="cellIs" dxfId="65" priority="4" operator="lessThan">
      <formula>70</formula>
    </cfRule>
  </conditionalFormatting>
  <conditionalFormatting sqref="D36:E36 L36:M36 AB36:AC36 D38:E40 L38:M40 AB38:AC40 D42:AH46 AI42:AI47 D48:AI55">
    <cfRule type="cellIs" dxfId="64" priority="12" operator="lessThan">
      <formula>70</formula>
    </cfRule>
  </conditionalFormatting>
  <conditionalFormatting sqref="D11:AH11 F36:K36 N36:AA36 AD36:AH36 F38:K40 N38:AA40 AD38:AH40">
    <cfRule type="cellIs" dxfId="63" priority="9" operator="lessThan">
      <formula>70</formula>
    </cfRule>
  </conditionalFormatting>
  <conditionalFormatting sqref="F12:K34">
    <cfRule type="cellIs" dxfId="62" priority="3" operator="lessThan">
      <formula>70</formula>
    </cfRule>
  </conditionalFormatting>
  <conditionalFormatting sqref="N12:AA34">
    <cfRule type="cellIs" dxfId="61" priority="2" operator="lessThan">
      <formula>70</formula>
    </cfRule>
  </conditionalFormatting>
  <conditionalFormatting sqref="AD12:AH34">
    <cfRule type="cellIs" dxfId="60" priority="1" operator="lessThan">
      <formula>70</formula>
    </cfRule>
  </conditionalFormatting>
  <conditionalFormatting sqref="AI11:AI41">
    <cfRule type="cellIs" dxfId="59" priority="21" operator="lessThan">
      <formula>70</formula>
    </cfRule>
  </conditionalFormatting>
  <conditionalFormatting sqref="AJ11:AO55">
    <cfRule type="cellIs" dxfId="58" priority="44" operator="lessThan">
      <formula>70</formula>
    </cfRule>
  </conditionalFormatting>
  <conditionalFormatting sqref="AQ11:AQ55">
    <cfRule type="cellIs" dxfId="57" priority="42" operator="lessThan">
      <formula>70</formula>
    </cfRule>
  </conditionalFormatting>
  <conditionalFormatting sqref="AQ11:AX55">
    <cfRule type="cellIs" dxfId="56" priority="43" operator="lessThan">
      <formula>70</formula>
    </cfRule>
  </conditionalFormatting>
  <conditionalFormatting sqref="AY11:AY55">
    <cfRule type="cellIs" dxfId="55" priority="25" operator="lessThan">
      <formula>70</formula>
    </cfRule>
  </conditionalFormatting>
  <dataValidations count="4">
    <dataValidation type="custom" allowBlank="1" showInputMessage="1" showErrorMessage="1" sqref="D48:AH50 D42:AH42 D38:AH40 D36:AH36 D33:AH33 D11:AH29" xr:uid="{082EE36E-4118-FA46-9B9E-57B844BDE9DB}">
      <formula1>ISNUMBER(D11:D60)</formula1>
    </dataValidation>
    <dataValidation type="custom" allowBlank="1" showInputMessage="1" showErrorMessage="1" sqref="D43:AH46 D34:AH34" xr:uid="{C58EA49E-E969-014F-990D-27F4F3ECE9F1}">
      <formula1>ISNUMBER(D34:D84)</formula1>
    </dataValidation>
    <dataValidation type="custom" allowBlank="1" showInputMessage="1" showErrorMessage="1" sqref="D32:AH32" xr:uid="{4A054944-F05A-B44D-BDB6-2BDC291C69CC}">
      <formula1>ISNUMBER(D32:D80)</formula1>
    </dataValidation>
    <dataValidation type="custom" allowBlank="1" showInputMessage="1" showErrorMessage="1" sqref="D30:AH31" xr:uid="{79FFBC15-6C3D-DC40-964C-FFB9C196309E}">
      <formula1>ISNUMBER(D30:D57)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6DAC-8382-4636-BBA1-C59F9634AE0B}">
  <dimension ref="A4:BD55"/>
  <sheetViews>
    <sheetView topLeftCell="A3" zoomScaleNormal="100" workbookViewId="0">
      <selection activeCell="B11" sqref="B11:C46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207" t="s">
        <v>145</v>
      </c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208"/>
      <c r="P7" s="208"/>
      <c r="Q7" s="208"/>
      <c r="R7" s="209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10" t="s">
        <v>98</v>
      </c>
      <c r="AO7" s="213" t="s">
        <v>103</v>
      </c>
      <c r="AQ7" s="184" t="s">
        <v>20</v>
      </c>
      <c r="AR7" s="185"/>
      <c r="AS7" s="185"/>
      <c r="AT7" s="186"/>
      <c r="AU7" s="243" t="s">
        <v>21</v>
      </c>
      <c r="AV7" s="244"/>
      <c r="AW7" s="244"/>
      <c r="AX7" s="245"/>
      <c r="AY7" s="237" t="s">
        <v>102</v>
      </c>
      <c r="AZ7" s="238"/>
      <c r="BA7" s="237" t="s">
        <v>104</v>
      </c>
      <c r="BB7" s="238"/>
      <c r="BD7" s="24" t="s">
        <v>144</v>
      </c>
    </row>
    <row r="8" spans="1:56" ht="16" thickBot="1" x14ac:dyDescent="0.25">
      <c r="AN8" s="211"/>
      <c r="AO8" s="214"/>
      <c r="AQ8" s="187"/>
      <c r="AR8" s="188"/>
      <c r="AS8" s="188"/>
      <c r="AT8" s="189"/>
      <c r="AU8" s="246"/>
      <c r="AV8" s="247"/>
      <c r="AW8" s="247"/>
      <c r="AX8" s="248"/>
      <c r="AY8" s="241"/>
      <c r="AZ8" s="242"/>
      <c r="BA8" s="239"/>
      <c r="BB8" s="240"/>
    </row>
    <row r="9" spans="1:56" x14ac:dyDescent="0.2">
      <c r="A9" s="198" t="s">
        <v>5</v>
      </c>
      <c r="B9" s="200" t="s">
        <v>4</v>
      </c>
      <c r="C9" s="202" t="s">
        <v>19</v>
      </c>
      <c r="D9" s="204" t="s">
        <v>90</v>
      </c>
      <c r="E9" s="205"/>
      <c r="F9" s="205"/>
      <c r="G9" s="205"/>
      <c r="H9" s="205"/>
      <c r="I9" s="205"/>
      <c r="J9" s="205"/>
      <c r="K9" s="206"/>
      <c r="L9" s="216" t="s">
        <v>91</v>
      </c>
      <c r="M9" s="217"/>
      <c r="N9" s="217"/>
      <c r="O9" s="217"/>
      <c r="P9" s="217"/>
      <c r="Q9" s="217"/>
      <c r="R9" s="217"/>
      <c r="S9" s="218"/>
      <c r="T9" s="228" t="s">
        <v>92</v>
      </c>
      <c r="U9" s="229"/>
      <c r="V9" s="229"/>
      <c r="W9" s="229"/>
      <c r="X9" s="229"/>
      <c r="Y9" s="229"/>
      <c r="Z9" s="229"/>
      <c r="AA9" s="230"/>
      <c r="AB9" s="219" t="s">
        <v>93</v>
      </c>
      <c r="AC9" s="220"/>
      <c r="AD9" s="220"/>
      <c r="AE9" s="220"/>
      <c r="AF9" s="220"/>
      <c r="AG9" s="220"/>
      <c r="AH9" s="220"/>
      <c r="AI9" s="221"/>
      <c r="AJ9" s="222" t="s">
        <v>94</v>
      </c>
      <c r="AK9" s="224" t="s">
        <v>95</v>
      </c>
      <c r="AL9" s="231" t="s">
        <v>96</v>
      </c>
      <c r="AM9" s="226" t="s">
        <v>97</v>
      </c>
      <c r="AN9" s="211"/>
      <c r="AO9" s="214"/>
      <c r="AQ9" s="196" t="s">
        <v>42</v>
      </c>
      <c r="AR9" s="190" t="s">
        <v>43</v>
      </c>
      <c r="AS9" s="192" t="s">
        <v>44</v>
      </c>
      <c r="AT9" s="194" t="s">
        <v>99</v>
      </c>
      <c r="AU9" s="196" t="s">
        <v>46</v>
      </c>
      <c r="AV9" s="190" t="s">
        <v>105</v>
      </c>
      <c r="AW9" s="192" t="s">
        <v>106</v>
      </c>
      <c r="AX9" s="250" t="s">
        <v>107</v>
      </c>
      <c r="AY9" s="233" t="s">
        <v>100</v>
      </c>
      <c r="AZ9" s="235" t="s">
        <v>101</v>
      </c>
      <c r="BA9" s="234" t="s">
        <v>57</v>
      </c>
      <c r="BB9" s="249" t="s">
        <v>58</v>
      </c>
    </row>
    <row r="10" spans="1:56" ht="16" thickBot="1" x14ac:dyDescent="0.25">
      <c r="A10" s="199"/>
      <c r="B10" s="201"/>
      <c r="C10" s="203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23"/>
      <c r="AK10" s="225"/>
      <c r="AL10" s="232"/>
      <c r="AM10" s="227"/>
      <c r="AN10" s="212"/>
      <c r="AO10" s="215"/>
      <c r="AQ10" s="197"/>
      <c r="AR10" s="191"/>
      <c r="AS10" s="193"/>
      <c r="AT10" s="195"/>
      <c r="AU10" s="197"/>
      <c r="AV10" s="191"/>
      <c r="AW10" s="193"/>
      <c r="AX10" s="251"/>
      <c r="AY10" s="234"/>
      <c r="AZ10" s="236"/>
      <c r="BA10" s="234"/>
      <c r="BB10" s="249"/>
    </row>
    <row r="11" spans="1:56" x14ac:dyDescent="0.2">
      <c r="A11" s="41">
        <v>1</v>
      </c>
      <c r="B11" s="153" t="s">
        <v>148</v>
      </c>
      <c r="C11" s="156" t="s">
        <v>149</v>
      </c>
      <c r="D11" s="42"/>
      <c r="E11" s="43"/>
      <c r="F11" s="43"/>
      <c r="G11" s="43"/>
      <c r="H11" s="43"/>
      <c r="I11" s="43"/>
      <c r="J11" s="43"/>
      <c r="K11" s="44"/>
      <c r="L11" s="42"/>
      <c r="M11" s="43"/>
      <c r="N11" s="43"/>
      <c r="O11" s="43"/>
      <c r="P11" s="43"/>
      <c r="Q11" s="43"/>
      <c r="R11" s="43"/>
      <c r="S11" s="44"/>
      <c r="T11" s="42"/>
      <c r="U11" s="43"/>
      <c r="V11" s="43"/>
      <c r="W11" s="43"/>
      <c r="X11" s="43"/>
      <c r="Y11" s="43"/>
      <c r="Z11" s="43"/>
      <c r="AA11" s="44"/>
      <c r="AB11" s="31"/>
      <c r="AC11" s="32"/>
      <c r="AD11" s="32"/>
      <c r="AE11" s="32"/>
      <c r="AF11" s="32"/>
      <c r="AG11" s="32"/>
      <c r="AH11" s="32"/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56" t="s">
        <v>150</v>
      </c>
      <c r="C12" s="153" t="s">
        <v>151</v>
      </c>
      <c r="D12" s="31"/>
      <c r="E12" s="32"/>
      <c r="F12" s="32"/>
      <c r="G12" s="32"/>
      <c r="H12" s="32"/>
      <c r="I12" s="32"/>
      <c r="J12" s="32"/>
      <c r="K12" s="33"/>
      <c r="L12" s="31"/>
      <c r="M12" s="32"/>
      <c r="N12" s="32"/>
      <c r="O12" s="32"/>
      <c r="P12" s="32"/>
      <c r="Q12" s="32"/>
      <c r="R12" s="32"/>
      <c r="S12" s="33"/>
      <c r="T12" s="31"/>
      <c r="U12" s="32"/>
      <c r="V12" s="32"/>
      <c r="W12" s="32"/>
      <c r="X12" s="32"/>
      <c r="Y12" s="32"/>
      <c r="Z12" s="32"/>
      <c r="AA12" s="33"/>
      <c r="AB12" s="11"/>
      <c r="AC12" s="32"/>
      <c r="AD12" s="32"/>
      <c r="AE12" s="32"/>
      <c r="AF12" s="32"/>
      <c r="AG12" s="32"/>
      <c r="AH12" s="32"/>
      <c r="AI12" s="1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0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0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0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0</v>
      </c>
      <c r="AN12" s="65">
        <f t="shared" ref="AN12:AN55" si="4">AVERAGE(AJ12:AM12)</f>
        <v>0</v>
      </c>
      <c r="AO12" s="54"/>
      <c r="AQ12" s="71">
        <f t="shared" ref="AQ12:AQ55" si="5">IF(AN12&lt;70, AN12*0.5, "")</f>
        <v>0</v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 t="str">
        <f t="shared" ref="BA12:BA55" si="12">IF(AV12&lt;&gt;"", IF(AX12&gt;=70, AX12, IF(AY12+AZ12&gt;=70, AY12+AZ12, "")),
   IF(AR12&lt;&gt;"", IF(AT12&gt;=70, AT12, ""),
   IF(AN12&gt;=70, AN12, "")))</f>
        <v/>
      </c>
      <c r="BB12" s="81">
        <f t="shared" ref="BB12:BB55" si="13">IF(AV12&lt;&gt;"", IF(AX12&lt;70, IF(AY12+AZ12&lt;70, AY12+AZ12, ""), ""), IF(AR12&lt;&gt;"", IF(AT12&lt;70, AT12, ""), IF(AN12&lt;70, AN12, "")))</f>
        <v>0</v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53" t="s">
        <v>152</v>
      </c>
      <c r="C13" s="156" t="s">
        <v>153</v>
      </c>
      <c r="D13" s="31"/>
      <c r="E13" s="32"/>
      <c r="F13" s="32"/>
      <c r="G13" s="32"/>
      <c r="H13" s="32"/>
      <c r="I13" s="32"/>
      <c r="J13" s="32"/>
      <c r="K13" s="33"/>
      <c r="L13" s="31"/>
      <c r="M13" s="32"/>
      <c r="N13" s="32"/>
      <c r="O13" s="32"/>
      <c r="P13" s="32"/>
      <c r="Q13" s="32"/>
      <c r="R13" s="32"/>
      <c r="S13" s="33"/>
      <c r="T13" s="31"/>
      <c r="U13" s="32"/>
      <c r="V13" s="32"/>
      <c r="W13" s="32"/>
      <c r="X13" s="32"/>
      <c r="Y13" s="32"/>
      <c r="Z13" s="32"/>
      <c r="AA13" s="33"/>
      <c r="AB13" s="11"/>
      <c r="AC13" s="32"/>
      <c r="AD13" s="32"/>
      <c r="AE13" s="32"/>
      <c r="AF13" s="32"/>
      <c r="AG13" s="32"/>
      <c r="AH13" s="32"/>
      <c r="AI13" s="13"/>
      <c r="AJ13" s="61">
        <f t="shared" si="0"/>
        <v>0</v>
      </c>
      <c r="AK13" s="62">
        <f t="shared" si="1"/>
        <v>0</v>
      </c>
      <c r="AL13" s="63">
        <f t="shared" si="2"/>
        <v>0</v>
      </c>
      <c r="AM13" s="64">
        <f t="shared" si="3"/>
        <v>0</v>
      </c>
      <c r="AN13" s="65">
        <f t="shared" si="4"/>
        <v>0</v>
      </c>
      <c r="AO13" s="54"/>
      <c r="AQ13" s="71">
        <f t="shared" si="5"/>
        <v>0</v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 t="str">
        <f t="shared" si="12"/>
        <v/>
      </c>
      <c r="BB13" s="81">
        <f t="shared" si="13"/>
        <v>0</v>
      </c>
      <c r="BD13" s="24" t="str">
        <f t="shared" si="14"/>
        <v/>
      </c>
    </row>
    <row r="14" spans="1:56" x14ac:dyDescent="0.2">
      <c r="A14" s="45">
        <v>4</v>
      </c>
      <c r="B14" s="156" t="s">
        <v>154</v>
      </c>
      <c r="C14" s="157" t="s">
        <v>155</v>
      </c>
      <c r="D14" s="31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32"/>
      <c r="V14" s="32"/>
      <c r="W14" s="32"/>
      <c r="X14" s="32"/>
      <c r="Y14" s="32"/>
      <c r="Z14" s="32"/>
      <c r="AA14" s="33"/>
      <c r="AB14" s="11"/>
      <c r="AC14" s="32"/>
      <c r="AD14" s="32"/>
      <c r="AE14" s="32"/>
      <c r="AF14" s="32"/>
      <c r="AG14" s="32"/>
      <c r="AH14" s="32"/>
      <c r="AI14" s="13"/>
      <c r="AJ14" s="61">
        <f t="shared" si="0"/>
        <v>0</v>
      </c>
      <c r="AK14" s="62">
        <f t="shared" si="1"/>
        <v>0</v>
      </c>
      <c r="AL14" s="63">
        <f t="shared" si="2"/>
        <v>0</v>
      </c>
      <c r="AM14" s="64">
        <f t="shared" si="3"/>
        <v>0</v>
      </c>
      <c r="AN14" s="65">
        <f t="shared" si="4"/>
        <v>0</v>
      </c>
      <c r="AO14" s="54"/>
      <c r="AQ14" s="71">
        <f t="shared" si="5"/>
        <v>0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0</v>
      </c>
      <c r="BD14" s="24" t="str">
        <f t="shared" si="14"/>
        <v/>
      </c>
    </row>
    <row r="15" spans="1:56" x14ac:dyDescent="0.2">
      <c r="A15" s="45">
        <v>5</v>
      </c>
      <c r="B15" s="157" t="s">
        <v>156</v>
      </c>
      <c r="C15" s="156" t="s">
        <v>157</v>
      </c>
      <c r="D15" s="31"/>
      <c r="E15" s="32"/>
      <c r="F15" s="32"/>
      <c r="G15" s="32"/>
      <c r="H15" s="32"/>
      <c r="I15" s="32"/>
      <c r="J15" s="32"/>
      <c r="K15" s="33"/>
      <c r="L15" s="31"/>
      <c r="M15" s="32"/>
      <c r="N15" s="32"/>
      <c r="O15" s="32"/>
      <c r="P15" s="32"/>
      <c r="Q15" s="32"/>
      <c r="R15" s="32"/>
      <c r="S15" s="33"/>
      <c r="T15" s="31"/>
      <c r="U15" s="32"/>
      <c r="V15" s="32"/>
      <c r="W15" s="32"/>
      <c r="X15" s="32"/>
      <c r="Y15" s="32"/>
      <c r="Z15" s="32"/>
      <c r="AA15" s="33"/>
      <c r="AB15" s="11"/>
      <c r="AC15" s="32"/>
      <c r="AD15" s="32"/>
      <c r="AE15" s="32"/>
      <c r="AF15" s="32"/>
      <c r="AG15" s="32"/>
      <c r="AH15" s="32"/>
      <c r="AI15" s="13"/>
      <c r="AJ15" s="61">
        <f t="shared" si="0"/>
        <v>0</v>
      </c>
      <c r="AK15" s="62">
        <f t="shared" si="1"/>
        <v>0</v>
      </c>
      <c r="AL15" s="63">
        <f t="shared" si="2"/>
        <v>0</v>
      </c>
      <c r="AM15" s="64">
        <f t="shared" si="3"/>
        <v>0</v>
      </c>
      <c r="AN15" s="65">
        <f t="shared" si="4"/>
        <v>0</v>
      </c>
      <c r="AO15" s="54"/>
      <c r="AQ15" s="71">
        <f t="shared" si="5"/>
        <v>0</v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 t="str">
        <f t="shared" si="12"/>
        <v/>
      </c>
      <c r="BB15" s="81">
        <f t="shared" si="13"/>
        <v>0</v>
      </c>
      <c r="BD15" s="24" t="str">
        <f t="shared" si="14"/>
        <v/>
      </c>
    </row>
    <row r="16" spans="1:56" x14ac:dyDescent="0.2">
      <c r="A16" s="45">
        <v>6</v>
      </c>
      <c r="B16" s="156" t="s">
        <v>158</v>
      </c>
      <c r="C16" s="153" t="s">
        <v>159</v>
      </c>
      <c r="D16" s="31"/>
      <c r="E16" s="32"/>
      <c r="F16" s="32"/>
      <c r="G16" s="32"/>
      <c r="H16" s="32"/>
      <c r="I16" s="32"/>
      <c r="J16" s="32"/>
      <c r="K16" s="33"/>
      <c r="L16" s="31"/>
      <c r="M16" s="32"/>
      <c r="N16" s="32"/>
      <c r="O16" s="32"/>
      <c r="P16" s="32"/>
      <c r="Q16" s="32"/>
      <c r="R16" s="32"/>
      <c r="S16" s="33"/>
      <c r="T16" s="31"/>
      <c r="U16" s="32"/>
      <c r="V16" s="32"/>
      <c r="W16" s="32"/>
      <c r="X16" s="32"/>
      <c r="Y16" s="32"/>
      <c r="Z16" s="32"/>
      <c r="AA16" s="33"/>
      <c r="AB16" s="11"/>
      <c r="AC16" s="32"/>
      <c r="AD16" s="32"/>
      <c r="AE16" s="32"/>
      <c r="AF16" s="32"/>
      <c r="AG16" s="32"/>
      <c r="AH16" s="32"/>
      <c r="AI16" s="13"/>
      <c r="AJ16" s="61">
        <f t="shared" si="0"/>
        <v>0</v>
      </c>
      <c r="AK16" s="62">
        <f t="shared" si="1"/>
        <v>0</v>
      </c>
      <c r="AL16" s="63">
        <f t="shared" si="2"/>
        <v>0</v>
      </c>
      <c r="AM16" s="64">
        <f t="shared" si="3"/>
        <v>0</v>
      </c>
      <c r="AN16" s="65">
        <f t="shared" si="4"/>
        <v>0</v>
      </c>
      <c r="AO16" s="54"/>
      <c r="AQ16" s="71">
        <f t="shared" si="5"/>
        <v>0</v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 t="str">
        <f t="shared" si="12"/>
        <v/>
      </c>
      <c r="BB16" s="81">
        <f t="shared" si="13"/>
        <v>0</v>
      </c>
      <c r="BD16" s="24" t="str">
        <f t="shared" si="14"/>
        <v/>
      </c>
    </row>
    <row r="17" spans="1:56" x14ac:dyDescent="0.2">
      <c r="A17" s="45">
        <v>7</v>
      </c>
      <c r="B17" s="156" t="s">
        <v>160</v>
      </c>
      <c r="C17" s="158" t="s">
        <v>161</v>
      </c>
      <c r="D17" s="31"/>
      <c r="E17" s="32"/>
      <c r="F17" s="32"/>
      <c r="G17" s="32"/>
      <c r="H17" s="32"/>
      <c r="I17" s="32"/>
      <c r="J17" s="32"/>
      <c r="K17" s="33"/>
      <c r="L17" s="31"/>
      <c r="M17" s="32"/>
      <c r="N17" s="32"/>
      <c r="O17" s="32"/>
      <c r="P17" s="32"/>
      <c r="Q17" s="32"/>
      <c r="R17" s="32"/>
      <c r="S17" s="33"/>
      <c r="T17" s="31"/>
      <c r="U17" s="32"/>
      <c r="V17" s="32"/>
      <c r="W17" s="32"/>
      <c r="X17" s="32"/>
      <c r="Y17" s="32"/>
      <c r="Z17" s="32"/>
      <c r="AA17" s="33"/>
      <c r="AB17" s="11"/>
      <c r="AC17" s="32"/>
      <c r="AD17" s="32"/>
      <c r="AE17" s="32"/>
      <c r="AF17" s="32"/>
      <c r="AG17" s="32"/>
      <c r="AH17" s="32"/>
      <c r="AI17" s="13"/>
      <c r="AJ17" s="61">
        <f t="shared" si="0"/>
        <v>0</v>
      </c>
      <c r="AK17" s="62">
        <f t="shared" si="1"/>
        <v>0</v>
      </c>
      <c r="AL17" s="63">
        <f t="shared" si="2"/>
        <v>0</v>
      </c>
      <c r="AM17" s="64">
        <f t="shared" si="3"/>
        <v>0</v>
      </c>
      <c r="AN17" s="65">
        <f t="shared" si="4"/>
        <v>0</v>
      </c>
      <c r="AO17" s="54"/>
      <c r="AQ17" s="71">
        <f t="shared" si="5"/>
        <v>0</v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 t="str">
        <f t="shared" si="12"/>
        <v/>
      </c>
      <c r="BB17" s="81">
        <f t="shared" si="13"/>
        <v>0</v>
      </c>
      <c r="BD17" s="24" t="str">
        <f t="shared" si="14"/>
        <v/>
      </c>
    </row>
    <row r="18" spans="1:56" x14ac:dyDescent="0.2">
      <c r="A18" s="45">
        <v>8</v>
      </c>
      <c r="B18" s="153" t="s">
        <v>162</v>
      </c>
      <c r="C18" s="153" t="s">
        <v>163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11"/>
      <c r="AC18" s="32"/>
      <c r="AD18" s="32"/>
      <c r="AE18" s="32"/>
      <c r="AF18" s="32"/>
      <c r="AG18" s="32"/>
      <c r="AH18" s="32"/>
      <c r="AI18" s="13"/>
      <c r="AJ18" s="61">
        <f t="shared" si="0"/>
        <v>0</v>
      </c>
      <c r="AK18" s="62">
        <f t="shared" si="1"/>
        <v>0</v>
      </c>
      <c r="AL18" s="63">
        <f t="shared" si="2"/>
        <v>0</v>
      </c>
      <c r="AM18" s="64">
        <f t="shared" si="3"/>
        <v>0</v>
      </c>
      <c r="AN18" s="65">
        <f t="shared" si="4"/>
        <v>0</v>
      </c>
      <c r="AO18" s="54"/>
      <c r="AQ18" s="71">
        <f t="shared" si="5"/>
        <v>0</v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 t="str">
        <f t="shared" si="12"/>
        <v/>
      </c>
      <c r="BB18" s="81">
        <f t="shared" si="13"/>
        <v>0</v>
      </c>
      <c r="BD18" s="24" t="str">
        <f t="shared" si="14"/>
        <v/>
      </c>
    </row>
    <row r="19" spans="1:56" x14ac:dyDescent="0.2">
      <c r="A19" s="45">
        <v>9</v>
      </c>
      <c r="B19" s="156" t="s">
        <v>164</v>
      </c>
      <c r="C19" s="156" t="s">
        <v>165</v>
      </c>
      <c r="D19" s="31"/>
      <c r="E19" s="32"/>
      <c r="F19" s="32"/>
      <c r="G19" s="32"/>
      <c r="H19" s="32"/>
      <c r="I19" s="32"/>
      <c r="J19" s="32"/>
      <c r="K19" s="33"/>
      <c r="L19" s="31"/>
      <c r="M19" s="32"/>
      <c r="N19" s="32"/>
      <c r="O19" s="32"/>
      <c r="P19" s="32"/>
      <c r="Q19" s="32"/>
      <c r="R19" s="32"/>
      <c r="S19" s="33"/>
      <c r="T19" s="31"/>
      <c r="U19" s="32"/>
      <c r="V19" s="32"/>
      <c r="W19" s="32"/>
      <c r="X19" s="32"/>
      <c r="Y19" s="32"/>
      <c r="Z19" s="32"/>
      <c r="AA19" s="33"/>
      <c r="AB19" s="11"/>
      <c r="AC19" s="32"/>
      <c r="AD19" s="32"/>
      <c r="AE19" s="32"/>
      <c r="AF19" s="32"/>
      <c r="AG19" s="32"/>
      <c r="AH19" s="32"/>
      <c r="AI19" s="13"/>
      <c r="AJ19" s="61">
        <f t="shared" si="0"/>
        <v>0</v>
      </c>
      <c r="AK19" s="62">
        <f t="shared" si="1"/>
        <v>0</v>
      </c>
      <c r="AL19" s="63">
        <f t="shared" si="2"/>
        <v>0</v>
      </c>
      <c r="AM19" s="64">
        <f t="shared" si="3"/>
        <v>0</v>
      </c>
      <c r="AN19" s="65">
        <f t="shared" si="4"/>
        <v>0</v>
      </c>
      <c r="AO19" s="54"/>
      <c r="AQ19" s="71">
        <f t="shared" si="5"/>
        <v>0</v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 t="str">
        <f t="shared" si="12"/>
        <v/>
      </c>
      <c r="BB19" s="81">
        <f t="shared" si="13"/>
        <v>0</v>
      </c>
      <c r="BD19" s="24" t="str">
        <f t="shared" si="14"/>
        <v/>
      </c>
    </row>
    <row r="20" spans="1:56" x14ac:dyDescent="0.2">
      <c r="A20" s="45">
        <v>10</v>
      </c>
      <c r="B20" s="157" t="s">
        <v>166</v>
      </c>
      <c r="C20" s="157" t="s">
        <v>167</v>
      </c>
      <c r="D20" s="31"/>
      <c r="E20" s="32"/>
      <c r="F20" s="32"/>
      <c r="G20" s="32"/>
      <c r="H20" s="32"/>
      <c r="I20" s="32"/>
      <c r="J20" s="32"/>
      <c r="K20" s="33"/>
      <c r="L20" s="31"/>
      <c r="M20" s="32"/>
      <c r="N20" s="32"/>
      <c r="O20" s="32"/>
      <c r="P20" s="32"/>
      <c r="Q20" s="32"/>
      <c r="R20" s="32"/>
      <c r="S20" s="33"/>
      <c r="T20" s="31"/>
      <c r="U20" s="32"/>
      <c r="V20" s="32"/>
      <c r="W20" s="32"/>
      <c r="X20" s="32"/>
      <c r="Y20" s="32"/>
      <c r="Z20" s="32"/>
      <c r="AA20" s="33"/>
      <c r="AB20" s="11"/>
      <c r="AC20" s="32"/>
      <c r="AD20" s="32"/>
      <c r="AE20" s="32"/>
      <c r="AF20" s="32"/>
      <c r="AG20" s="32"/>
      <c r="AH20" s="32"/>
      <c r="AI20" s="13"/>
      <c r="AJ20" s="61">
        <f t="shared" si="0"/>
        <v>0</v>
      </c>
      <c r="AK20" s="62">
        <f t="shared" si="1"/>
        <v>0</v>
      </c>
      <c r="AL20" s="63">
        <f t="shared" si="2"/>
        <v>0</v>
      </c>
      <c r="AM20" s="64">
        <f t="shared" si="3"/>
        <v>0</v>
      </c>
      <c r="AN20" s="65">
        <f t="shared" si="4"/>
        <v>0</v>
      </c>
      <c r="AO20" s="54"/>
      <c r="AQ20" s="71">
        <f t="shared" si="5"/>
        <v>0</v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 t="str">
        <f t="shared" si="12"/>
        <v/>
      </c>
      <c r="BB20" s="81">
        <f t="shared" si="13"/>
        <v>0</v>
      </c>
      <c r="BD20" s="24" t="str">
        <f t="shared" si="14"/>
        <v/>
      </c>
    </row>
    <row r="21" spans="1:56" x14ac:dyDescent="0.2">
      <c r="A21" s="45">
        <v>11</v>
      </c>
      <c r="B21" s="156" t="s">
        <v>168</v>
      </c>
      <c r="C21" s="159" t="s">
        <v>169</v>
      </c>
      <c r="D21" s="31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  <c r="AB21" s="11"/>
      <c r="AC21" s="32"/>
      <c r="AD21" s="32"/>
      <c r="AE21" s="32"/>
      <c r="AF21" s="32"/>
      <c r="AG21" s="32"/>
      <c r="AH21" s="32"/>
      <c r="AI21" s="13"/>
      <c r="AJ21" s="61">
        <f t="shared" si="0"/>
        <v>0</v>
      </c>
      <c r="AK21" s="62">
        <f t="shared" si="1"/>
        <v>0</v>
      </c>
      <c r="AL21" s="63">
        <f t="shared" si="2"/>
        <v>0</v>
      </c>
      <c r="AM21" s="64">
        <f t="shared" si="3"/>
        <v>0</v>
      </c>
      <c r="AN21" s="65">
        <f t="shared" si="4"/>
        <v>0</v>
      </c>
      <c r="AO21" s="54"/>
      <c r="AQ21" s="71">
        <f t="shared" si="5"/>
        <v>0</v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 t="str">
        <f t="shared" si="12"/>
        <v/>
      </c>
      <c r="BB21" s="81">
        <f t="shared" si="13"/>
        <v>0</v>
      </c>
      <c r="BD21" s="24" t="str">
        <f t="shared" si="14"/>
        <v/>
      </c>
    </row>
    <row r="22" spans="1:56" x14ac:dyDescent="0.2">
      <c r="A22" s="45">
        <v>12</v>
      </c>
      <c r="B22" s="156" t="s">
        <v>170</v>
      </c>
      <c r="C22" s="157" t="s">
        <v>171</v>
      </c>
      <c r="D22" s="31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  <c r="AB22" s="11"/>
      <c r="AC22" s="32"/>
      <c r="AD22" s="32"/>
      <c r="AE22" s="32"/>
      <c r="AF22" s="32"/>
      <c r="AG22" s="32"/>
      <c r="AH22" s="32"/>
      <c r="AI22" s="13"/>
      <c r="AJ22" s="61">
        <f t="shared" si="0"/>
        <v>0</v>
      </c>
      <c r="AK22" s="62">
        <f t="shared" si="1"/>
        <v>0</v>
      </c>
      <c r="AL22" s="63">
        <f t="shared" si="2"/>
        <v>0</v>
      </c>
      <c r="AM22" s="64">
        <f t="shared" si="3"/>
        <v>0</v>
      </c>
      <c r="AN22" s="65">
        <f t="shared" si="4"/>
        <v>0</v>
      </c>
      <c r="AO22" s="54"/>
      <c r="AQ22" s="71">
        <f t="shared" si="5"/>
        <v>0</v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 t="str">
        <f t="shared" si="12"/>
        <v/>
      </c>
      <c r="BB22" s="81">
        <f t="shared" si="13"/>
        <v>0</v>
      </c>
      <c r="BD22" s="24" t="str">
        <f t="shared" si="14"/>
        <v/>
      </c>
    </row>
    <row r="23" spans="1:56" x14ac:dyDescent="0.2">
      <c r="A23" s="45">
        <v>13</v>
      </c>
      <c r="B23" s="153" t="s">
        <v>172</v>
      </c>
      <c r="C23" s="159" t="s">
        <v>173</v>
      </c>
      <c r="D23" s="31"/>
      <c r="E23" s="32"/>
      <c r="F23" s="32"/>
      <c r="G23" s="32"/>
      <c r="H23" s="32"/>
      <c r="I23" s="32"/>
      <c r="J23" s="32"/>
      <c r="K23" s="33"/>
      <c r="L23" s="31"/>
      <c r="M23" s="32"/>
      <c r="N23" s="32"/>
      <c r="O23" s="32"/>
      <c r="P23" s="32"/>
      <c r="Q23" s="32"/>
      <c r="R23" s="32"/>
      <c r="S23" s="33"/>
      <c r="T23" s="31"/>
      <c r="U23" s="32"/>
      <c r="V23" s="32"/>
      <c r="W23" s="32"/>
      <c r="X23" s="32"/>
      <c r="Y23" s="32"/>
      <c r="Z23" s="32"/>
      <c r="AA23" s="33"/>
      <c r="AB23" s="11"/>
      <c r="AC23" s="32"/>
      <c r="AD23" s="32"/>
      <c r="AE23" s="32"/>
      <c r="AF23" s="32"/>
      <c r="AG23" s="32"/>
      <c r="AH23" s="32"/>
      <c r="AI23" s="13"/>
      <c r="AJ23" s="61">
        <f t="shared" si="0"/>
        <v>0</v>
      </c>
      <c r="AK23" s="62">
        <f t="shared" si="1"/>
        <v>0</v>
      </c>
      <c r="AL23" s="63">
        <f t="shared" si="2"/>
        <v>0</v>
      </c>
      <c r="AM23" s="64">
        <f t="shared" si="3"/>
        <v>0</v>
      </c>
      <c r="AN23" s="65">
        <f t="shared" si="4"/>
        <v>0</v>
      </c>
      <c r="AO23" s="54"/>
      <c r="AQ23" s="71">
        <f t="shared" si="5"/>
        <v>0</v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 t="str">
        <f t="shared" si="12"/>
        <v/>
      </c>
      <c r="BB23" s="81">
        <f t="shared" si="13"/>
        <v>0</v>
      </c>
      <c r="BD23" s="24" t="str">
        <f t="shared" si="14"/>
        <v/>
      </c>
    </row>
    <row r="24" spans="1:56" x14ac:dyDescent="0.2">
      <c r="A24" s="45">
        <v>14</v>
      </c>
      <c r="B24" s="156" t="s">
        <v>174</v>
      </c>
      <c r="C24" s="153" t="s">
        <v>175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11"/>
      <c r="AC24" s="32"/>
      <c r="AD24" s="32"/>
      <c r="AE24" s="32"/>
      <c r="AF24" s="32"/>
      <c r="AG24" s="32"/>
      <c r="AH24" s="32"/>
      <c r="AI24" s="13"/>
      <c r="AJ24" s="61">
        <f t="shared" si="0"/>
        <v>0</v>
      </c>
      <c r="AK24" s="62">
        <f t="shared" si="1"/>
        <v>0</v>
      </c>
      <c r="AL24" s="63">
        <f t="shared" si="2"/>
        <v>0</v>
      </c>
      <c r="AM24" s="64">
        <f t="shared" si="3"/>
        <v>0</v>
      </c>
      <c r="AN24" s="65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x14ac:dyDescent="0.2">
      <c r="A25" s="45">
        <v>15</v>
      </c>
      <c r="B25" s="157" t="s">
        <v>176</v>
      </c>
      <c r="C25" s="156" t="s">
        <v>177</v>
      </c>
      <c r="D25" s="31"/>
      <c r="E25" s="32"/>
      <c r="F25" s="32"/>
      <c r="G25" s="32"/>
      <c r="H25" s="32"/>
      <c r="I25" s="32"/>
      <c r="J25" s="32"/>
      <c r="K25" s="33"/>
      <c r="L25" s="31"/>
      <c r="M25" s="32"/>
      <c r="N25" s="32"/>
      <c r="O25" s="32"/>
      <c r="P25" s="32"/>
      <c r="Q25" s="32"/>
      <c r="R25" s="32"/>
      <c r="S25" s="33"/>
      <c r="T25" s="31"/>
      <c r="U25" s="32"/>
      <c r="V25" s="32"/>
      <c r="W25" s="32"/>
      <c r="X25" s="32"/>
      <c r="Y25" s="32"/>
      <c r="Z25" s="32"/>
      <c r="AA25" s="33"/>
      <c r="AB25" s="11"/>
      <c r="AC25" s="32"/>
      <c r="AD25" s="32"/>
      <c r="AE25" s="32"/>
      <c r="AF25" s="32"/>
      <c r="AG25" s="32"/>
      <c r="AH25" s="32"/>
      <c r="AI25" s="13"/>
      <c r="AJ25" s="61">
        <f t="shared" si="0"/>
        <v>0</v>
      </c>
      <c r="AK25" s="62">
        <f t="shared" si="1"/>
        <v>0</v>
      </c>
      <c r="AL25" s="63">
        <f t="shared" si="2"/>
        <v>0</v>
      </c>
      <c r="AM25" s="64">
        <f t="shared" si="3"/>
        <v>0</v>
      </c>
      <c r="AN25" s="65">
        <f t="shared" si="4"/>
        <v>0</v>
      </c>
      <c r="AO25" s="54"/>
      <c r="AQ25" s="71">
        <f t="shared" si="5"/>
        <v>0</v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 t="str">
        <f t="shared" si="12"/>
        <v/>
      </c>
      <c r="BB25" s="81">
        <f t="shared" si="13"/>
        <v>0</v>
      </c>
      <c r="BD25" s="24" t="str">
        <f t="shared" si="14"/>
        <v/>
      </c>
    </row>
    <row r="26" spans="1:56" x14ac:dyDescent="0.2">
      <c r="A26" s="45">
        <v>16</v>
      </c>
      <c r="B26" s="156" t="s">
        <v>178</v>
      </c>
      <c r="C26" s="160" t="s">
        <v>179</v>
      </c>
      <c r="D26" s="31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3"/>
      <c r="T26" s="31"/>
      <c r="U26" s="32"/>
      <c r="V26" s="32"/>
      <c r="W26" s="32"/>
      <c r="X26" s="32"/>
      <c r="Y26" s="32"/>
      <c r="Z26" s="32"/>
      <c r="AA26" s="33"/>
      <c r="AB26" s="11"/>
      <c r="AC26" s="32"/>
      <c r="AD26" s="32"/>
      <c r="AE26" s="32"/>
      <c r="AF26" s="32"/>
      <c r="AG26" s="32"/>
      <c r="AH26" s="32"/>
      <c r="AI26" s="13"/>
      <c r="AJ26" s="61">
        <f t="shared" si="0"/>
        <v>0</v>
      </c>
      <c r="AK26" s="62">
        <f t="shared" si="1"/>
        <v>0</v>
      </c>
      <c r="AL26" s="63">
        <f t="shared" si="2"/>
        <v>0</v>
      </c>
      <c r="AM26" s="64">
        <f t="shared" si="3"/>
        <v>0</v>
      </c>
      <c r="AN26" s="65">
        <f t="shared" si="4"/>
        <v>0</v>
      </c>
      <c r="AO26" s="54"/>
      <c r="AQ26" s="71">
        <f t="shared" si="5"/>
        <v>0</v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 t="str">
        <f t="shared" si="12"/>
        <v/>
      </c>
      <c r="BB26" s="81">
        <f t="shared" si="13"/>
        <v>0</v>
      </c>
      <c r="BD26" s="24" t="str">
        <f t="shared" si="14"/>
        <v/>
      </c>
    </row>
    <row r="27" spans="1:56" x14ac:dyDescent="0.2">
      <c r="A27" s="45">
        <v>17</v>
      </c>
      <c r="B27" s="156" t="s">
        <v>180</v>
      </c>
      <c r="C27" s="161" t="s">
        <v>181</v>
      </c>
      <c r="D27" s="31"/>
      <c r="E27" s="32"/>
      <c r="F27" s="32"/>
      <c r="G27" s="32"/>
      <c r="H27" s="32"/>
      <c r="I27" s="32"/>
      <c r="J27" s="32"/>
      <c r="K27" s="33"/>
      <c r="L27" s="31"/>
      <c r="M27" s="32"/>
      <c r="N27" s="32"/>
      <c r="O27" s="32"/>
      <c r="P27" s="32"/>
      <c r="Q27" s="32"/>
      <c r="R27" s="32"/>
      <c r="S27" s="33"/>
      <c r="T27" s="31"/>
      <c r="U27" s="32"/>
      <c r="V27" s="32"/>
      <c r="W27" s="32"/>
      <c r="X27" s="32"/>
      <c r="Y27" s="32"/>
      <c r="Z27" s="32"/>
      <c r="AA27" s="33"/>
      <c r="AB27" s="11"/>
      <c r="AC27" s="32"/>
      <c r="AD27" s="32"/>
      <c r="AE27" s="32"/>
      <c r="AF27" s="32"/>
      <c r="AG27" s="32"/>
      <c r="AH27" s="32"/>
      <c r="AI27" s="13"/>
      <c r="AJ27" s="61">
        <f t="shared" si="0"/>
        <v>0</v>
      </c>
      <c r="AK27" s="62">
        <f t="shared" si="1"/>
        <v>0</v>
      </c>
      <c r="AL27" s="63">
        <f t="shared" si="2"/>
        <v>0</v>
      </c>
      <c r="AM27" s="64">
        <f t="shared" si="3"/>
        <v>0</v>
      </c>
      <c r="AN27" s="65">
        <f t="shared" si="4"/>
        <v>0</v>
      </c>
      <c r="AO27" s="54"/>
      <c r="AQ27" s="71">
        <f t="shared" si="5"/>
        <v>0</v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 t="str">
        <f t="shared" si="12"/>
        <v/>
      </c>
      <c r="BB27" s="81">
        <f t="shared" si="13"/>
        <v>0</v>
      </c>
      <c r="BD27" s="24" t="str">
        <f t="shared" si="14"/>
        <v/>
      </c>
    </row>
    <row r="28" spans="1:56" x14ac:dyDescent="0.2">
      <c r="A28" s="45">
        <v>18</v>
      </c>
      <c r="B28" s="153" t="s">
        <v>182</v>
      </c>
      <c r="C28" s="153" t="s">
        <v>183</v>
      </c>
      <c r="D28" s="31"/>
      <c r="E28" s="32"/>
      <c r="F28" s="32"/>
      <c r="G28" s="32"/>
      <c r="H28" s="32"/>
      <c r="I28" s="32"/>
      <c r="J28" s="32"/>
      <c r="K28" s="33"/>
      <c r="L28" s="31"/>
      <c r="M28" s="32"/>
      <c r="N28" s="32"/>
      <c r="O28" s="32"/>
      <c r="P28" s="32"/>
      <c r="Q28" s="32"/>
      <c r="R28" s="32"/>
      <c r="S28" s="33"/>
      <c r="T28" s="31"/>
      <c r="U28" s="32"/>
      <c r="V28" s="32"/>
      <c r="W28" s="32"/>
      <c r="X28" s="32"/>
      <c r="Y28" s="32"/>
      <c r="Z28" s="32"/>
      <c r="AA28" s="33"/>
      <c r="AB28" s="11"/>
      <c r="AC28" s="32"/>
      <c r="AD28" s="32"/>
      <c r="AE28" s="32"/>
      <c r="AF28" s="32"/>
      <c r="AG28" s="32"/>
      <c r="AH28" s="32"/>
      <c r="AI28" s="13"/>
      <c r="AJ28" s="61">
        <f t="shared" si="0"/>
        <v>0</v>
      </c>
      <c r="AK28" s="62">
        <f t="shared" si="1"/>
        <v>0</v>
      </c>
      <c r="AL28" s="63">
        <f t="shared" si="2"/>
        <v>0</v>
      </c>
      <c r="AM28" s="64">
        <f t="shared" si="3"/>
        <v>0</v>
      </c>
      <c r="AN28" s="65">
        <f t="shared" si="4"/>
        <v>0</v>
      </c>
      <c r="AO28" s="54"/>
      <c r="AQ28" s="71">
        <f t="shared" si="5"/>
        <v>0</v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 t="str">
        <f t="shared" si="12"/>
        <v/>
      </c>
      <c r="BB28" s="81">
        <f t="shared" si="13"/>
        <v>0</v>
      </c>
      <c r="BD28" s="24" t="str">
        <f t="shared" si="14"/>
        <v/>
      </c>
    </row>
    <row r="29" spans="1:56" x14ac:dyDescent="0.2">
      <c r="A29" s="45">
        <v>19</v>
      </c>
      <c r="B29" s="153" t="s">
        <v>184</v>
      </c>
      <c r="C29" s="156" t="s">
        <v>185</v>
      </c>
      <c r="D29" s="31"/>
      <c r="E29" s="32"/>
      <c r="F29" s="32"/>
      <c r="G29" s="32"/>
      <c r="H29" s="32"/>
      <c r="I29" s="32"/>
      <c r="J29" s="32"/>
      <c r="K29" s="33"/>
      <c r="L29" s="31"/>
      <c r="M29" s="32"/>
      <c r="N29" s="32"/>
      <c r="O29" s="32"/>
      <c r="P29" s="32"/>
      <c r="Q29" s="32"/>
      <c r="R29" s="32"/>
      <c r="S29" s="33"/>
      <c r="T29" s="31"/>
      <c r="U29" s="32"/>
      <c r="V29" s="32"/>
      <c r="W29" s="32"/>
      <c r="X29" s="32"/>
      <c r="Y29" s="32"/>
      <c r="Z29" s="32"/>
      <c r="AA29" s="33"/>
      <c r="AB29" s="11"/>
      <c r="AC29" s="32"/>
      <c r="AD29" s="32"/>
      <c r="AE29" s="32"/>
      <c r="AF29" s="32"/>
      <c r="AG29" s="32"/>
      <c r="AH29" s="32"/>
      <c r="AI29" s="13"/>
      <c r="AJ29" s="61">
        <f t="shared" si="0"/>
        <v>0</v>
      </c>
      <c r="AK29" s="62">
        <f t="shared" si="1"/>
        <v>0</v>
      </c>
      <c r="AL29" s="63">
        <f t="shared" si="2"/>
        <v>0</v>
      </c>
      <c r="AM29" s="64">
        <f t="shared" si="3"/>
        <v>0</v>
      </c>
      <c r="AN29" s="65">
        <f t="shared" si="4"/>
        <v>0</v>
      </c>
      <c r="AO29" s="54"/>
      <c r="AQ29" s="71">
        <f t="shared" si="5"/>
        <v>0</v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 t="str">
        <f t="shared" si="12"/>
        <v/>
      </c>
      <c r="BB29" s="81">
        <f t="shared" si="13"/>
        <v>0</v>
      </c>
      <c r="BD29" s="24" t="str">
        <f t="shared" si="14"/>
        <v/>
      </c>
    </row>
    <row r="30" spans="1:56" x14ac:dyDescent="0.2">
      <c r="A30" s="45">
        <v>20</v>
      </c>
      <c r="B30" s="156" t="s">
        <v>186</v>
      </c>
      <c r="C30" s="159" t="s">
        <v>187</v>
      </c>
      <c r="D30" s="31"/>
      <c r="E30" s="32"/>
      <c r="F30" s="32"/>
      <c r="G30" s="32"/>
      <c r="H30" s="32"/>
      <c r="I30" s="32"/>
      <c r="J30" s="32"/>
      <c r="K30" s="33"/>
      <c r="L30" s="31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  <c r="AB30" s="11"/>
      <c r="AC30" s="32"/>
      <c r="AD30" s="32"/>
      <c r="AE30" s="32"/>
      <c r="AF30" s="32"/>
      <c r="AG30" s="32"/>
      <c r="AH30" s="32"/>
      <c r="AI30" s="13"/>
      <c r="AJ30" s="61">
        <f t="shared" si="0"/>
        <v>0</v>
      </c>
      <c r="AK30" s="62">
        <f t="shared" si="1"/>
        <v>0</v>
      </c>
      <c r="AL30" s="63">
        <f t="shared" si="2"/>
        <v>0</v>
      </c>
      <c r="AM30" s="64">
        <f t="shared" si="3"/>
        <v>0</v>
      </c>
      <c r="AN30" s="65">
        <f t="shared" si="4"/>
        <v>0</v>
      </c>
      <c r="AO30" s="54"/>
      <c r="AQ30" s="71">
        <f t="shared" si="5"/>
        <v>0</v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 t="str">
        <f t="shared" si="12"/>
        <v/>
      </c>
      <c r="BB30" s="81">
        <f t="shared" si="13"/>
        <v>0</v>
      </c>
      <c r="BD30" s="24" t="str">
        <f t="shared" si="14"/>
        <v/>
      </c>
    </row>
    <row r="31" spans="1:56" x14ac:dyDescent="0.2">
      <c r="A31" s="45">
        <v>21</v>
      </c>
      <c r="B31" s="157" t="s">
        <v>188</v>
      </c>
      <c r="C31" s="157" t="s">
        <v>189</v>
      </c>
      <c r="D31" s="31"/>
      <c r="E31" s="32"/>
      <c r="F31" s="32"/>
      <c r="G31" s="32"/>
      <c r="H31" s="32"/>
      <c r="I31" s="32"/>
      <c r="J31" s="32"/>
      <c r="K31" s="33"/>
      <c r="L31" s="31"/>
      <c r="M31" s="32"/>
      <c r="N31" s="32"/>
      <c r="O31" s="32"/>
      <c r="P31" s="32"/>
      <c r="Q31" s="32"/>
      <c r="R31" s="32"/>
      <c r="S31" s="33"/>
      <c r="T31" s="31"/>
      <c r="U31" s="32"/>
      <c r="V31" s="32"/>
      <c r="W31" s="32"/>
      <c r="X31" s="32"/>
      <c r="Y31" s="32"/>
      <c r="Z31" s="32"/>
      <c r="AA31" s="33"/>
      <c r="AB31" s="11"/>
      <c r="AC31" s="32"/>
      <c r="AD31" s="32"/>
      <c r="AE31" s="32"/>
      <c r="AF31" s="32"/>
      <c r="AG31" s="32"/>
      <c r="AH31" s="32"/>
      <c r="AI31" s="13"/>
      <c r="AJ31" s="61">
        <f t="shared" si="0"/>
        <v>0</v>
      </c>
      <c r="AK31" s="62">
        <f t="shared" si="1"/>
        <v>0</v>
      </c>
      <c r="AL31" s="63">
        <f t="shared" si="2"/>
        <v>0</v>
      </c>
      <c r="AM31" s="64">
        <f t="shared" si="3"/>
        <v>0</v>
      </c>
      <c r="AN31" s="65">
        <f t="shared" si="4"/>
        <v>0</v>
      </c>
      <c r="AO31" s="54"/>
      <c r="AQ31" s="71">
        <f t="shared" si="5"/>
        <v>0</v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 t="str">
        <f t="shared" si="12"/>
        <v/>
      </c>
      <c r="BB31" s="81">
        <f t="shared" si="13"/>
        <v>0</v>
      </c>
      <c r="BD31" s="24" t="str">
        <f t="shared" si="14"/>
        <v/>
      </c>
    </row>
    <row r="32" spans="1:56" x14ac:dyDescent="0.2">
      <c r="A32" s="45">
        <v>22</v>
      </c>
      <c r="B32" s="156" t="s">
        <v>190</v>
      </c>
      <c r="C32" s="159" t="s">
        <v>191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11"/>
      <c r="AC32" s="32"/>
      <c r="AD32" s="32"/>
      <c r="AE32" s="32"/>
      <c r="AF32" s="32"/>
      <c r="AG32" s="32"/>
      <c r="AH32" s="32"/>
      <c r="AI32" s="13"/>
      <c r="AJ32" s="61">
        <f t="shared" si="0"/>
        <v>0</v>
      </c>
      <c r="AK32" s="62">
        <f t="shared" si="1"/>
        <v>0</v>
      </c>
      <c r="AL32" s="63">
        <f t="shared" si="2"/>
        <v>0</v>
      </c>
      <c r="AM32" s="64">
        <f t="shared" si="3"/>
        <v>0</v>
      </c>
      <c r="AN32" s="65">
        <f t="shared" si="4"/>
        <v>0</v>
      </c>
      <c r="AO32" s="54"/>
      <c r="AQ32" s="71">
        <f t="shared" si="5"/>
        <v>0</v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 t="str">
        <f t="shared" si="12"/>
        <v/>
      </c>
      <c r="BB32" s="81">
        <f t="shared" si="13"/>
        <v>0</v>
      </c>
      <c r="BD32" s="24" t="str">
        <f t="shared" si="14"/>
        <v/>
      </c>
    </row>
    <row r="33" spans="1:56" x14ac:dyDescent="0.2">
      <c r="A33" s="45">
        <v>23</v>
      </c>
      <c r="B33" s="156" t="s">
        <v>192</v>
      </c>
      <c r="C33" s="153" t="s">
        <v>193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11"/>
      <c r="AC33" s="32"/>
      <c r="AD33" s="32"/>
      <c r="AE33" s="32"/>
      <c r="AF33" s="32"/>
      <c r="AG33" s="32"/>
      <c r="AH33" s="32"/>
      <c r="AI33" s="13"/>
      <c r="AJ33" s="61">
        <f t="shared" si="0"/>
        <v>0</v>
      </c>
      <c r="AK33" s="62">
        <f t="shared" si="1"/>
        <v>0</v>
      </c>
      <c r="AL33" s="63">
        <f t="shared" si="2"/>
        <v>0</v>
      </c>
      <c r="AM33" s="64">
        <f t="shared" si="3"/>
        <v>0</v>
      </c>
      <c r="AN33" s="65">
        <f t="shared" si="4"/>
        <v>0</v>
      </c>
      <c r="AO33" s="54"/>
      <c r="AQ33" s="71">
        <f t="shared" si="5"/>
        <v>0</v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 t="str">
        <f t="shared" si="12"/>
        <v/>
      </c>
      <c r="BB33" s="81">
        <f t="shared" si="13"/>
        <v>0</v>
      </c>
      <c r="BD33" s="24" t="str">
        <f t="shared" si="14"/>
        <v/>
      </c>
    </row>
    <row r="34" spans="1:56" x14ac:dyDescent="0.2">
      <c r="A34" s="45">
        <v>24</v>
      </c>
      <c r="B34" s="153" t="s">
        <v>194</v>
      </c>
      <c r="C34" s="156" t="s">
        <v>195</v>
      </c>
      <c r="D34" s="31"/>
      <c r="E34" s="32"/>
      <c r="F34" s="32"/>
      <c r="G34" s="32"/>
      <c r="H34" s="32"/>
      <c r="I34" s="32"/>
      <c r="J34" s="32"/>
      <c r="K34" s="33"/>
      <c r="L34" s="31"/>
      <c r="M34" s="32"/>
      <c r="N34" s="32"/>
      <c r="O34" s="32"/>
      <c r="P34" s="32"/>
      <c r="Q34" s="32"/>
      <c r="R34" s="32"/>
      <c r="S34" s="33"/>
      <c r="T34" s="31"/>
      <c r="U34" s="32"/>
      <c r="V34" s="32"/>
      <c r="W34" s="32"/>
      <c r="X34" s="32"/>
      <c r="Y34" s="32"/>
      <c r="Z34" s="32"/>
      <c r="AA34" s="33"/>
      <c r="AB34" s="11"/>
      <c r="AC34" s="32"/>
      <c r="AD34" s="32"/>
      <c r="AE34" s="32"/>
      <c r="AF34" s="32"/>
      <c r="AG34" s="32"/>
      <c r="AH34" s="32"/>
      <c r="AI34" s="13"/>
      <c r="AJ34" s="61">
        <f t="shared" si="0"/>
        <v>0</v>
      </c>
      <c r="AK34" s="62">
        <f t="shared" si="1"/>
        <v>0</v>
      </c>
      <c r="AL34" s="63">
        <f t="shared" si="2"/>
        <v>0</v>
      </c>
      <c r="AM34" s="64">
        <f t="shared" si="3"/>
        <v>0</v>
      </c>
      <c r="AN34" s="65">
        <f t="shared" si="4"/>
        <v>0</v>
      </c>
      <c r="AO34" s="54"/>
      <c r="AQ34" s="71">
        <f t="shared" si="5"/>
        <v>0</v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 t="str">
        <f t="shared" si="12"/>
        <v/>
      </c>
      <c r="BB34" s="81">
        <f t="shared" si="13"/>
        <v>0</v>
      </c>
      <c r="BD34" s="24" t="str">
        <f t="shared" si="14"/>
        <v/>
      </c>
    </row>
    <row r="35" spans="1:56" x14ac:dyDescent="0.2">
      <c r="A35" s="45">
        <v>25</v>
      </c>
      <c r="B35" s="156" t="s">
        <v>196</v>
      </c>
      <c r="C35" s="153" t="s">
        <v>197</v>
      </c>
      <c r="D35" s="31"/>
      <c r="E35" s="32"/>
      <c r="F35" s="32"/>
      <c r="G35" s="32"/>
      <c r="H35" s="32"/>
      <c r="I35" s="32"/>
      <c r="J35" s="32"/>
      <c r="K35" s="33"/>
      <c r="L35" s="31"/>
      <c r="M35" s="32"/>
      <c r="N35" s="32"/>
      <c r="O35" s="32"/>
      <c r="P35" s="32"/>
      <c r="Q35" s="32"/>
      <c r="R35" s="32"/>
      <c r="S35" s="33"/>
      <c r="T35" s="31"/>
      <c r="U35" s="32"/>
      <c r="V35" s="32"/>
      <c r="W35" s="32"/>
      <c r="X35" s="32"/>
      <c r="Y35" s="32"/>
      <c r="Z35" s="32"/>
      <c r="AA35" s="33"/>
      <c r="AB35" s="11"/>
      <c r="AC35" s="32"/>
      <c r="AD35" s="32"/>
      <c r="AE35" s="32"/>
      <c r="AF35" s="32"/>
      <c r="AG35" s="32"/>
      <c r="AH35" s="32"/>
      <c r="AI35" s="13"/>
      <c r="AJ35" s="61">
        <f t="shared" si="0"/>
        <v>0</v>
      </c>
      <c r="AK35" s="62">
        <f t="shared" si="1"/>
        <v>0</v>
      </c>
      <c r="AL35" s="63">
        <f t="shared" si="2"/>
        <v>0</v>
      </c>
      <c r="AM35" s="64">
        <f t="shared" si="3"/>
        <v>0</v>
      </c>
      <c r="AN35" s="65">
        <f t="shared" si="4"/>
        <v>0</v>
      </c>
      <c r="AO35" s="54"/>
      <c r="AQ35" s="71">
        <f t="shared" si="5"/>
        <v>0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0</v>
      </c>
      <c r="BD35" s="24" t="str">
        <f t="shared" si="14"/>
        <v/>
      </c>
    </row>
    <row r="36" spans="1:56" x14ac:dyDescent="0.2">
      <c r="A36" s="45">
        <v>26</v>
      </c>
      <c r="B36" s="157" t="s">
        <v>198</v>
      </c>
      <c r="C36" s="159" t="s">
        <v>199</v>
      </c>
      <c r="D36" s="31"/>
      <c r="E36" s="32"/>
      <c r="F36" s="32"/>
      <c r="G36" s="32"/>
      <c r="H36" s="32"/>
      <c r="I36" s="32"/>
      <c r="J36" s="32"/>
      <c r="K36" s="33"/>
      <c r="L36" s="31"/>
      <c r="M36" s="32"/>
      <c r="N36" s="32"/>
      <c r="O36" s="32"/>
      <c r="P36" s="32"/>
      <c r="Q36" s="32"/>
      <c r="R36" s="32"/>
      <c r="S36" s="33"/>
      <c r="T36" s="31"/>
      <c r="U36" s="32"/>
      <c r="V36" s="32"/>
      <c r="W36" s="32"/>
      <c r="X36" s="32"/>
      <c r="Y36" s="32"/>
      <c r="Z36" s="32"/>
      <c r="AA36" s="33"/>
      <c r="AB36" s="11"/>
      <c r="AC36" s="32"/>
      <c r="AD36" s="32"/>
      <c r="AE36" s="32"/>
      <c r="AF36" s="32"/>
      <c r="AG36" s="32"/>
      <c r="AH36" s="32"/>
      <c r="AI36" s="13"/>
      <c r="AJ36" s="61">
        <f t="shared" si="0"/>
        <v>0</v>
      </c>
      <c r="AK36" s="62">
        <f t="shared" si="1"/>
        <v>0</v>
      </c>
      <c r="AL36" s="63">
        <f t="shared" si="2"/>
        <v>0</v>
      </c>
      <c r="AM36" s="64">
        <f t="shared" si="3"/>
        <v>0</v>
      </c>
      <c r="AN36" s="65">
        <f t="shared" si="4"/>
        <v>0</v>
      </c>
      <c r="AO36" s="54"/>
      <c r="AQ36" s="71">
        <f t="shared" si="5"/>
        <v>0</v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 t="str">
        <f t="shared" si="12"/>
        <v/>
      </c>
      <c r="BB36" s="81">
        <f t="shared" si="13"/>
        <v>0</v>
      </c>
      <c r="BD36" s="24" t="str">
        <f t="shared" si="14"/>
        <v/>
      </c>
    </row>
    <row r="37" spans="1:56" x14ac:dyDescent="0.2">
      <c r="A37" s="45">
        <v>27</v>
      </c>
      <c r="B37" s="156" t="s">
        <v>200</v>
      </c>
      <c r="C37" s="157" t="s">
        <v>201</v>
      </c>
      <c r="D37" s="31"/>
      <c r="E37" s="32"/>
      <c r="F37" s="32"/>
      <c r="G37" s="32"/>
      <c r="H37" s="32"/>
      <c r="I37" s="32"/>
      <c r="J37" s="32"/>
      <c r="K37" s="33"/>
      <c r="L37" s="31"/>
      <c r="M37" s="32"/>
      <c r="N37" s="32"/>
      <c r="O37" s="32"/>
      <c r="P37" s="32"/>
      <c r="Q37" s="32"/>
      <c r="R37" s="32"/>
      <c r="S37" s="33"/>
      <c r="T37" s="31"/>
      <c r="U37" s="32"/>
      <c r="V37" s="32"/>
      <c r="W37" s="32"/>
      <c r="X37" s="32"/>
      <c r="Y37" s="32"/>
      <c r="Z37" s="32"/>
      <c r="AA37" s="33"/>
      <c r="AB37" s="11"/>
      <c r="AC37" s="32"/>
      <c r="AD37" s="32"/>
      <c r="AE37" s="32"/>
      <c r="AF37" s="32"/>
      <c r="AG37" s="32"/>
      <c r="AH37" s="32"/>
      <c r="AI37" s="13"/>
      <c r="AJ37" s="61">
        <f t="shared" si="0"/>
        <v>0</v>
      </c>
      <c r="AK37" s="62">
        <f t="shared" si="1"/>
        <v>0</v>
      </c>
      <c r="AL37" s="63">
        <f t="shared" si="2"/>
        <v>0</v>
      </c>
      <c r="AM37" s="64">
        <f t="shared" si="3"/>
        <v>0</v>
      </c>
      <c r="AN37" s="65">
        <f t="shared" si="4"/>
        <v>0</v>
      </c>
      <c r="AO37" s="54"/>
      <c r="AQ37" s="71">
        <f t="shared" si="5"/>
        <v>0</v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 t="str">
        <f t="shared" si="12"/>
        <v/>
      </c>
      <c r="BB37" s="81">
        <f t="shared" si="13"/>
        <v>0</v>
      </c>
      <c r="BD37" s="24" t="str">
        <f t="shared" si="14"/>
        <v/>
      </c>
    </row>
    <row r="38" spans="1:56" x14ac:dyDescent="0.2">
      <c r="A38" s="45">
        <v>28</v>
      </c>
      <c r="B38" s="156" t="s">
        <v>202</v>
      </c>
      <c r="C38" s="159" t="s">
        <v>203</v>
      </c>
      <c r="D38" s="31"/>
      <c r="E38" s="32"/>
      <c r="F38" s="32"/>
      <c r="G38" s="32"/>
      <c r="H38" s="32"/>
      <c r="I38" s="32"/>
      <c r="J38" s="32"/>
      <c r="K38" s="33"/>
      <c r="L38" s="31"/>
      <c r="M38" s="32"/>
      <c r="N38" s="32"/>
      <c r="O38" s="32"/>
      <c r="P38" s="32"/>
      <c r="Q38" s="32"/>
      <c r="R38" s="32"/>
      <c r="S38" s="33"/>
      <c r="T38" s="31"/>
      <c r="U38" s="32"/>
      <c r="V38" s="32"/>
      <c r="W38" s="32"/>
      <c r="X38" s="32"/>
      <c r="Y38" s="32"/>
      <c r="Z38" s="32"/>
      <c r="AA38" s="33"/>
      <c r="AB38" s="11"/>
      <c r="AC38" s="32"/>
      <c r="AD38" s="32"/>
      <c r="AE38" s="32"/>
      <c r="AF38" s="32"/>
      <c r="AG38" s="32"/>
      <c r="AH38" s="32"/>
      <c r="AI38" s="13"/>
      <c r="AJ38" s="61">
        <f t="shared" si="0"/>
        <v>0</v>
      </c>
      <c r="AK38" s="62">
        <f t="shared" si="1"/>
        <v>0</v>
      </c>
      <c r="AL38" s="63">
        <f t="shared" si="2"/>
        <v>0</v>
      </c>
      <c r="AM38" s="64">
        <f t="shared" si="3"/>
        <v>0</v>
      </c>
      <c r="AN38" s="65">
        <f t="shared" si="4"/>
        <v>0</v>
      </c>
      <c r="AO38" s="54"/>
      <c r="AQ38" s="71">
        <f t="shared" si="5"/>
        <v>0</v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 t="str">
        <f t="shared" si="12"/>
        <v/>
      </c>
      <c r="BB38" s="81">
        <f t="shared" si="13"/>
        <v>0</v>
      </c>
      <c r="BD38" s="24" t="str">
        <f t="shared" si="14"/>
        <v/>
      </c>
    </row>
    <row r="39" spans="1:56" x14ac:dyDescent="0.2">
      <c r="A39" s="45">
        <v>29</v>
      </c>
      <c r="B39" s="153" t="s">
        <v>204</v>
      </c>
      <c r="C39" s="157" t="s">
        <v>205</v>
      </c>
      <c r="D39" s="31"/>
      <c r="E39" s="32"/>
      <c r="F39" s="32"/>
      <c r="G39" s="32"/>
      <c r="H39" s="32"/>
      <c r="I39" s="32"/>
      <c r="J39" s="32"/>
      <c r="K39" s="33"/>
      <c r="L39" s="31"/>
      <c r="M39" s="32"/>
      <c r="N39" s="32"/>
      <c r="O39" s="32"/>
      <c r="P39" s="32"/>
      <c r="Q39" s="32"/>
      <c r="R39" s="32"/>
      <c r="S39" s="33"/>
      <c r="T39" s="31"/>
      <c r="U39" s="32"/>
      <c r="V39" s="32"/>
      <c r="W39" s="32"/>
      <c r="X39" s="32"/>
      <c r="Y39" s="32"/>
      <c r="Z39" s="32"/>
      <c r="AA39" s="33"/>
      <c r="AB39" s="11"/>
      <c r="AC39" s="32"/>
      <c r="AD39" s="32"/>
      <c r="AE39" s="32"/>
      <c r="AF39" s="32"/>
      <c r="AG39" s="32"/>
      <c r="AH39" s="32"/>
      <c r="AI39" s="13"/>
      <c r="AJ39" s="61">
        <f t="shared" si="0"/>
        <v>0</v>
      </c>
      <c r="AK39" s="62">
        <f t="shared" si="1"/>
        <v>0</v>
      </c>
      <c r="AL39" s="63">
        <f t="shared" si="2"/>
        <v>0</v>
      </c>
      <c r="AM39" s="64">
        <f t="shared" si="3"/>
        <v>0</v>
      </c>
      <c r="AN39" s="65">
        <f t="shared" si="4"/>
        <v>0</v>
      </c>
      <c r="AO39" s="54"/>
      <c r="AQ39" s="71">
        <f t="shared" si="5"/>
        <v>0</v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 t="str">
        <f t="shared" si="12"/>
        <v/>
      </c>
      <c r="BB39" s="81">
        <f t="shared" si="13"/>
        <v>0</v>
      </c>
      <c r="BD39" s="24" t="str">
        <f t="shared" si="14"/>
        <v/>
      </c>
    </row>
    <row r="40" spans="1:56" x14ac:dyDescent="0.2">
      <c r="A40" s="45">
        <v>30</v>
      </c>
      <c r="B40" s="156" t="s">
        <v>206</v>
      </c>
      <c r="C40" s="156" t="s">
        <v>147</v>
      </c>
      <c r="D40" s="31"/>
      <c r="E40" s="32"/>
      <c r="F40" s="32"/>
      <c r="G40" s="32"/>
      <c r="H40" s="32"/>
      <c r="I40" s="32"/>
      <c r="J40" s="32"/>
      <c r="K40" s="33"/>
      <c r="L40" s="31"/>
      <c r="M40" s="32"/>
      <c r="N40" s="32"/>
      <c r="O40" s="32"/>
      <c r="P40" s="32"/>
      <c r="Q40" s="32"/>
      <c r="R40" s="32"/>
      <c r="S40" s="33"/>
      <c r="T40" s="31"/>
      <c r="U40" s="32"/>
      <c r="V40" s="32"/>
      <c r="W40" s="32"/>
      <c r="X40" s="32"/>
      <c r="Y40" s="32"/>
      <c r="Z40" s="32"/>
      <c r="AA40" s="33"/>
      <c r="AB40" s="11"/>
      <c r="AC40" s="32"/>
      <c r="AD40" s="32"/>
      <c r="AE40" s="32"/>
      <c r="AF40" s="32"/>
      <c r="AG40" s="32"/>
      <c r="AH40" s="32"/>
      <c r="AI40" s="13"/>
      <c r="AJ40" s="61">
        <f t="shared" si="0"/>
        <v>0</v>
      </c>
      <c r="AK40" s="62">
        <f t="shared" si="1"/>
        <v>0</v>
      </c>
      <c r="AL40" s="63">
        <f t="shared" si="2"/>
        <v>0</v>
      </c>
      <c r="AM40" s="64">
        <f t="shared" si="3"/>
        <v>0</v>
      </c>
      <c r="AN40" s="65">
        <f t="shared" si="4"/>
        <v>0</v>
      </c>
      <c r="AO40" s="54"/>
      <c r="AQ40" s="71">
        <f t="shared" si="5"/>
        <v>0</v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 t="str">
        <f t="shared" si="12"/>
        <v/>
      </c>
      <c r="BB40" s="81">
        <f t="shared" si="13"/>
        <v>0</v>
      </c>
      <c r="BD40" s="24" t="str">
        <f t="shared" si="14"/>
        <v/>
      </c>
    </row>
    <row r="41" spans="1:56" x14ac:dyDescent="0.2">
      <c r="A41" s="45">
        <v>31</v>
      </c>
      <c r="B41" s="157" t="s">
        <v>207</v>
      </c>
      <c r="C41" s="153" t="s">
        <v>208</v>
      </c>
      <c r="D41" s="31"/>
      <c r="E41" s="32"/>
      <c r="F41" s="32"/>
      <c r="G41" s="32"/>
      <c r="H41" s="32"/>
      <c r="I41" s="32"/>
      <c r="J41" s="32"/>
      <c r="K41" s="33"/>
      <c r="L41" s="31"/>
      <c r="M41" s="32"/>
      <c r="N41" s="32"/>
      <c r="O41" s="32"/>
      <c r="P41" s="32"/>
      <c r="Q41" s="32"/>
      <c r="R41" s="32"/>
      <c r="S41" s="33"/>
      <c r="T41" s="31"/>
      <c r="U41" s="32"/>
      <c r="V41" s="32"/>
      <c r="W41" s="32"/>
      <c r="X41" s="32"/>
      <c r="Y41" s="32"/>
      <c r="Z41" s="32"/>
      <c r="AA41" s="33"/>
      <c r="AB41" s="11"/>
      <c r="AC41" s="32"/>
      <c r="AD41" s="32"/>
      <c r="AE41" s="32"/>
      <c r="AF41" s="32"/>
      <c r="AG41" s="32"/>
      <c r="AH41" s="32"/>
      <c r="AI41" s="13"/>
      <c r="AJ41" s="61">
        <f t="shared" si="0"/>
        <v>0</v>
      </c>
      <c r="AK41" s="62">
        <f t="shared" si="1"/>
        <v>0</v>
      </c>
      <c r="AL41" s="63">
        <f t="shared" si="2"/>
        <v>0</v>
      </c>
      <c r="AM41" s="64">
        <f t="shared" si="3"/>
        <v>0</v>
      </c>
      <c r="AN41" s="65">
        <f t="shared" si="4"/>
        <v>0</v>
      </c>
      <c r="AO41" s="54"/>
      <c r="AQ41" s="71">
        <f t="shared" si="5"/>
        <v>0</v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 t="str">
        <f t="shared" si="12"/>
        <v/>
      </c>
      <c r="BB41" s="81">
        <f t="shared" si="13"/>
        <v>0</v>
      </c>
      <c r="BD41" s="24" t="str">
        <f t="shared" si="14"/>
        <v/>
      </c>
    </row>
    <row r="42" spans="1:56" x14ac:dyDescent="0.2">
      <c r="A42" s="45">
        <v>32</v>
      </c>
      <c r="B42" s="156" t="s">
        <v>209</v>
      </c>
      <c r="C42" s="161" t="s">
        <v>177</v>
      </c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11"/>
      <c r="AC42" s="32"/>
      <c r="AD42" s="32"/>
      <c r="AE42" s="32"/>
      <c r="AF42" s="32"/>
      <c r="AG42" s="32"/>
      <c r="AH42" s="32"/>
      <c r="AI42" s="13"/>
      <c r="AJ42" s="61">
        <f t="shared" si="0"/>
        <v>0</v>
      </c>
      <c r="AK42" s="62">
        <f t="shared" si="1"/>
        <v>0</v>
      </c>
      <c r="AL42" s="63">
        <f t="shared" si="2"/>
        <v>0</v>
      </c>
      <c r="AM42" s="64">
        <f t="shared" si="3"/>
        <v>0</v>
      </c>
      <c r="AN42" s="65">
        <f t="shared" si="4"/>
        <v>0</v>
      </c>
      <c r="AO42" s="54"/>
      <c r="AQ42" s="71">
        <f t="shared" si="5"/>
        <v>0</v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 t="str">
        <f t="shared" si="12"/>
        <v/>
      </c>
      <c r="BB42" s="81">
        <f t="shared" si="13"/>
        <v>0</v>
      </c>
      <c r="BD42" s="24" t="str">
        <f t="shared" si="14"/>
        <v/>
      </c>
    </row>
    <row r="43" spans="1:56" x14ac:dyDescent="0.2">
      <c r="A43" s="45">
        <v>33</v>
      </c>
      <c r="B43" s="156" t="s">
        <v>210</v>
      </c>
      <c r="C43" s="153" t="s">
        <v>211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11"/>
      <c r="AC43" s="32"/>
      <c r="AD43" s="32"/>
      <c r="AE43" s="32"/>
      <c r="AF43" s="32"/>
      <c r="AG43" s="32"/>
      <c r="AH43" s="32"/>
      <c r="AI43" s="13"/>
      <c r="AJ43" s="61">
        <f t="shared" si="0"/>
        <v>0</v>
      </c>
      <c r="AK43" s="62">
        <f t="shared" si="1"/>
        <v>0</v>
      </c>
      <c r="AL43" s="63">
        <f t="shared" si="2"/>
        <v>0</v>
      </c>
      <c r="AM43" s="64">
        <f t="shared" si="3"/>
        <v>0</v>
      </c>
      <c r="AN43" s="65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56" t="s">
        <v>212</v>
      </c>
      <c r="C44" s="143" t="s">
        <v>213</v>
      </c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11"/>
      <c r="AC44" s="32"/>
      <c r="AD44" s="32"/>
      <c r="AE44" s="32"/>
      <c r="AF44" s="32"/>
      <c r="AG44" s="32"/>
      <c r="AH44" s="32"/>
      <c r="AI44" s="13"/>
      <c r="AJ44" s="61">
        <f t="shared" si="0"/>
        <v>0</v>
      </c>
      <c r="AK44" s="62">
        <f t="shared" si="1"/>
        <v>0</v>
      </c>
      <c r="AL44" s="63">
        <f t="shared" si="2"/>
        <v>0</v>
      </c>
      <c r="AM44" s="64">
        <f t="shared" si="3"/>
        <v>0</v>
      </c>
      <c r="AN44" s="65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x14ac:dyDescent="0.2">
      <c r="A45" s="45">
        <v>35</v>
      </c>
      <c r="B45" s="157" t="s">
        <v>214</v>
      </c>
      <c r="C45" s="159" t="s">
        <v>215</v>
      </c>
      <c r="D45" s="31"/>
      <c r="E45" s="32"/>
      <c r="F45" s="32"/>
      <c r="G45" s="32"/>
      <c r="H45" s="32"/>
      <c r="I45" s="32"/>
      <c r="J45" s="32"/>
      <c r="K45" s="33"/>
      <c r="L45" s="31"/>
      <c r="M45" s="32"/>
      <c r="N45" s="32"/>
      <c r="O45" s="32"/>
      <c r="P45" s="32"/>
      <c r="Q45" s="32"/>
      <c r="R45" s="32"/>
      <c r="S45" s="13"/>
      <c r="T45" s="31"/>
      <c r="U45" s="32"/>
      <c r="V45" s="32"/>
      <c r="W45" s="32"/>
      <c r="X45" s="32"/>
      <c r="Y45" s="32"/>
      <c r="Z45" s="32"/>
      <c r="AA45" s="33"/>
      <c r="AB45" s="11"/>
      <c r="AC45" s="32"/>
      <c r="AD45" s="32"/>
      <c r="AE45" s="32"/>
      <c r="AF45" s="32"/>
      <c r="AG45" s="32"/>
      <c r="AH45" s="32"/>
      <c r="AI45" s="13"/>
      <c r="AJ45" s="61">
        <f t="shared" si="0"/>
        <v>0</v>
      </c>
      <c r="AK45" s="62">
        <f t="shared" si="1"/>
        <v>0</v>
      </c>
      <c r="AL45" s="63">
        <f t="shared" si="2"/>
        <v>0</v>
      </c>
      <c r="AM45" s="64">
        <f t="shared" si="3"/>
        <v>0</v>
      </c>
      <c r="AN45" s="65">
        <f t="shared" si="4"/>
        <v>0</v>
      </c>
      <c r="AO45" s="54"/>
      <c r="AQ45" s="71">
        <f t="shared" si="5"/>
        <v>0</v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 t="str">
        <f t="shared" si="12"/>
        <v/>
      </c>
      <c r="BB45" s="81">
        <f t="shared" si="13"/>
        <v>0</v>
      </c>
      <c r="BD45" s="24" t="str">
        <f t="shared" si="14"/>
        <v/>
      </c>
    </row>
    <row r="46" spans="1:56" x14ac:dyDescent="0.2">
      <c r="A46" s="45">
        <v>36</v>
      </c>
      <c r="B46" s="165" t="s">
        <v>216</v>
      </c>
      <c r="C46" s="141" t="s">
        <v>217</v>
      </c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61">
        <f t="shared" si="0"/>
        <v>0</v>
      </c>
      <c r="AK46" s="62">
        <f t="shared" si="1"/>
        <v>0</v>
      </c>
      <c r="AL46" s="63">
        <f t="shared" si="2"/>
        <v>0</v>
      </c>
      <c r="AM46" s="64">
        <f t="shared" si="3"/>
        <v>0</v>
      </c>
      <c r="AN46" s="65">
        <f t="shared" si="4"/>
        <v>0</v>
      </c>
      <c r="AO46" s="54"/>
      <c r="AQ46" s="71">
        <f t="shared" si="5"/>
        <v>0</v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 t="str">
        <f t="shared" si="12"/>
        <v/>
      </c>
      <c r="BB46" s="81">
        <f t="shared" si="13"/>
        <v>0</v>
      </c>
      <c r="BD46" s="24" t="str">
        <f t="shared" si="14"/>
        <v/>
      </c>
    </row>
    <row r="47" spans="1:56" x14ac:dyDescent="0.2">
      <c r="A47" s="45">
        <v>37</v>
      </c>
      <c r="B47" s="156"/>
      <c r="C47" s="153"/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0"/>
        <v>0</v>
      </c>
      <c r="AK47" s="62">
        <f t="shared" si="1"/>
        <v>0</v>
      </c>
      <c r="AL47" s="63">
        <f t="shared" si="2"/>
        <v>0</v>
      </c>
      <c r="AM47" s="64">
        <f t="shared" si="3"/>
        <v>0</v>
      </c>
      <c r="AN47" s="65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  <mergeCell ref="D7:R7"/>
    <mergeCell ref="A9:A10"/>
    <mergeCell ref="B9:B10"/>
    <mergeCell ref="C9:C10"/>
    <mergeCell ref="D9:K9"/>
    <mergeCell ref="L9:S9"/>
    <mergeCell ref="AM9:AM10"/>
    <mergeCell ref="AQ9:AQ10"/>
    <mergeCell ref="AR9:AR10"/>
    <mergeCell ref="T9:AA9"/>
    <mergeCell ref="AB9:AI9"/>
    <mergeCell ref="AJ9:AJ10"/>
    <mergeCell ref="AK9:AK10"/>
    <mergeCell ref="AL9:AL10"/>
  </mergeCells>
  <conditionalFormatting sqref="D11:AI11">
    <cfRule type="cellIs" dxfId="54" priority="2" operator="lessThan">
      <formula>70</formula>
    </cfRule>
  </conditionalFormatting>
  <conditionalFormatting sqref="F12:K41">
    <cfRule type="cellIs" dxfId="53" priority="5" operator="lessThan">
      <formula>70</formula>
    </cfRule>
  </conditionalFormatting>
  <conditionalFormatting sqref="N12:AA41">
    <cfRule type="cellIs" dxfId="52" priority="4" operator="lessThan">
      <formula>70</formula>
    </cfRule>
  </conditionalFormatting>
  <conditionalFormatting sqref="AD12:AI41">
    <cfRule type="cellIs" dxfId="51" priority="3" operator="lessThan">
      <formula>70</formula>
    </cfRule>
  </conditionalFormatting>
  <conditionalFormatting sqref="AJ11:AO55 D12:E41 L12:M41 AB12:AC41 D42:AI55">
    <cfRule type="cellIs" dxfId="50" priority="8" operator="lessThan">
      <formula>70</formula>
    </cfRule>
  </conditionalFormatting>
  <conditionalFormatting sqref="AQ11:AQ55">
    <cfRule type="cellIs" dxfId="49" priority="6" operator="lessThan">
      <formula>70</formula>
    </cfRule>
  </conditionalFormatting>
  <conditionalFormatting sqref="AQ11:AX55">
    <cfRule type="cellIs" dxfId="48" priority="7" operator="lessThan">
      <formula>70</formula>
    </cfRule>
  </conditionalFormatting>
  <conditionalFormatting sqref="AY11:AY55">
    <cfRule type="cellIs" dxfId="47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D1647-40F2-4D63-A28C-4EC82782B22D}">
  <dimension ref="A4:BD55"/>
  <sheetViews>
    <sheetView zoomScaleNormal="100" workbookViewId="0">
      <selection activeCell="P23" sqref="P23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207" t="s">
        <v>145</v>
      </c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208"/>
      <c r="P7" s="208"/>
      <c r="Q7" s="208"/>
      <c r="R7" s="209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10" t="s">
        <v>98</v>
      </c>
      <c r="AO7" s="213" t="s">
        <v>103</v>
      </c>
      <c r="AQ7" s="184" t="s">
        <v>20</v>
      </c>
      <c r="AR7" s="185"/>
      <c r="AS7" s="185"/>
      <c r="AT7" s="186"/>
      <c r="AU7" s="243" t="s">
        <v>21</v>
      </c>
      <c r="AV7" s="244"/>
      <c r="AW7" s="244"/>
      <c r="AX7" s="245"/>
      <c r="AY7" s="237" t="s">
        <v>102</v>
      </c>
      <c r="AZ7" s="238"/>
      <c r="BA7" s="237" t="s">
        <v>104</v>
      </c>
      <c r="BB7" s="238"/>
      <c r="BD7" s="24" t="s">
        <v>144</v>
      </c>
    </row>
    <row r="8" spans="1:56" ht="16" thickBot="1" x14ac:dyDescent="0.25">
      <c r="AN8" s="211"/>
      <c r="AO8" s="214"/>
      <c r="AQ8" s="187"/>
      <c r="AR8" s="188"/>
      <c r="AS8" s="188"/>
      <c r="AT8" s="189"/>
      <c r="AU8" s="246"/>
      <c r="AV8" s="247"/>
      <c r="AW8" s="247"/>
      <c r="AX8" s="248"/>
      <c r="AY8" s="241"/>
      <c r="AZ8" s="242"/>
      <c r="BA8" s="239"/>
      <c r="BB8" s="240"/>
    </row>
    <row r="9" spans="1:56" x14ac:dyDescent="0.2">
      <c r="A9" s="198" t="s">
        <v>5</v>
      </c>
      <c r="B9" s="200" t="s">
        <v>4</v>
      </c>
      <c r="C9" s="202" t="s">
        <v>19</v>
      </c>
      <c r="D9" s="204" t="s">
        <v>90</v>
      </c>
      <c r="E9" s="205"/>
      <c r="F9" s="205"/>
      <c r="G9" s="205"/>
      <c r="H9" s="205"/>
      <c r="I9" s="205"/>
      <c r="J9" s="205"/>
      <c r="K9" s="206"/>
      <c r="L9" s="216" t="s">
        <v>91</v>
      </c>
      <c r="M9" s="217"/>
      <c r="N9" s="217"/>
      <c r="O9" s="217"/>
      <c r="P9" s="217"/>
      <c r="Q9" s="217"/>
      <c r="R9" s="217"/>
      <c r="S9" s="218"/>
      <c r="T9" s="228" t="s">
        <v>92</v>
      </c>
      <c r="U9" s="229"/>
      <c r="V9" s="229"/>
      <c r="W9" s="229"/>
      <c r="X9" s="229"/>
      <c r="Y9" s="229"/>
      <c r="Z9" s="229"/>
      <c r="AA9" s="230"/>
      <c r="AB9" s="219" t="s">
        <v>93</v>
      </c>
      <c r="AC9" s="220"/>
      <c r="AD9" s="220"/>
      <c r="AE9" s="220"/>
      <c r="AF9" s="220"/>
      <c r="AG9" s="220"/>
      <c r="AH9" s="220"/>
      <c r="AI9" s="221"/>
      <c r="AJ9" s="222" t="s">
        <v>94</v>
      </c>
      <c r="AK9" s="224" t="s">
        <v>95</v>
      </c>
      <c r="AL9" s="231" t="s">
        <v>96</v>
      </c>
      <c r="AM9" s="226" t="s">
        <v>97</v>
      </c>
      <c r="AN9" s="211"/>
      <c r="AO9" s="214"/>
      <c r="AQ9" s="196" t="s">
        <v>42</v>
      </c>
      <c r="AR9" s="190" t="s">
        <v>43</v>
      </c>
      <c r="AS9" s="192" t="s">
        <v>44</v>
      </c>
      <c r="AT9" s="194" t="s">
        <v>99</v>
      </c>
      <c r="AU9" s="196" t="s">
        <v>46</v>
      </c>
      <c r="AV9" s="190" t="s">
        <v>105</v>
      </c>
      <c r="AW9" s="192" t="s">
        <v>106</v>
      </c>
      <c r="AX9" s="250" t="s">
        <v>107</v>
      </c>
      <c r="AY9" s="233" t="s">
        <v>100</v>
      </c>
      <c r="AZ9" s="235" t="s">
        <v>101</v>
      </c>
      <c r="BA9" s="234" t="s">
        <v>57</v>
      </c>
      <c r="BB9" s="249" t="s">
        <v>58</v>
      </c>
    </row>
    <row r="10" spans="1:56" ht="16" thickBot="1" x14ac:dyDescent="0.25">
      <c r="A10" s="199"/>
      <c r="B10" s="201"/>
      <c r="C10" s="203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23"/>
      <c r="AK10" s="225"/>
      <c r="AL10" s="232"/>
      <c r="AM10" s="227"/>
      <c r="AN10" s="212"/>
      <c r="AO10" s="215"/>
      <c r="AQ10" s="197"/>
      <c r="AR10" s="191"/>
      <c r="AS10" s="193"/>
      <c r="AT10" s="195"/>
      <c r="AU10" s="197"/>
      <c r="AV10" s="191"/>
      <c r="AW10" s="193"/>
      <c r="AX10" s="251"/>
      <c r="AY10" s="234"/>
      <c r="AZ10" s="236"/>
      <c r="BA10" s="234"/>
      <c r="BB10" s="249"/>
    </row>
    <row r="11" spans="1:56" x14ac:dyDescent="0.2">
      <c r="A11" s="41">
        <v>1</v>
      </c>
      <c r="B11" s="153" t="s">
        <v>148</v>
      </c>
      <c r="C11" s="156" t="s">
        <v>149</v>
      </c>
      <c r="D11" s="31">
        <v>80</v>
      </c>
      <c r="E11" s="32"/>
      <c r="F11" s="32">
        <v>80</v>
      </c>
      <c r="G11" s="32"/>
      <c r="H11" s="32">
        <v>85</v>
      </c>
      <c r="I11" s="32"/>
      <c r="J11" s="32">
        <v>88</v>
      </c>
      <c r="K11" s="33"/>
      <c r="L11" s="31">
        <v>84</v>
      </c>
      <c r="M11" s="32"/>
      <c r="N11" s="32">
        <v>82</v>
      </c>
      <c r="O11" s="32"/>
      <c r="P11" s="32">
        <v>80</v>
      </c>
      <c r="Q11" s="32"/>
      <c r="R11" s="32">
        <v>85</v>
      </c>
      <c r="S11" s="33"/>
      <c r="T11" s="31">
        <v>82</v>
      </c>
      <c r="U11" s="32"/>
      <c r="V11" s="32">
        <v>82</v>
      </c>
      <c r="W11" s="32"/>
      <c r="X11" s="32">
        <v>86</v>
      </c>
      <c r="Y11" s="32"/>
      <c r="Z11" s="32">
        <v>88</v>
      </c>
      <c r="AA11" s="33"/>
      <c r="AB11" s="31">
        <v>81</v>
      </c>
      <c r="AC11" s="32"/>
      <c r="AD11" s="32">
        <v>84</v>
      </c>
      <c r="AE11" s="32"/>
      <c r="AF11" s="32">
        <v>85</v>
      </c>
      <c r="AG11" s="32"/>
      <c r="AH11" s="32">
        <v>85</v>
      </c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83.25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82.75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84.5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83.75</v>
      </c>
      <c r="AN11" s="60">
        <f>AVERAGE(AJ11:AM11)</f>
        <v>83.5625</v>
      </c>
      <c r="AO11" s="51"/>
      <c r="AQ11" s="71" t="str">
        <f>IF(AN11&lt;70, AN11*0.5, "")</f>
        <v/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>
        <f>IF(AV11&lt;&gt;"", IF(AX11&gt;=70, AX11, IF(AY11+AZ11&gt;=70, AY11+AZ11, "")),
   IF(AR11&lt;&gt;"", IF(AT11&gt;=70, AT11, ""),
   IF(AN11&gt;=70, AN11, "")))</f>
        <v>83.5625</v>
      </c>
      <c r="BB11" s="80" t="str">
        <f>IF(AV11&lt;&gt;"", IF(AX11&lt;70, IF(AY11+AZ11&lt;70, AY11+AZ11, ""), ""), IF(AR11&lt;&gt;"", IF(AT11&lt;70, AT11, ""), IF(AN11&lt;70, AN11, "")))</f>
        <v/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56" t="s">
        <v>150</v>
      </c>
      <c r="C12" s="153" t="s">
        <v>151</v>
      </c>
      <c r="D12" s="31"/>
      <c r="E12" s="32"/>
      <c r="F12" s="32"/>
      <c r="G12" s="32"/>
      <c r="H12" s="32"/>
      <c r="I12" s="32"/>
      <c r="J12" s="32"/>
      <c r="K12" s="33"/>
      <c r="L12" s="31"/>
      <c r="M12" s="32"/>
      <c r="N12" s="32"/>
      <c r="O12" s="32"/>
      <c r="P12" s="32"/>
      <c r="Q12" s="32"/>
      <c r="R12" s="32"/>
      <c r="S12" s="33"/>
      <c r="T12" s="31"/>
      <c r="U12" s="32"/>
      <c r="V12" s="32"/>
      <c r="W12" s="32"/>
      <c r="X12" s="32"/>
      <c r="Y12" s="32"/>
      <c r="Z12" s="32"/>
      <c r="AA12" s="33"/>
      <c r="AB12" s="31"/>
      <c r="AC12" s="32"/>
      <c r="AD12" s="32"/>
      <c r="AE12" s="32"/>
      <c r="AF12" s="32"/>
      <c r="AG12" s="32"/>
      <c r="AH12" s="32"/>
      <c r="AI12" s="1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0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0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0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0</v>
      </c>
      <c r="AN12" s="65">
        <f t="shared" ref="AN12:AN55" si="4">AVERAGE(AJ12:AM12)</f>
        <v>0</v>
      </c>
      <c r="AO12" s="54"/>
      <c r="AQ12" s="71">
        <f t="shared" ref="AQ12:AQ55" si="5">IF(AN12&lt;70, AN12*0.5, "")</f>
        <v>0</v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 t="str">
        <f t="shared" ref="BA12:BA55" si="12">IF(AV12&lt;&gt;"", IF(AX12&gt;=70, AX12, IF(AY12+AZ12&gt;=70, AY12+AZ12, "")),
   IF(AR12&lt;&gt;"", IF(AT12&gt;=70, AT12, ""),
   IF(AN12&gt;=70, AN12, "")))</f>
        <v/>
      </c>
      <c r="BB12" s="81">
        <f t="shared" ref="BB12:BB55" si="13">IF(AV12&lt;&gt;"", IF(AX12&lt;70, IF(AY12+AZ12&lt;70, AY12+AZ12, ""), ""), IF(AR12&lt;&gt;"", IF(AT12&lt;70, AT12, ""), IF(AN12&lt;70, AN12, "")))</f>
        <v>0</v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53" t="s">
        <v>152</v>
      </c>
      <c r="C13" s="156" t="s">
        <v>153</v>
      </c>
      <c r="D13" s="31"/>
      <c r="E13" s="32"/>
      <c r="F13" s="32"/>
      <c r="G13" s="32"/>
      <c r="H13" s="32"/>
      <c r="I13" s="32"/>
      <c r="J13" s="32"/>
      <c r="K13" s="33"/>
      <c r="L13" s="31"/>
      <c r="M13" s="32"/>
      <c r="N13" s="32"/>
      <c r="O13" s="32"/>
      <c r="P13" s="32"/>
      <c r="Q13" s="32"/>
      <c r="R13" s="32"/>
      <c r="S13" s="33"/>
      <c r="T13" s="31"/>
      <c r="U13" s="32"/>
      <c r="V13" s="32"/>
      <c r="W13" s="32"/>
      <c r="X13" s="32"/>
      <c r="Y13" s="32"/>
      <c r="Z13" s="32"/>
      <c r="AA13" s="33"/>
      <c r="AB13" s="31"/>
      <c r="AC13" s="32"/>
      <c r="AD13" s="32"/>
      <c r="AE13" s="32"/>
      <c r="AF13" s="32"/>
      <c r="AG13" s="32"/>
      <c r="AH13" s="32"/>
      <c r="AI13" s="13"/>
      <c r="AJ13" s="61">
        <f t="shared" si="0"/>
        <v>0</v>
      </c>
      <c r="AK13" s="62">
        <f t="shared" si="1"/>
        <v>0</v>
      </c>
      <c r="AL13" s="63">
        <f t="shared" si="2"/>
        <v>0</v>
      </c>
      <c r="AM13" s="64">
        <f t="shared" si="3"/>
        <v>0</v>
      </c>
      <c r="AN13" s="65">
        <f t="shared" si="4"/>
        <v>0</v>
      </c>
      <c r="AO13" s="54"/>
      <c r="AQ13" s="71">
        <f t="shared" si="5"/>
        <v>0</v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 t="str">
        <f t="shared" si="12"/>
        <v/>
      </c>
      <c r="BB13" s="81">
        <f t="shared" si="13"/>
        <v>0</v>
      </c>
      <c r="BD13" s="24" t="str">
        <f t="shared" si="14"/>
        <v/>
      </c>
    </row>
    <row r="14" spans="1:56" x14ac:dyDescent="0.2">
      <c r="A14" s="45">
        <v>4</v>
      </c>
      <c r="B14" s="156" t="s">
        <v>154</v>
      </c>
      <c r="C14" s="157" t="s">
        <v>155</v>
      </c>
      <c r="D14" s="31">
        <v>60</v>
      </c>
      <c r="E14" s="32">
        <v>75</v>
      </c>
      <c r="F14" s="32">
        <v>61</v>
      </c>
      <c r="G14" s="32">
        <v>70</v>
      </c>
      <c r="H14" s="32">
        <v>70</v>
      </c>
      <c r="I14" s="32"/>
      <c r="J14" s="32">
        <v>72</v>
      </c>
      <c r="K14" s="33"/>
      <c r="L14" s="31">
        <v>50</v>
      </c>
      <c r="M14" s="32">
        <v>72</v>
      </c>
      <c r="N14" s="32">
        <v>62</v>
      </c>
      <c r="O14" s="32">
        <v>73</v>
      </c>
      <c r="P14" s="32">
        <v>70</v>
      </c>
      <c r="Q14" s="32"/>
      <c r="R14" s="32">
        <v>73</v>
      </c>
      <c r="S14" s="33"/>
      <c r="T14" s="31">
        <v>50</v>
      </c>
      <c r="U14" s="32">
        <v>70</v>
      </c>
      <c r="V14" s="32">
        <v>60</v>
      </c>
      <c r="W14" s="32">
        <v>72</v>
      </c>
      <c r="X14" s="32">
        <v>72</v>
      </c>
      <c r="Y14" s="32"/>
      <c r="Z14" s="32">
        <v>71</v>
      </c>
      <c r="AA14" s="33"/>
      <c r="AB14" s="31">
        <v>51</v>
      </c>
      <c r="AC14" s="32">
        <v>70</v>
      </c>
      <c r="AD14" s="32">
        <v>60</v>
      </c>
      <c r="AE14" s="32">
        <v>72</v>
      </c>
      <c r="AF14" s="32">
        <v>70</v>
      </c>
      <c r="AG14" s="32"/>
      <c r="AH14" s="32">
        <v>72</v>
      </c>
      <c r="AI14" s="13"/>
      <c r="AJ14" s="61">
        <f t="shared" si="0"/>
        <v>71.75</v>
      </c>
      <c r="AK14" s="62">
        <f t="shared" si="1"/>
        <v>72</v>
      </c>
      <c r="AL14" s="63">
        <f t="shared" si="2"/>
        <v>71.25</v>
      </c>
      <c r="AM14" s="64">
        <f t="shared" si="3"/>
        <v>71</v>
      </c>
      <c r="AN14" s="65">
        <f t="shared" si="4"/>
        <v>71.5</v>
      </c>
      <c r="AO14" s="54"/>
      <c r="AQ14" s="71" t="str">
        <f t="shared" si="5"/>
        <v/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>
        <f t="shared" si="12"/>
        <v>71.5</v>
      </c>
      <c r="BB14" s="81" t="str">
        <f t="shared" si="13"/>
        <v/>
      </c>
      <c r="BD14" s="24" t="str">
        <f t="shared" si="14"/>
        <v/>
      </c>
    </row>
    <row r="15" spans="1:56" x14ac:dyDescent="0.2">
      <c r="A15" s="45">
        <v>5</v>
      </c>
      <c r="B15" s="157" t="s">
        <v>156</v>
      </c>
      <c r="C15" s="156" t="s">
        <v>157</v>
      </c>
      <c r="D15" s="31">
        <v>50</v>
      </c>
      <c r="E15" s="32">
        <v>70</v>
      </c>
      <c r="F15" s="32">
        <v>60</v>
      </c>
      <c r="G15" s="32">
        <v>72</v>
      </c>
      <c r="H15" s="32">
        <v>70</v>
      </c>
      <c r="I15" s="32"/>
      <c r="J15" s="32">
        <v>73</v>
      </c>
      <c r="K15" s="33"/>
      <c r="L15" s="31">
        <v>51</v>
      </c>
      <c r="M15" s="32">
        <v>71</v>
      </c>
      <c r="N15" s="32">
        <v>63</v>
      </c>
      <c r="O15" s="32">
        <v>72</v>
      </c>
      <c r="P15" s="32">
        <v>74</v>
      </c>
      <c r="Q15" s="32"/>
      <c r="R15" s="32">
        <v>72</v>
      </c>
      <c r="S15" s="33"/>
      <c r="T15" s="31">
        <v>50</v>
      </c>
      <c r="U15" s="32">
        <v>70</v>
      </c>
      <c r="V15" s="32">
        <v>61</v>
      </c>
      <c r="W15" s="32">
        <v>71</v>
      </c>
      <c r="X15" s="32">
        <v>73</v>
      </c>
      <c r="Y15" s="32"/>
      <c r="Z15" s="32">
        <v>70</v>
      </c>
      <c r="AA15" s="33"/>
      <c r="AB15" s="31">
        <v>60</v>
      </c>
      <c r="AC15" s="32">
        <v>71</v>
      </c>
      <c r="AD15" s="32">
        <v>62</v>
      </c>
      <c r="AE15" s="32">
        <v>72</v>
      </c>
      <c r="AF15" s="32">
        <v>70</v>
      </c>
      <c r="AG15" s="32"/>
      <c r="AH15" s="32">
        <v>74</v>
      </c>
      <c r="AI15" s="13"/>
      <c r="AJ15" s="61">
        <f t="shared" si="0"/>
        <v>71.25</v>
      </c>
      <c r="AK15" s="62">
        <f t="shared" si="1"/>
        <v>72.25</v>
      </c>
      <c r="AL15" s="63">
        <f t="shared" si="2"/>
        <v>71</v>
      </c>
      <c r="AM15" s="64">
        <f t="shared" si="3"/>
        <v>71.75</v>
      </c>
      <c r="AN15" s="65">
        <f t="shared" si="4"/>
        <v>71.5625</v>
      </c>
      <c r="AO15" s="54"/>
      <c r="AQ15" s="71" t="str">
        <f t="shared" si="5"/>
        <v/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>
        <f t="shared" si="12"/>
        <v>71.5625</v>
      </c>
      <c r="BB15" s="81" t="str">
        <f t="shared" si="13"/>
        <v/>
      </c>
      <c r="BD15" s="24" t="str">
        <f t="shared" si="14"/>
        <v/>
      </c>
    </row>
    <row r="16" spans="1:56" x14ac:dyDescent="0.2">
      <c r="A16" s="45">
        <v>6</v>
      </c>
      <c r="B16" s="156" t="s">
        <v>158</v>
      </c>
      <c r="C16" s="153" t="s">
        <v>159</v>
      </c>
      <c r="D16" s="31">
        <v>98</v>
      </c>
      <c r="E16" s="32"/>
      <c r="F16" s="32">
        <v>98</v>
      </c>
      <c r="G16" s="32"/>
      <c r="H16" s="32">
        <v>98</v>
      </c>
      <c r="I16" s="32"/>
      <c r="J16" s="32">
        <v>99</v>
      </c>
      <c r="K16" s="33"/>
      <c r="L16" s="31">
        <v>100</v>
      </c>
      <c r="M16" s="32"/>
      <c r="N16" s="32">
        <v>99</v>
      </c>
      <c r="O16" s="32"/>
      <c r="P16" s="32">
        <v>99</v>
      </c>
      <c r="Q16" s="32"/>
      <c r="R16" s="32">
        <v>100</v>
      </c>
      <c r="S16" s="33"/>
      <c r="T16" s="31">
        <v>100</v>
      </c>
      <c r="U16" s="32"/>
      <c r="V16" s="32">
        <v>98</v>
      </c>
      <c r="W16" s="32"/>
      <c r="X16" s="32">
        <v>99</v>
      </c>
      <c r="Y16" s="32"/>
      <c r="Z16" s="32">
        <v>100</v>
      </c>
      <c r="AA16" s="33"/>
      <c r="AB16" s="31">
        <v>100</v>
      </c>
      <c r="AC16" s="32"/>
      <c r="AD16" s="32">
        <v>100</v>
      </c>
      <c r="AE16" s="32"/>
      <c r="AF16" s="32">
        <v>99</v>
      </c>
      <c r="AG16" s="32"/>
      <c r="AH16" s="32">
        <v>100</v>
      </c>
      <c r="AI16" s="13"/>
      <c r="AJ16" s="61">
        <f t="shared" si="0"/>
        <v>98.25</v>
      </c>
      <c r="AK16" s="62">
        <f t="shared" si="1"/>
        <v>99.5</v>
      </c>
      <c r="AL16" s="63">
        <f t="shared" si="2"/>
        <v>99.25</v>
      </c>
      <c r="AM16" s="64">
        <f t="shared" si="3"/>
        <v>99.75</v>
      </c>
      <c r="AN16" s="65">
        <f t="shared" si="4"/>
        <v>99.1875</v>
      </c>
      <c r="AO16" s="54"/>
      <c r="AQ16" s="71" t="str">
        <f t="shared" si="5"/>
        <v/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>
        <f t="shared" si="12"/>
        <v>99.1875</v>
      </c>
      <c r="BB16" s="81" t="str">
        <f t="shared" si="13"/>
        <v/>
      </c>
      <c r="BD16" s="24" t="str">
        <f t="shared" si="14"/>
        <v/>
      </c>
    </row>
    <row r="17" spans="1:56" x14ac:dyDescent="0.2">
      <c r="A17" s="45">
        <v>7</v>
      </c>
      <c r="B17" s="156" t="s">
        <v>160</v>
      </c>
      <c r="C17" s="158" t="s">
        <v>161</v>
      </c>
      <c r="D17" s="31">
        <v>98</v>
      </c>
      <c r="E17" s="32"/>
      <c r="F17" s="32">
        <v>99</v>
      </c>
      <c r="G17" s="32"/>
      <c r="H17" s="32">
        <v>90</v>
      </c>
      <c r="I17" s="32"/>
      <c r="J17" s="32">
        <v>95</v>
      </c>
      <c r="K17" s="33"/>
      <c r="L17" s="31">
        <v>90</v>
      </c>
      <c r="M17" s="32"/>
      <c r="N17" s="32">
        <v>95</v>
      </c>
      <c r="O17" s="32"/>
      <c r="P17" s="32">
        <v>92</v>
      </c>
      <c r="Q17" s="32"/>
      <c r="R17" s="32">
        <v>95</v>
      </c>
      <c r="S17" s="33"/>
      <c r="T17" s="31">
        <v>95</v>
      </c>
      <c r="U17" s="32"/>
      <c r="V17" s="32">
        <v>96</v>
      </c>
      <c r="W17" s="32"/>
      <c r="X17" s="32">
        <v>90</v>
      </c>
      <c r="Y17" s="32"/>
      <c r="Z17" s="32">
        <v>96</v>
      </c>
      <c r="AA17" s="33"/>
      <c r="AB17" s="31">
        <v>98</v>
      </c>
      <c r="AC17" s="32"/>
      <c r="AD17" s="32">
        <v>95</v>
      </c>
      <c r="AE17" s="32"/>
      <c r="AF17" s="32">
        <v>91</v>
      </c>
      <c r="AG17" s="32"/>
      <c r="AH17" s="32">
        <v>95</v>
      </c>
      <c r="AI17" s="13"/>
      <c r="AJ17" s="61">
        <f t="shared" si="0"/>
        <v>95.5</v>
      </c>
      <c r="AK17" s="62">
        <f t="shared" si="1"/>
        <v>93</v>
      </c>
      <c r="AL17" s="63">
        <f t="shared" si="2"/>
        <v>94.25</v>
      </c>
      <c r="AM17" s="64">
        <f t="shared" si="3"/>
        <v>94.75</v>
      </c>
      <c r="AN17" s="65">
        <f t="shared" si="4"/>
        <v>94.375</v>
      </c>
      <c r="AO17" s="54"/>
      <c r="AQ17" s="71" t="str">
        <f t="shared" si="5"/>
        <v/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>
        <f t="shared" si="12"/>
        <v>94.375</v>
      </c>
      <c r="BB17" s="81" t="str">
        <f t="shared" si="13"/>
        <v/>
      </c>
      <c r="BD17" s="24" t="str">
        <f t="shared" si="14"/>
        <v/>
      </c>
    </row>
    <row r="18" spans="1:56" x14ac:dyDescent="0.2">
      <c r="A18" s="45">
        <v>8</v>
      </c>
      <c r="B18" s="153" t="s">
        <v>162</v>
      </c>
      <c r="C18" s="153" t="s">
        <v>163</v>
      </c>
      <c r="D18" s="31">
        <v>70</v>
      </c>
      <c r="E18" s="32"/>
      <c r="F18" s="32">
        <v>75</v>
      </c>
      <c r="G18" s="32"/>
      <c r="H18" s="32">
        <v>75</v>
      </c>
      <c r="I18" s="32"/>
      <c r="J18" s="32">
        <v>80</v>
      </c>
      <c r="K18" s="33"/>
      <c r="L18" s="31">
        <v>72</v>
      </c>
      <c r="M18" s="32"/>
      <c r="N18" s="32">
        <v>76</v>
      </c>
      <c r="O18" s="32"/>
      <c r="P18" s="32">
        <v>78</v>
      </c>
      <c r="Q18" s="32"/>
      <c r="R18" s="32">
        <v>80</v>
      </c>
      <c r="S18" s="33"/>
      <c r="T18" s="31">
        <v>72</v>
      </c>
      <c r="U18" s="32"/>
      <c r="V18" s="32">
        <v>76</v>
      </c>
      <c r="W18" s="32"/>
      <c r="X18" s="32">
        <v>78</v>
      </c>
      <c r="Y18" s="32"/>
      <c r="Z18" s="32">
        <v>80</v>
      </c>
      <c r="AA18" s="33"/>
      <c r="AB18" s="31">
        <v>71</v>
      </c>
      <c r="AC18" s="32"/>
      <c r="AD18" s="32">
        <v>76</v>
      </c>
      <c r="AE18" s="32"/>
      <c r="AF18" s="32">
        <v>70</v>
      </c>
      <c r="AG18" s="32"/>
      <c r="AH18" s="32">
        <v>80</v>
      </c>
      <c r="AI18" s="13"/>
      <c r="AJ18" s="61">
        <f t="shared" si="0"/>
        <v>75</v>
      </c>
      <c r="AK18" s="62">
        <f t="shared" si="1"/>
        <v>76.5</v>
      </c>
      <c r="AL18" s="63">
        <f t="shared" si="2"/>
        <v>76.5</v>
      </c>
      <c r="AM18" s="64">
        <f t="shared" si="3"/>
        <v>74.25</v>
      </c>
      <c r="AN18" s="65">
        <f t="shared" si="4"/>
        <v>75.5625</v>
      </c>
      <c r="AO18" s="54"/>
      <c r="AQ18" s="71" t="str">
        <f t="shared" si="5"/>
        <v/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>
        <f t="shared" si="12"/>
        <v>75.5625</v>
      </c>
      <c r="BB18" s="81" t="str">
        <f t="shared" si="13"/>
        <v/>
      </c>
      <c r="BD18" s="24" t="str">
        <f t="shared" si="14"/>
        <v/>
      </c>
    </row>
    <row r="19" spans="1:56" x14ac:dyDescent="0.2">
      <c r="A19" s="45">
        <v>9</v>
      </c>
      <c r="B19" s="156" t="s">
        <v>164</v>
      </c>
      <c r="C19" s="156" t="s">
        <v>165</v>
      </c>
      <c r="D19" s="31">
        <v>70</v>
      </c>
      <c r="E19" s="32"/>
      <c r="F19" s="32">
        <v>75</v>
      </c>
      <c r="G19" s="32"/>
      <c r="H19" s="32">
        <v>70</v>
      </c>
      <c r="I19" s="32"/>
      <c r="J19" s="32">
        <v>73</v>
      </c>
      <c r="K19" s="33"/>
      <c r="L19" s="31">
        <v>74</v>
      </c>
      <c r="M19" s="32"/>
      <c r="N19" s="32">
        <v>75</v>
      </c>
      <c r="O19" s="32"/>
      <c r="P19" s="32">
        <v>75</v>
      </c>
      <c r="Q19" s="32"/>
      <c r="R19" s="32">
        <v>72</v>
      </c>
      <c r="S19" s="33"/>
      <c r="T19" s="31">
        <v>85</v>
      </c>
      <c r="U19" s="32"/>
      <c r="V19" s="32">
        <v>83</v>
      </c>
      <c r="W19" s="32"/>
      <c r="X19" s="32">
        <v>71</v>
      </c>
      <c r="Y19" s="32"/>
      <c r="Z19" s="32">
        <v>74</v>
      </c>
      <c r="AA19" s="33"/>
      <c r="AB19" s="31">
        <v>86</v>
      </c>
      <c r="AC19" s="32"/>
      <c r="AD19" s="32">
        <v>86</v>
      </c>
      <c r="AE19" s="32"/>
      <c r="AF19" s="32">
        <v>72</v>
      </c>
      <c r="AG19" s="32"/>
      <c r="AH19" s="32">
        <v>73</v>
      </c>
      <c r="AI19" s="13"/>
      <c r="AJ19" s="61">
        <f t="shared" si="0"/>
        <v>72</v>
      </c>
      <c r="AK19" s="62">
        <f t="shared" si="1"/>
        <v>74</v>
      </c>
      <c r="AL19" s="63">
        <f t="shared" si="2"/>
        <v>78.25</v>
      </c>
      <c r="AM19" s="64">
        <f t="shared" si="3"/>
        <v>79.25</v>
      </c>
      <c r="AN19" s="65">
        <f t="shared" si="4"/>
        <v>75.875</v>
      </c>
      <c r="AO19" s="54"/>
      <c r="AQ19" s="71" t="str">
        <f t="shared" si="5"/>
        <v/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>
        <f t="shared" si="12"/>
        <v>75.875</v>
      </c>
      <c r="BB19" s="81" t="str">
        <f t="shared" si="13"/>
        <v/>
      </c>
      <c r="BD19" s="24" t="str">
        <f t="shared" si="14"/>
        <v/>
      </c>
    </row>
    <row r="20" spans="1:56" x14ac:dyDescent="0.2">
      <c r="A20" s="45">
        <v>10</v>
      </c>
      <c r="B20" s="157" t="s">
        <v>166</v>
      </c>
      <c r="C20" s="157" t="s">
        <v>167</v>
      </c>
      <c r="D20" s="31">
        <v>85</v>
      </c>
      <c r="E20" s="32"/>
      <c r="F20" s="32">
        <v>80</v>
      </c>
      <c r="G20" s="32"/>
      <c r="H20" s="32">
        <v>90</v>
      </c>
      <c r="I20" s="32"/>
      <c r="J20" s="32">
        <v>95</v>
      </c>
      <c r="K20" s="33"/>
      <c r="L20" s="31">
        <v>86</v>
      </c>
      <c r="M20" s="32"/>
      <c r="N20" s="32">
        <v>85</v>
      </c>
      <c r="O20" s="32"/>
      <c r="P20" s="32">
        <v>88</v>
      </c>
      <c r="Q20" s="32"/>
      <c r="R20" s="32">
        <v>95</v>
      </c>
      <c r="S20" s="33"/>
      <c r="T20" s="31">
        <v>85</v>
      </c>
      <c r="U20" s="32"/>
      <c r="V20" s="32">
        <v>84</v>
      </c>
      <c r="W20" s="32"/>
      <c r="X20" s="32">
        <v>92</v>
      </c>
      <c r="Y20" s="32"/>
      <c r="Z20" s="32">
        <v>95</v>
      </c>
      <c r="AA20" s="33"/>
      <c r="AB20" s="31">
        <v>86</v>
      </c>
      <c r="AC20" s="32"/>
      <c r="AD20" s="32">
        <v>87</v>
      </c>
      <c r="AE20" s="32"/>
      <c r="AF20" s="32">
        <v>90</v>
      </c>
      <c r="AG20" s="32"/>
      <c r="AH20" s="32">
        <v>95</v>
      </c>
      <c r="AI20" s="13"/>
      <c r="AJ20" s="61">
        <f t="shared" si="0"/>
        <v>87.5</v>
      </c>
      <c r="AK20" s="62">
        <f t="shared" si="1"/>
        <v>88.5</v>
      </c>
      <c r="AL20" s="63">
        <f t="shared" si="2"/>
        <v>89</v>
      </c>
      <c r="AM20" s="64">
        <f t="shared" si="3"/>
        <v>89.5</v>
      </c>
      <c r="AN20" s="65">
        <f t="shared" si="4"/>
        <v>88.625</v>
      </c>
      <c r="AO20" s="54"/>
      <c r="AQ20" s="71" t="str">
        <f t="shared" si="5"/>
        <v/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>
        <f t="shared" si="12"/>
        <v>88.625</v>
      </c>
      <c r="BB20" s="81" t="str">
        <f t="shared" si="13"/>
        <v/>
      </c>
      <c r="BD20" s="24" t="str">
        <f t="shared" si="14"/>
        <v/>
      </c>
    </row>
    <row r="21" spans="1:56" x14ac:dyDescent="0.2">
      <c r="A21" s="45">
        <v>11</v>
      </c>
      <c r="B21" s="156" t="s">
        <v>168</v>
      </c>
      <c r="C21" s="159" t="s">
        <v>169</v>
      </c>
      <c r="D21" s="31">
        <v>70</v>
      </c>
      <c r="E21" s="32"/>
      <c r="F21" s="32">
        <v>75</v>
      </c>
      <c r="G21" s="32"/>
      <c r="H21" s="32">
        <v>70</v>
      </c>
      <c r="I21" s="32"/>
      <c r="J21" s="32">
        <v>80</v>
      </c>
      <c r="K21" s="33"/>
      <c r="L21" s="31">
        <v>71</v>
      </c>
      <c r="M21" s="32"/>
      <c r="N21" s="32">
        <v>70</v>
      </c>
      <c r="O21" s="32"/>
      <c r="P21" s="32">
        <v>71</v>
      </c>
      <c r="Q21" s="32"/>
      <c r="R21" s="32">
        <v>80</v>
      </c>
      <c r="S21" s="33"/>
      <c r="T21" s="31">
        <v>70</v>
      </c>
      <c r="U21" s="32"/>
      <c r="V21" s="32">
        <v>73</v>
      </c>
      <c r="W21" s="32"/>
      <c r="X21" s="32">
        <v>70</v>
      </c>
      <c r="Y21" s="32"/>
      <c r="Z21" s="32">
        <v>80</v>
      </c>
      <c r="AA21" s="33"/>
      <c r="AB21" s="31">
        <v>71</v>
      </c>
      <c r="AC21" s="32"/>
      <c r="AD21" s="32">
        <v>70</v>
      </c>
      <c r="AE21" s="32"/>
      <c r="AF21" s="32">
        <v>70</v>
      </c>
      <c r="AG21" s="32"/>
      <c r="AH21" s="32">
        <v>80</v>
      </c>
      <c r="AI21" s="13"/>
      <c r="AJ21" s="61">
        <f t="shared" si="0"/>
        <v>73.75</v>
      </c>
      <c r="AK21" s="62">
        <f t="shared" si="1"/>
        <v>73</v>
      </c>
      <c r="AL21" s="63">
        <f t="shared" si="2"/>
        <v>73.25</v>
      </c>
      <c r="AM21" s="64">
        <f t="shared" si="3"/>
        <v>72.75</v>
      </c>
      <c r="AN21" s="65">
        <f t="shared" si="4"/>
        <v>73.1875</v>
      </c>
      <c r="AO21" s="54"/>
      <c r="AQ21" s="71" t="str">
        <f t="shared" si="5"/>
        <v/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>
        <f t="shared" si="12"/>
        <v>73.1875</v>
      </c>
      <c r="BB21" s="81" t="str">
        <f t="shared" si="13"/>
        <v/>
      </c>
      <c r="BD21" s="24" t="str">
        <f t="shared" si="14"/>
        <v/>
      </c>
    </row>
    <row r="22" spans="1:56" x14ac:dyDescent="0.2">
      <c r="A22" s="45">
        <v>12</v>
      </c>
      <c r="B22" s="156" t="s">
        <v>170</v>
      </c>
      <c r="C22" s="157" t="s">
        <v>171</v>
      </c>
      <c r="D22" s="31">
        <v>74</v>
      </c>
      <c r="E22" s="32"/>
      <c r="F22" s="32">
        <v>71</v>
      </c>
      <c r="G22" s="32"/>
      <c r="H22" s="32">
        <v>71</v>
      </c>
      <c r="I22" s="32"/>
      <c r="J22" s="32">
        <v>80</v>
      </c>
      <c r="K22" s="33"/>
      <c r="L22" s="31">
        <v>70</v>
      </c>
      <c r="M22" s="32"/>
      <c r="N22" s="32">
        <v>70</v>
      </c>
      <c r="O22" s="32"/>
      <c r="P22" s="32">
        <v>70</v>
      </c>
      <c r="Q22" s="32"/>
      <c r="R22" s="32">
        <v>82</v>
      </c>
      <c r="S22" s="33"/>
      <c r="T22" s="31">
        <v>70</v>
      </c>
      <c r="U22" s="32"/>
      <c r="V22" s="32">
        <v>72</v>
      </c>
      <c r="W22" s="32"/>
      <c r="X22" s="32">
        <v>72</v>
      </c>
      <c r="Y22" s="32"/>
      <c r="Z22" s="32">
        <v>81</v>
      </c>
      <c r="AA22" s="33"/>
      <c r="AB22" s="31">
        <v>71</v>
      </c>
      <c r="AC22" s="32"/>
      <c r="AD22" s="32">
        <v>70</v>
      </c>
      <c r="AE22" s="32"/>
      <c r="AF22" s="32">
        <v>70</v>
      </c>
      <c r="AG22" s="32"/>
      <c r="AH22" s="32">
        <v>80</v>
      </c>
      <c r="AI22" s="13"/>
      <c r="AJ22" s="61">
        <f t="shared" si="0"/>
        <v>74</v>
      </c>
      <c r="AK22" s="62">
        <f t="shared" si="1"/>
        <v>73</v>
      </c>
      <c r="AL22" s="63">
        <f t="shared" si="2"/>
        <v>73.75</v>
      </c>
      <c r="AM22" s="64">
        <f t="shared" si="3"/>
        <v>72.75</v>
      </c>
      <c r="AN22" s="65">
        <f t="shared" si="4"/>
        <v>73.375</v>
      </c>
      <c r="AO22" s="54"/>
      <c r="AQ22" s="71" t="str">
        <f t="shared" si="5"/>
        <v/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>
        <f t="shared" si="12"/>
        <v>73.375</v>
      </c>
      <c r="BB22" s="81" t="str">
        <f t="shared" si="13"/>
        <v/>
      </c>
      <c r="BD22" s="24" t="str">
        <f t="shared" si="14"/>
        <v/>
      </c>
    </row>
    <row r="23" spans="1:56" x14ac:dyDescent="0.2">
      <c r="A23" s="45">
        <v>13</v>
      </c>
      <c r="B23" s="153" t="s">
        <v>172</v>
      </c>
      <c r="C23" s="159" t="s">
        <v>173</v>
      </c>
      <c r="D23" s="31">
        <v>70</v>
      </c>
      <c r="E23" s="32"/>
      <c r="F23" s="32">
        <v>72</v>
      </c>
      <c r="G23" s="32"/>
      <c r="H23" s="32">
        <v>73</v>
      </c>
      <c r="I23" s="32"/>
      <c r="J23" s="32">
        <v>70</v>
      </c>
      <c r="K23" s="33"/>
      <c r="L23" s="31">
        <v>74</v>
      </c>
      <c r="M23" s="32"/>
      <c r="N23" s="32">
        <v>71</v>
      </c>
      <c r="O23" s="32"/>
      <c r="P23" s="32">
        <v>70</v>
      </c>
      <c r="Q23" s="32"/>
      <c r="R23" s="32">
        <v>73</v>
      </c>
      <c r="S23" s="33"/>
      <c r="T23" s="31">
        <v>71</v>
      </c>
      <c r="U23" s="32"/>
      <c r="V23" s="32">
        <v>72</v>
      </c>
      <c r="W23" s="32"/>
      <c r="X23" s="32">
        <v>73</v>
      </c>
      <c r="Y23" s="32"/>
      <c r="Z23" s="32">
        <v>74</v>
      </c>
      <c r="AA23" s="33"/>
      <c r="AB23" s="31">
        <v>75</v>
      </c>
      <c r="AC23" s="32"/>
      <c r="AD23" s="32">
        <v>70</v>
      </c>
      <c r="AE23" s="32"/>
      <c r="AF23" s="32">
        <v>72</v>
      </c>
      <c r="AG23" s="32"/>
      <c r="AH23" s="32">
        <v>70</v>
      </c>
      <c r="AI23" s="13"/>
      <c r="AJ23" s="61">
        <f t="shared" si="0"/>
        <v>71.25</v>
      </c>
      <c r="AK23" s="62">
        <f t="shared" si="1"/>
        <v>72</v>
      </c>
      <c r="AL23" s="63">
        <f t="shared" si="2"/>
        <v>72.5</v>
      </c>
      <c r="AM23" s="64">
        <f t="shared" si="3"/>
        <v>71.75</v>
      </c>
      <c r="AN23" s="65">
        <f t="shared" si="4"/>
        <v>71.875</v>
      </c>
      <c r="AO23" s="54"/>
      <c r="AQ23" s="71" t="str">
        <f t="shared" si="5"/>
        <v/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>
        <f t="shared" si="12"/>
        <v>71.875</v>
      </c>
      <c r="BB23" s="81" t="str">
        <f t="shared" si="13"/>
        <v/>
      </c>
      <c r="BD23" s="24" t="str">
        <f t="shared" si="14"/>
        <v/>
      </c>
    </row>
    <row r="24" spans="1:56" x14ac:dyDescent="0.2">
      <c r="A24" s="45">
        <v>14</v>
      </c>
      <c r="B24" s="156" t="s">
        <v>174</v>
      </c>
      <c r="C24" s="153" t="s">
        <v>175</v>
      </c>
      <c r="D24" s="31">
        <v>88</v>
      </c>
      <c r="E24" s="32"/>
      <c r="F24" s="32">
        <v>89</v>
      </c>
      <c r="G24" s="32"/>
      <c r="H24" s="32">
        <v>90</v>
      </c>
      <c r="I24" s="32"/>
      <c r="J24" s="32">
        <v>95</v>
      </c>
      <c r="K24" s="33"/>
      <c r="L24" s="31">
        <v>90</v>
      </c>
      <c r="M24" s="32"/>
      <c r="N24" s="32">
        <v>90</v>
      </c>
      <c r="O24" s="32"/>
      <c r="P24" s="32">
        <v>92</v>
      </c>
      <c r="Q24" s="32"/>
      <c r="R24" s="32">
        <v>95</v>
      </c>
      <c r="S24" s="33"/>
      <c r="T24" s="31">
        <v>86</v>
      </c>
      <c r="U24" s="32"/>
      <c r="V24" s="32">
        <v>88</v>
      </c>
      <c r="W24" s="32"/>
      <c r="X24" s="32">
        <v>90</v>
      </c>
      <c r="Y24" s="32"/>
      <c r="Z24" s="32">
        <v>95</v>
      </c>
      <c r="AA24" s="33"/>
      <c r="AB24" s="31">
        <v>87</v>
      </c>
      <c r="AC24" s="32"/>
      <c r="AD24" s="32">
        <v>90</v>
      </c>
      <c r="AE24" s="32"/>
      <c r="AF24" s="32">
        <v>90</v>
      </c>
      <c r="AG24" s="32"/>
      <c r="AH24" s="32">
        <v>95</v>
      </c>
      <c r="AI24" s="13"/>
      <c r="AJ24" s="61">
        <f t="shared" si="0"/>
        <v>90.5</v>
      </c>
      <c r="AK24" s="62">
        <f t="shared" si="1"/>
        <v>91.75</v>
      </c>
      <c r="AL24" s="63">
        <f t="shared" si="2"/>
        <v>89.75</v>
      </c>
      <c r="AM24" s="64">
        <f t="shared" si="3"/>
        <v>90.5</v>
      </c>
      <c r="AN24" s="65">
        <f t="shared" si="4"/>
        <v>90.625</v>
      </c>
      <c r="AO24" s="54"/>
      <c r="AQ24" s="71" t="str">
        <f t="shared" si="5"/>
        <v/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>
        <f t="shared" si="12"/>
        <v>90.625</v>
      </c>
      <c r="BB24" s="81" t="str">
        <f t="shared" si="13"/>
        <v/>
      </c>
      <c r="BD24" s="24" t="str">
        <f t="shared" si="14"/>
        <v/>
      </c>
    </row>
    <row r="25" spans="1:56" x14ac:dyDescent="0.2">
      <c r="A25" s="45">
        <v>15</v>
      </c>
      <c r="B25" s="157" t="s">
        <v>176</v>
      </c>
      <c r="C25" s="156" t="s">
        <v>177</v>
      </c>
      <c r="D25" s="31"/>
      <c r="E25" s="32"/>
      <c r="F25" s="32"/>
      <c r="G25" s="32"/>
      <c r="H25" s="32"/>
      <c r="I25" s="32"/>
      <c r="J25" s="32"/>
      <c r="K25" s="33"/>
      <c r="L25" s="31"/>
      <c r="M25" s="32"/>
      <c r="N25" s="32"/>
      <c r="O25" s="32"/>
      <c r="P25" s="32"/>
      <c r="Q25" s="32"/>
      <c r="R25" s="32"/>
      <c r="S25" s="33"/>
      <c r="T25" s="31"/>
      <c r="U25" s="32"/>
      <c r="V25" s="32"/>
      <c r="W25" s="32"/>
      <c r="X25" s="32"/>
      <c r="Y25" s="32"/>
      <c r="Z25" s="32"/>
      <c r="AA25" s="33"/>
      <c r="AB25" s="31"/>
      <c r="AC25" s="32"/>
      <c r="AD25" s="32"/>
      <c r="AE25" s="32"/>
      <c r="AF25" s="32"/>
      <c r="AG25" s="32"/>
      <c r="AH25" s="32"/>
      <c r="AI25" s="13"/>
      <c r="AJ25" s="61">
        <f t="shared" si="0"/>
        <v>0</v>
      </c>
      <c r="AK25" s="62">
        <f t="shared" si="1"/>
        <v>0</v>
      </c>
      <c r="AL25" s="63">
        <f t="shared" si="2"/>
        <v>0</v>
      </c>
      <c r="AM25" s="64">
        <f t="shared" si="3"/>
        <v>0</v>
      </c>
      <c r="AN25" s="65">
        <f t="shared" si="4"/>
        <v>0</v>
      </c>
      <c r="AO25" s="54"/>
      <c r="AQ25" s="71">
        <f t="shared" si="5"/>
        <v>0</v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 t="str">
        <f t="shared" si="12"/>
        <v/>
      </c>
      <c r="BB25" s="81">
        <f t="shared" si="13"/>
        <v>0</v>
      </c>
      <c r="BD25" s="24" t="str">
        <f t="shared" si="14"/>
        <v/>
      </c>
    </row>
    <row r="26" spans="1:56" x14ac:dyDescent="0.2">
      <c r="A26" s="45">
        <v>16</v>
      </c>
      <c r="B26" s="156" t="s">
        <v>178</v>
      </c>
      <c r="C26" s="160" t="s">
        <v>179</v>
      </c>
      <c r="D26" s="31">
        <v>80</v>
      </c>
      <c r="E26" s="32"/>
      <c r="F26" s="32">
        <v>82</v>
      </c>
      <c r="G26" s="32"/>
      <c r="H26" s="32">
        <v>83</v>
      </c>
      <c r="I26" s="32"/>
      <c r="J26" s="32">
        <v>85</v>
      </c>
      <c r="K26" s="33"/>
      <c r="L26" s="31">
        <v>81</v>
      </c>
      <c r="M26" s="32"/>
      <c r="N26" s="32">
        <v>82</v>
      </c>
      <c r="O26" s="32"/>
      <c r="P26" s="32">
        <v>84</v>
      </c>
      <c r="Q26" s="32"/>
      <c r="R26" s="32">
        <v>85</v>
      </c>
      <c r="S26" s="33"/>
      <c r="T26" s="31">
        <v>80</v>
      </c>
      <c r="U26" s="32"/>
      <c r="V26" s="32">
        <v>81</v>
      </c>
      <c r="W26" s="32"/>
      <c r="X26" s="32">
        <v>85</v>
      </c>
      <c r="Y26" s="32"/>
      <c r="Z26" s="32">
        <v>82</v>
      </c>
      <c r="AA26" s="33"/>
      <c r="AB26" s="31">
        <v>80</v>
      </c>
      <c r="AC26" s="32"/>
      <c r="AD26" s="32">
        <v>81</v>
      </c>
      <c r="AE26" s="32"/>
      <c r="AF26" s="32">
        <v>80</v>
      </c>
      <c r="AG26" s="32"/>
      <c r="AH26" s="32">
        <v>82</v>
      </c>
      <c r="AI26" s="13"/>
      <c r="AJ26" s="61">
        <f t="shared" si="0"/>
        <v>82.5</v>
      </c>
      <c r="AK26" s="62">
        <f t="shared" si="1"/>
        <v>83</v>
      </c>
      <c r="AL26" s="63">
        <f t="shared" si="2"/>
        <v>82</v>
      </c>
      <c r="AM26" s="64">
        <f t="shared" si="3"/>
        <v>80.75</v>
      </c>
      <c r="AN26" s="65">
        <f t="shared" si="4"/>
        <v>82.0625</v>
      </c>
      <c r="AO26" s="54"/>
      <c r="AQ26" s="71" t="str">
        <f t="shared" si="5"/>
        <v/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>
        <f t="shared" si="12"/>
        <v>82.0625</v>
      </c>
      <c r="BB26" s="81" t="str">
        <f t="shared" si="13"/>
        <v/>
      </c>
      <c r="BD26" s="24" t="str">
        <f t="shared" si="14"/>
        <v/>
      </c>
    </row>
    <row r="27" spans="1:56" x14ac:dyDescent="0.2">
      <c r="A27" s="45">
        <v>17</v>
      </c>
      <c r="B27" s="156" t="s">
        <v>180</v>
      </c>
      <c r="C27" s="161" t="s">
        <v>181</v>
      </c>
      <c r="D27" s="31">
        <v>75</v>
      </c>
      <c r="E27" s="32"/>
      <c r="F27" s="32">
        <v>76</v>
      </c>
      <c r="G27" s="32"/>
      <c r="H27" s="32">
        <v>70</v>
      </c>
      <c r="I27" s="32"/>
      <c r="J27" s="32">
        <v>80</v>
      </c>
      <c r="K27" s="33"/>
      <c r="L27" s="31">
        <v>70</v>
      </c>
      <c r="M27" s="32"/>
      <c r="N27" s="32">
        <v>73</v>
      </c>
      <c r="O27" s="32"/>
      <c r="P27" s="32">
        <v>71</v>
      </c>
      <c r="Q27" s="32"/>
      <c r="R27" s="32">
        <v>80</v>
      </c>
      <c r="S27" s="33"/>
      <c r="T27" s="31">
        <v>73</v>
      </c>
      <c r="U27" s="32"/>
      <c r="V27" s="32">
        <v>73</v>
      </c>
      <c r="W27" s="32"/>
      <c r="X27" s="32">
        <v>70</v>
      </c>
      <c r="Y27" s="32"/>
      <c r="Z27" s="32">
        <v>80</v>
      </c>
      <c r="AA27" s="33"/>
      <c r="AB27" s="31">
        <v>70</v>
      </c>
      <c r="AC27" s="32"/>
      <c r="AD27" s="32">
        <v>75</v>
      </c>
      <c r="AE27" s="32"/>
      <c r="AF27" s="32">
        <v>71</v>
      </c>
      <c r="AG27" s="32"/>
      <c r="AH27" s="32">
        <v>80</v>
      </c>
      <c r="AI27" s="13"/>
      <c r="AJ27" s="61">
        <f t="shared" si="0"/>
        <v>75.25</v>
      </c>
      <c r="AK27" s="62">
        <f t="shared" si="1"/>
        <v>73.5</v>
      </c>
      <c r="AL27" s="63">
        <f t="shared" si="2"/>
        <v>74</v>
      </c>
      <c r="AM27" s="64">
        <f t="shared" si="3"/>
        <v>74</v>
      </c>
      <c r="AN27" s="65">
        <f t="shared" si="4"/>
        <v>74.1875</v>
      </c>
      <c r="AO27" s="54"/>
      <c r="AQ27" s="71" t="str">
        <f t="shared" si="5"/>
        <v/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>
        <f t="shared" si="12"/>
        <v>74.1875</v>
      </c>
      <c r="BB27" s="81" t="str">
        <f t="shared" si="13"/>
        <v/>
      </c>
      <c r="BD27" s="24" t="str">
        <f t="shared" si="14"/>
        <v/>
      </c>
    </row>
    <row r="28" spans="1:56" x14ac:dyDescent="0.2">
      <c r="A28" s="45">
        <v>18</v>
      </c>
      <c r="B28" s="153" t="s">
        <v>182</v>
      </c>
      <c r="C28" s="153" t="s">
        <v>183</v>
      </c>
      <c r="D28" s="31">
        <v>80</v>
      </c>
      <c r="E28" s="32"/>
      <c r="F28" s="32">
        <v>83</v>
      </c>
      <c r="G28" s="32"/>
      <c r="H28" s="32">
        <v>88</v>
      </c>
      <c r="I28" s="32"/>
      <c r="J28" s="32">
        <v>90</v>
      </c>
      <c r="K28" s="33"/>
      <c r="L28" s="31">
        <v>80</v>
      </c>
      <c r="M28" s="32"/>
      <c r="N28" s="32">
        <v>82</v>
      </c>
      <c r="O28" s="32"/>
      <c r="P28" s="32">
        <v>90</v>
      </c>
      <c r="Q28" s="32"/>
      <c r="R28" s="32">
        <v>95</v>
      </c>
      <c r="S28" s="33"/>
      <c r="T28" s="31">
        <v>81</v>
      </c>
      <c r="U28" s="32"/>
      <c r="V28" s="32">
        <v>82</v>
      </c>
      <c r="W28" s="32"/>
      <c r="X28" s="32">
        <v>88</v>
      </c>
      <c r="Y28" s="32"/>
      <c r="Z28" s="32">
        <v>90</v>
      </c>
      <c r="AA28" s="33"/>
      <c r="AB28" s="31">
        <v>81</v>
      </c>
      <c r="AC28" s="32"/>
      <c r="AD28" s="32">
        <v>82</v>
      </c>
      <c r="AE28" s="32"/>
      <c r="AF28" s="32">
        <v>90</v>
      </c>
      <c r="AG28" s="32"/>
      <c r="AH28" s="32">
        <v>95</v>
      </c>
      <c r="AI28" s="13"/>
      <c r="AJ28" s="61">
        <f t="shared" si="0"/>
        <v>85.25</v>
      </c>
      <c r="AK28" s="62">
        <f t="shared" si="1"/>
        <v>86.75</v>
      </c>
      <c r="AL28" s="63">
        <f t="shared" si="2"/>
        <v>85.25</v>
      </c>
      <c r="AM28" s="64">
        <f t="shared" si="3"/>
        <v>87</v>
      </c>
      <c r="AN28" s="65">
        <f t="shared" si="4"/>
        <v>86.0625</v>
      </c>
      <c r="AO28" s="54"/>
      <c r="AQ28" s="71" t="str">
        <f t="shared" si="5"/>
        <v/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>
        <f t="shared" si="12"/>
        <v>86.0625</v>
      </c>
      <c r="BB28" s="81" t="str">
        <f t="shared" si="13"/>
        <v/>
      </c>
      <c r="BD28" s="24" t="str">
        <f t="shared" si="14"/>
        <v/>
      </c>
    </row>
    <row r="29" spans="1:56" x14ac:dyDescent="0.2">
      <c r="A29" s="45">
        <v>19</v>
      </c>
      <c r="B29" s="153" t="s">
        <v>184</v>
      </c>
      <c r="C29" s="156" t="s">
        <v>185</v>
      </c>
      <c r="D29" s="31">
        <v>75</v>
      </c>
      <c r="E29" s="32"/>
      <c r="F29" s="32">
        <v>70</v>
      </c>
      <c r="G29" s="32"/>
      <c r="H29" s="32">
        <v>72</v>
      </c>
      <c r="I29" s="32"/>
      <c r="J29" s="32">
        <v>78</v>
      </c>
      <c r="K29" s="33"/>
      <c r="L29" s="31">
        <v>73</v>
      </c>
      <c r="M29" s="32"/>
      <c r="N29" s="32">
        <v>73</v>
      </c>
      <c r="O29" s="32"/>
      <c r="P29" s="32">
        <v>75</v>
      </c>
      <c r="Q29" s="32"/>
      <c r="R29" s="32">
        <v>80</v>
      </c>
      <c r="S29" s="33"/>
      <c r="T29" s="31">
        <v>74</v>
      </c>
      <c r="U29" s="32"/>
      <c r="V29" s="32">
        <v>71</v>
      </c>
      <c r="W29" s="32"/>
      <c r="X29" s="32">
        <v>75</v>
      </c>
      <c r="Y29" s="32"/>
      <c r="Z29" s="32">
        <v>82</v>
      </c>
      <c r="AA29" s="33"/>
      <c r="AB29" s="31">
        <v>75</v>
      </c>
      <c r="AC29" s="32"/>
      <c r="AD29" s="32">
        <v>72</v>
      </c>
      <c r="AE29" s="32"/>
      <c r="AF29" s="32">
        <v>70</v>
      </c>
      <c r="AG29" s="32"/>
      <c r="AH29" s="32">
        <v>80</v>
      </c>
      <c r="AI29" s="13"/>
      <c r="AJ29" s="61">
        <f t="shared" si="0"/>
        <v>73.75</v>
      </c>
      <c r="AK29" s="62">
        <f t="shared" si="1"/>
        <v>75.25</v>
      </c>
      <c r="AL29" s="63">
        <f t="shared" si="2"/>
        <v>75.5</v>
      </c>
      <c r="AM29" s="64">
        <f t="shared" si="3"/>
        <v>74.25</v>
      </c>
      <c r="AN29" s="65">
        <f t="shared" si="4"/>
        <v>74.6875</v>
      </c>
      <c r="AO29" s="54"/>
      <c r="AQ29" s="71" t="str">
        <f t="shared" si="5"/>
        <v/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>
        <f t="shared" si="12"/>
        <v>74.6875</v>
      </c>
      <c r="BB29" s="81" t="str">
        <f t="shared" si="13"/>
        <v/>
      </c>
      <c r="BD29" s="24" t="str">
        <f t="shared" si="14"/>
        <v/>
      </c>
    </row>
    <row r="30" spans="1:56" x14ac:dyDescent="0.2">
      <c r="A30" s="45">
        <v>20</v>
      </c>
      <c r="B30" s="156" t="s">
        <v>186</v>
      </c>
      <c r="C30" s="159" t="s">
        <v>187</v>
      </c>
      <c r="D30" s="31">
        <v>71</v>
      </c>
      <c r="E30" s="32"/>
      <c r="F30" s="32">
        <v>70</v>
      </c>
      <c r="G30" s="32"/>
      <c r="H30" s="32">
        <v>75</v>
      </c>
      <c r="I30" s="32"/>
      <c r="J30" s="32">
        <v>72</v>
      </c>
      <c r="K30" s="33"/>
      <c r="L30" s="31">
        <v>73</v>
      </c>
      <c r="M30" s="32"/>
      <c r="N30" s="32">
        <v>70</v>
      </c>
      <c r="O30" s="32"/>
      <c r="P30" s="32">
        <v>71</v>
      </c>
      <c r="Q30" s="32"/>
      <c r="R30" s="32">
        <v>70</v>
      </c>
      <c r="S30" s="33"/>
      <c r="T30" s="31">
        <v>72</v>
      </c>
      <c r="U30" s="32"/>
      <c r="V30" s="32">
        <v>73</v>
      </c>
      <c r="W30" s="32"/>
      <c r="X30" s="32">
        <v>74</v>
      </c>
      <c r="Y30" s="32"/>
      <c r="Z30" s="32">
        <v>71</v>
      </c>
      <c r="AA30" s="33"/>
      <c r="AB30" s="31">
        <v>72</v>
      </c>
      <c r="AC30" s="32"/>
      <c r="AD30" s="32">
        <v>71</v>
      </c>
      <c r="AE30" s="32"/>
      <c r="AF30" s="32">
        <v>70</v>
      </c>
      <c r="AG30" s="32"/>
      <c r="AH30" s="32">
        <v>73</v>
      </c>
      <c r="AI30" s="13"/>
      <c r="AJ30" s="61">
        <f t="shared" si="0"/>
        <v>72</v>
      </c>
      <c r="AK30" s="62">
        <f t="shared" si="1"/>
        <v>71</v>
      </c>
      <c r="AL30" s="63">
        <f t="shared" si="2"/>
        <v>72.5</v>
      </c>
      <c r="AM30" s="64">
        <f t="shared" si="3"/>
        <v>71.5</v>
      </c>
      <c r="AN30" s="65">
        <f t="shared" si="4"/>
        <v>71.75</v>
      </c>
      <c r="AO30" s="54"/>
      <c r="AQ30" s="71" t="str">
        <f t="shared" si="5"/>
        <v/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>
        <f t="shared" si="12"/>
        <v>71.75</v>
      </c>
      <c r="BB30" s="81" t="str">
        <f t="shared" si="13"/>
        <v/>
      </c>
      <c r="BD30" s="24" t="str">
        <f t="shared" si="14"/>
        <v/>
      </c>
    </row>
    <row r="31" spans="1:56" x14ac:dyDescent="0.2">
      <c r="A31" s="45">
        <v>21</v>
      </c>
      <c r="B31" s="157" t="s">
        <v>188</v>
      </c>
      <c r="C31" s="157" t="s">
        <v>189</v>
      </c>
      <c r="D31" s="31">
        <v>70</v>
      </c>
      <c r="E31" s="32"/>
      <c r="F31" s="32">
        <v>72</v>
      </c>
      <c r="G31" s="32"/>
      <c r="H31" s="32">
        <v>70</v>
      </c>
      <c r="I31" s="32"/>
      <c r="J31" s="32">
        <v>80</v>
      </c>
      <c r="K31" s="33"/>
      <c r="L31" s="31">
        <v>72</v>
      </c>
      <c r="M31" s="32"/>
      <c r="N31" s="32">
        <v>70</v>
      </c>
      <c r="O31" s="32"/>
      <c r="P31" s="32">
        <v>72</v>
      </c>
      <c r="Q31" s="32"/>
      <c r="R31" s="32">
        <v>75</v>
      </c>
      <c r="S31" s="33"/>
      <c r="T31" s="31">
        <v>70</v>
      </c>
      <c r="U31" s="32"/>
      <c r="V31" s="32">
        <v>71</v>
      </c>
      <c r="W31" s="32"/>
      <c r="X31" s="32">
        <v>70</v>
      </c>
      <c r="Y31" s="32"/>
      <c r="Z31" s="32">
        <v>85</v>
      </c>
      <c r="AA31" s="33"/>
      <c r="AB31" s="31">
        <v>71</v>
      </c>
      <c r="AC31" s="32"/>
      <c r="AD31" s="32">
        <v>72</v>
      </c>
      <c r="AE31" s="32"/>
      <c r="AF31" s="32">
        <v>71</v>
      </c>
      <c r="AG31" s="32"/>
      <c r="AH31" s="32">
        <v>85</v>
      </c>
      <c r="AI31" s="13"/>
      <c r="AJ31" s="61">
        <f t="shared" si="0"/>
        <v>73</v>
      </c>
      <c r="AK31" s="62">
        <f t="shared" si="1"/>
        <v>72.25</v>
      </c>
      <c r="AL31" s="63">
        <f t="shared" si="2"/>
        <v>74</v>
      </c>
      <c r="AM31" s="64">
        <f t="shared" si="3"/>
        <v>74.75</v>
      </c>
      <c r="AN31" s="65">
        <f t="shared" si="4"/>
        <v>73.5</v>
      </c>
      <c r="AO31" s="54"/>
      <c r="AQ31" s="71" t="str">
        <f t="shared" si="5"/>
        <v/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>
        <f t="shared" si="12"/>
        <v>73.5</v>
      </c>
      <c r="BB31" s="81" t="str">
        <f t="shared" si="13"/>
        <v/>
      </c>
      <c r="BD31" s="24" t="str">
        <f t="shared" si="14"/>
        <v/>
      </c>
    </row>
    <row r="32" spans="1:56" x14ac:dyDescent="0.2">
      <c r="A32" s="45">
        <v>22</v>
      </c>
      <c r="B32" s="156" t="s">
        <v>190</v>
      </c>
      <c r="C32" s="159" t="s">
        <v>191</v>
      </c>
      <c r="D32" s="31">
        <v>80</v>
      </c>
      <c r="E32" s="32"/>
      <c r="F32" s="32">
        <v>80</v>
      </c>
      <c r="G32" s="32"/>
      <c r="H32" s="32">
        <v>80</v>
      </c>
      <c r="I32" s="32"/>
      <c r="J32" s="32">
        <v>85</v>
      </c>
      <c r="K32" s="33"/>
      <c r="L32" s="31">
        <v>82</v>
      </c>
      <c r="M32" s="32"/>
      <c r="N32" s="32">
        <v>82</v>
      </c>
      <c r="O32" s="32"/>
      <c r="P32" s="32">
        <v>81</v>
      </c>
      <c r="Q32" s="32"/>
      <c r="R32" s="32">
        <v>85</v>
      </c>
      <c r="S32" s="33"/>
      <c r="T32" s="31">
        <v>80</v>
      </c>
      <c r="U32" s="32"/>
      <c r="V32" s="32">
        <v>82</v>
      </c>
      <c r="W32" s="32"/>
      <c r="X32" s="32">
        <v>80</v>
      </c>
      <c r="Y32" s="32"/>
      <c r="Z32" s="32">
        <v>82</v>
      </c>
      <c r="AA32" s="33"/>
      <c r="AB32" s="31">
        <v>82</v>
      </c>
      <c r="AC32" s="32"/>
      <c r="AD32" s="32">
        <v>82</v>
      </c>
      <c r="AE32" s="32"/>
      <c r="AF32" s="32">
        <v>81</v>
      </c>
      <c r="AG32" s="32"/>
      <c r="AH32" s="32">
        <v>82</v>
      </c>
      <c r="AI32" s="13"/>
      <c r="AJ32" s="61">
        <f t="shared" si="0"/>
        <v>81.25</v>
      </c>
      <c r="AK32" s="62">
        <f t="shared" si="1"/>
        <v>82.5</v>
      </c>
      <c r="AL32" s="63">
        <f t="shared" si="2"/>
        <v>81</v>
      </c>
      <c r="AM32" s="64">
        <f t="shared" si="3"/>
        <v>81.75</v>
      </c>
      <c r="AN32" s="65">
        <f t="shared" si="4"/>
        <v>81.625</v>
      </c>
      <c r="AO32" s="54"/>
      <c r="AQ32" s="71" t="str">
        <f t="shared" si="5"/>
        <v/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>
        <f t="shared" si="12"/>
        <v>81.625</v>
      </c>
      <c r="BB32" s="81" t="str">
        <f t="shared" si="13"/>
        <v/>
      </c>
      <c r="BD32" s="24" t="str">
        <f t="shared" si="14"/>
        <v/>
      </c>
    </row>
    <row r="33" spans="1:56" x14ac:dyDescent="0.2">
      <c r="A33" s="45">
        <v>23</v>
      </c>
      <c r="B33" s="156" t="s">
        <v>192</v>
      </c>
      <c r="C33" s="153" t="s">
        <v>193</v>
      </c>
      <c r="D33" s="31">
        <v>90</v>
      </c>
      <c r="E33" s="32"/>
      <c r="F33" s="32">
        <v>92</v>
      </c>
      <c r="G33" s="32"/>
      <c r="H33" s="32">
        <v>80</v>
      </c>
      <c r="I33" s="32"/>
      <c r="J33" s="32">
        <v>81</v>
      </c>
      <c r="K33" s="33"/>
      <c r="L33" s="31">
        <v>95</v>
      </c>
      <c r="M33" s="32"/>
      <c r="N33" s="32">
        <v>93</v>
      </c>
      <c r="O33" s="32"/>
      <c r="P33" s="32">
        <v>82</v>
      </c>
      <c r="Q33" s="32"/>
      <c r="R33" s="32">
        <v>80</v>
      </c>
      <c r="S33" s="33"/>
      <c r="T33" s="31">
        <v>90</v>
      </c>
      <c r="U33" s="32"/>
      <c r="V33" s="32">
        <v>92</v>
      </c>
      <c r="W33" s="32"/>
      <c r="X33" s="32">
        <v>80</v>
      </c>
      <c r="Y33" s="32"/>
      <c r="Z33" s="32">
        <v>81</v>
      </c>
      <c r="AA33" s="33"/>
      <c r="AB33" s="31">
        <v>90</v>
      </c>
      <c r="AC33" s="32"/>
      <c r="AD33" s="32">
        <v>90</v>
      </c>
      <c r="AE33" s="32"/>
      <c r="AF33" s="32">
        <v>82</v>
      </c>
      <c r="AG33" s="32"/>
      <c r="AH33" s="32">
        <v>83</v>
      </c>
      <c r="AI33" s="13"/>
      <c r="AJ33" s="61">
        <f t="shared" si="0"/>
        <v>85.75</v>
      </c>
      <c r="AK33" s="62">
        <f t="shared" si="1"/>
        <v>87.5</v>
      </c>
      <c r="AL33" s="63">
        <f t="shared" si="2"/>
        <v>85.75</v>
      </c>
      <c r="AM33" s="64">
        <f t="shared" si="3"/>
        <v>86.25</v>
      </c>
      <c r="AN33" s="65">
        <f t="shared" si="4"/>
        <v>86.3125</v>
      </c>
      <c r="AO33" s="54"/>
      <c r="AQ33" s="71" t="str">
        <f t="shared" si="5"/>
        <v/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>
        <f t="shared" si="12"/>
        <v>86.3125</v>
      </c>
      <c r="BB33" s="81" t="str">
        <f t="shared" si="13"/>
        <v/>
      </c>
      <c r="BD33" s="24" t="str">
        <f t="shared" si="14"/>
        <v/>
      </c>
    </row>
    <row r="34" spans="1:56" x14ac:dyDescent="0.2">
      <c r="A34" s="45">
        <v>24</v>
      </c>
      <c r="B34" s="153" t="s">
        <v>194</v>
      </c>
      <c r="C34" s="156" t="s">
        <v>195</v>
      </c>
      <c r="D34" s="31">
        <v>75</v>
      </c>
      <c r="E34" s="32"/>
      <c r="F34" s="32">
        <v>74</v>
      </c>
      <c r="G34" s="32"/>
      <c r="H34" s="32"/>
      <c r="I34" s="32"/>
      <c r="J34" s="32"/>
      <c r="K34" s="33"/>
      <c r="L34" s="31">
        <v>70</v>
      </c>
      <c r="M34" s="32"/>
      <c r="N34" s="32">
        <v>73</v>
      </c>
      <c r="O34" s="32"/>
      <c r="P34" s="32"/>
      <c r="Q34" s="32"/>
      <c r="R34" s="32"/>
      <c r="S34" s="33"/>
      <c r="T34" s="31">
        <v>70</v>
      </c>
      <c r="U34" s="32"/>
      <c r="V34" s="32">
        <v>70</v>
      </c>
      <c r="W34" s="32"/>
      <c r="X34" s="32"/>
      <c r="Y34" s="32"/>
      <c r="Z34" s="32"/>
      <c r="AA34" s="33"/>
      <c r="AB34" s="31">
        <v>71</v>
      </c>
      <c r="AC34" s="32"/>
      <c r="AD34" s="32">
        <v>72</v>
      </c>
      <c r="AE34" s="32"/>
      <c r="AF34" s="32"/>
      <c r="AG34" s="32"/>
      <c r="AH34" s="32"/>
      <c r="AI34" s="13"/>
      <c r="AJ34" s="61">
        <f t="shared" si="0"/>
        <v>37.25</v>
      </c>
      <c r="AK34" s="62">
        <f t="shared" si="1"/>
        <v>35.75</v>
      </c>
      <c r="AL34" s="63">
        <f t="shared" si="2"/>
        <v>35</v>
      </c>
      <c r="AM34" s="64">
        <f t="shared" si="3"/>
        <v>35.75</v>
      </c>
      <c r="AN34" s="65">
        <f t="shared" si="4"/>
        <v>35.9375</v>
      </c>
      <c r="AO34" s="54"/>
      <c r="AQ34" s="71">
        <f t="shared" si="5"/>
        <v>17.96875</v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 t="str">
        <f t="shared" si="12"/>
        <v/>
      </c>
      <c r="BB34" s="81">
        <f t="shared" si="13"/>
        <v>35.9375</v>
      </c>
      <c r="BD34" s="24" t="str">
        <f t="shared" si="14"/>
        <v/>
      </c>
    </row>
    <row r="35" spans="1:56" x14ac:dyDescent="0.2">
      <c r="A35" s="45">
        <v>25</v>
      </c>
      <c r="B35" s="156" t="s">
        <v>196</v>
      </c>
      <c r="C35" s="153" t="s">
        <v>197</v>
      </c>
      <c r="D35" s="31"/>
      <c r="E35" s="32"/>
      <c r="F35" s="32"/>
      <c r="G35" s="32"/>
      <c r="H35" s="32"/>
      <c r="I35" s="32"/>
      <c r="J35" s="32"/>
      <c r="K35" s="33"/>
      <c r="L35" s="31"/>
      <c r="M35" s="32"/>
      <c r="N35" s="32"/>
      <c r="O35" s="32"/>
      <c r="P35" s="32"/>
      <c r="Q35" s="32"/>
      <c r="R35" s="32"/>
      <c r="S35" s="33"/>
      <c r="T35" s="31"/>
      <c r="U35" s="32"/>
      <c r="V35" s="32"/>
      <c r="W35" s="32"/>
      <c r="X35" s="32"/>
      <c r="Y35" s="32"/>
      <c r="Z35" s="32"/>
      <c r="AA35" s="33"/>
      <c r="AB35" s="31"/>
      <c r="AC35" s="32"/>
      <c r="AD35" s="32"/>
      <c r="AE35" s="32"/>
      <c r="AF35" s="32"/>
      <c r="AG35" s="32"/>
      <c r="AH35" s="32"/>
      <c r="AI35" s="13"/>
      <c r="AJ35" s="61">
        <f t="shared" si="0"/>
        <v>0</v>
      </c>
      <c r="AK35" s="62">
        <f t="shared" si="1"/>
        <v>0</v>
      </c>
      <c r="AL35" s="63">
        <f t="shared" si="2"/>
        <v>0</v>
      </c>
      <c r="AM35" s="64">
        <f t="shared" si="3"/>
        <v>0</v>
      </c>
      <c r="AN35" s="65">
        <f t="shared" si="4"/>
        <v>0</v>
      </c>
      <c r="AO35" s="54"/>
      <c r="AQ35" s="71">
        <f t="shared" si="5"/>
        <v>0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0</v>
      </c>
      <c r="BD35" s="24" t="str">
        <f t="shared" si="14"/>
        <v/>
      </c>
    </row>
    <row r="36" spans="1:56" x14ac:dyDescent="0.2">
      <c r="A36" s="45">
        <v>26</v>
      </c>
      <c r="B36" s="157" t="s">
        <v>198</v>
      </c>
      <c r="C36" s="159" t="s">
        <v>199</v>
      </c>
      <c r="D36" s="31">
        <v>70</v>
      </c>
      <c r="E36" s="32"/>
      <c r="F36" s="32">
        <v>75</v>
      </c>
      <c r="G36" s="32"/>
      <c r="H36" s="32">
        <v>80</v>
      </c>
      <c r="I36" s="32"/>
      <c r="J36" s="32">
        <v>85</v>
      </c>
      <c r="K36" s="33"/>
      <c r="L36" s="31">
        <v>73</v>
      </c>
      <c r="M36" s="32"/>
      <c r="N36" s="32">
        <v>75</v>
      </c>
      <c r="O36" s="32"/>
      <c r="P36" s="32">
        <v>80</v>
      </c>
      <c r="Q36" s="32"/>
      <c r="R36" s="32">
        <v>85</v>
      </c>
      <c r="S36" s="33"/>
      <c r="T36" s="31">
        <v>78</v>
      </c>
      <c r="U36" s="32"/>
      <c r="V36" s="32">
        <v>75</v>
      </c>
      <c r="W36" s="32"/>
      <c r="X36" s="32">
        <v>80</v>
      </c>
      <c r="Y36" s="32"/>
      <c r="Z36" s="32">
        <v>82</v>
      </c>
      <c r="AA36" s="33"/>
      <c r="AB36" s="31">
        <v>80</v>
      </c>
      <c r="AC36" s="32"/>
      <c r="AD36" s="32">
        <v>83</v>
      </c>
      <c r="AE36" s="32"/>
      <c r="AF36" s="32">
        <v>81</v>
      </c>
      <c r="AG36" s="32"/>
      <c r="AH36" s="32">
        <v>82</v>
      </c>
      <c r="AI36" s="13"/>
      <c r="AJ36" s="61">
        <f t="shared" si="0"/>
        <v>77.5</v>
      </c>
      <c r="AK36" s="62">
        <f t="shared" si="1"/>
        <v>78.25</v>
      </c>
      <c r="AL36" s="63">
        <f t="shared" si="2"/>
        <v>78.75</v>
      </c>
      <c r="AM36" s="64">
        <f t="shared" si="3"/>
        <v>81.5</v>
      </c>
      <c r="AN36" s="65">
        <f t="shared" si="4"/>
        <v>79</v>
      </c>
      <c r="AO36" s="54"/>
      <c r="AQ36" s="71" t="str">
        <f t="shared" si="5"/>
        <v/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>
        <f t="shared" si="12"/>
        <v>79</v>
      </c>
      <c r="BB36" s="81" t="str">
        <f t="shared" si="13"/>
        <v/>
      </c>
      <c r="BD36" s="24" t="str">
        <f t="shared" si="14"/>
        <v/>
      </c>
    </row>
    <row r="37" spans="1:56" x14ac:dyDescent="0.2">
      <c r="A37" s="45">
        <v>27</v>
      </c>
      <c r="B37" s="156" t="s">
        <v>200</v>
      </c>
      <c r="C37" s="157" t="s">
        <v>201</v>
      </c>
      <c r="D37" s="31">
        <v>75</v>
      </c>
      <c r="E37" s="32"/>
      <c r="F37" s="32">
        <v>76</v>
      </c>
      <c r="G37" s="32"/>
      <c r="H37" s="32">
        <v>70</v>
      </c>
      <c r="I37" s="32"/>
      <c r="J37" s="32">
        <v>80</v>
      </c>
      <c r="K37" s="33"/>
      <c r="L37" s="31">
        <v>70</v>
      </c>
      <c r="M37" s="32"/>
      <c r="N37" s="32">
        <v>74</v>
      </c>
      <c r="O37" s="32"/>
      <c r="P37" s="32">
        <v>72</v>
      </c>
      <c r="Q37" s="32"/>
      <c r="R37" s="32">
        <v>75</v>
      </c>
      <c r="S37" s="33"/>
      <c r="T37" s="31">
        <v>74</v>
      </c>
      <c r="U37" s="32"/>
      <c r="V37" s="32">
        <v>75</v>
      </c>
      <c r="W37" s="32"/>
      <c r="X37" s="32">
        <v>75</v>
      </c>
      <c r="Y37" s="32"/>
      <c r="Z37" s="32">
        <v>75</v>
      </c>
      <c r="AA37" s="33"/>
      <c r="AB37" s="31">
        <v>75</v>
      </c>
      <c r="AC37" s="32"/>
      <c r="AD37" s="32">
        <v>70</v>
      </c>
      <c r="AE37" s="32"/>
      <c r="AF37" s="32">
        <v>70</v>
      </c>
      <c r="AG37" s="32"/>
      <c r="AH37" s="32">
        <v>80</v>
      </c>
      <c r="AI37" s="13"/>
      <c r="AJ37" s="61">
        <f t="shared" si="0"/>
        <v>75.25</v>
      </c>
      <c r="AK37" s="62">
        <f t="shared" si="1"/>
        <v>72.75</v>
      </c>
      <c r="AL37" s="63">
        <f t="shared" si="2"/>
        <v>74.75</v>
      </c>
      <c r="AM37" s="64">
        <f t="shared" si="3"/>
        <v>73.75</v>
      </c>
      <c r="AN37" s="65">
        <f t="shared" si="4"/>
        <v>74.125</v>
      </c>
      <c r="AO37" s="54"/>
      <c r="AQ37" s="71" t="str">
        <f t="shared" si="5"/>
        <v/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>
        <f t="shared" si="12"/>
        <v>74.125</v>
      </c>
      <c r="BB37" s="81" t="str">
        <f t="shared" si="13"/>
        <v/>
      </c>
      <c r="BD37" s="24" t="str">
        <f t="shared" si="14"/>
        <v/>
      </c>
    </row>
    <row r="38" spans="1:56" x14ac:dyDescent="0.2">
      <c r="A38" s="45">
        <v>28</v>
      </c>
      <c r="B38" s="156" t="s">
        <v>202</v>
      </c>
      <c r="C38" s="159" t="s">
        <v>203</v>
      </c>
      <c r="D38" s="31">
        <v>80</v>
      </c>
      <c r="E38" s="32"/>
      <c r="F38" s="32">
        <v>80</v>
      </c>
      <c r="G38" s="32"/>
      <c r="H38" s="32">
        <v>82</v>
      </c>
      <c r="I38" s="32"/>
      <c r="J38" s="32">
        <v>85</v>
      </c>
      <c r="K38" s="33"/>
      <c r="L38" s="31">
        <v>81</v>
      </c>
      <c r="M38" s="32"/>
      <c r="N38" s="32">
        <v>78</v>
      </c>
      <c r="O38" s="32"/>
      <c r="P38" s="32">
        <v>80</v>
      </c>
      <c r="Q38" s="32"/>
      <c r="R38" s="32">
        <v>85</v>
      </c>
      <c r="S38" s="33"/>
      <c r="T38" s="31">
        <v>80</v>
      </c>
      <c r="U38" s="32"/>
      <c r="V38" s="32">
        <v>80</v>
      </c>
      <c r="W38" s="32"/>
      <c r="X38" s="32">
        <v>82</v>
      </c>
      <c r="Y38" s="32"/>
      <c r="Z38" s="32">
        <v>85</v>
      </c>
      <c r="AA38" s="33"/>
      <c r="AB38" s="31">
        <v>80</v>
      </c>
      <c r="AC38" s="32"/>
      <c r="AD38" s="32">
        <v>78</v>
      </c>
      <c r="AE38" s="32"/>
      <c r="AF38" s="32">
        <v>80</v>
      </c>
      <c r="AG38" s="32"/>
      <c r="AH38" s="32">
        <v>85</v>
      </c>
      <c r="AI38" s="13"/>
      <c r="AJ38" s="61">
        <f t="shared" si="0"/>
        <v>81.75</v>
      </c>
      <c r="AK38" s="62">
        <f t="shared" si="1"/>
        <v>81</v>
      </c>
      <c r="AL38" s="63">
        <f t="shared" si="2"/>
        <v>81.75</v>
      </c>
      <c r="AM38" s="64">
        <f t="shared" si="3"/>
        <v>80.75</v>
      </c>
      <c r="AN38" s="65">
        <f t="shared" si="4"/>
        <v>81.3125</v>
      </c>
      <c r="AO38" s="54"/>
      <c r="AQ38" s="71" t="str">
        <f t="shared" si="5"/>
        <v/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>
        <f t="shared" si="12"/>
        <v>81.3125</v>
      </c>
      <c r="BB38" s="81" t="str">
        <f t="shared" si="13"/>
        <v/>
      </c>
      <c r="BD38" s="24" t="str">
        <f t="shared" si="14"/>
        <v/>
      </c>
    </row>
    <row r="39" spans="1:56" x14ac:dyDescent="0.2">
      <c r="A39" s="45">
        <v>29</v>
      </c>
      <c r="B39" s="153" t="s">
        <v>204</v>
      </c>
      <c r="C39" s="157" t="s">
        <v>205</v>
      </c>
      <c r="D39" s="31">
        <v>90</v>
      </c>
      <c r="E39" s="32"/>
      <c r="F39" s="32">
        <v>92</v>
      </c>
      <c r="G39" s="32"/>
      <c r="H39" s="32">
        <v>90</v>
      </c>
      <c r="I39" s="32"/>
      <c r="J39" s="32">
        <v>93</v>
      </c>
      <c r="K39" s="33"/>
      <c r="L39" s="31">
        <v>88</v>
      </c>
      <c r="M39" s="32"/>
      <c r="N39" s="32">
        <v>85</v>
      </c>
      <c r="O39" s="32"/>
      <c r="P39" s="32">
        <v>88</v>
      </c>
      <c r="Q39" s="32"/>
      <c r="R39" s="32">
        <v>90</v>
      </c>
      <c r="S39" s="33"/>
      <c r="T39" s="31">
        <v>90</v>
      </c>
      <c r="U39" s="32"/>
      <c r="V39" s="32">
        <v>92</v>
      </c>
      <c r="W39" s="32"/>
      <c r="X39" s="32">
        <v>91</v>
      </c>
      <c r="Y39" s="32"/>
      <c r="Z39" s="32">
        <v>93</v>
      </c>
      <c r="AA39" s="33"/>
      <c r="AB39" s="31">
        <v>88</v>
      </c>
      <c r="AC39" s="32"/>
      <c r="AD39" s="32">
        <v>87</v>
      </c>
      <c r="AE39" s="32"/>
      <c r="AF39" s="32">
        <v>88</v>
      </c>
      <c r="AG39" s="32"/>
      <c r="AH39" s="32">
        <v>90</v>
      </c>
      <c r="AI39" s="13"/>
      <c r="AJ39" s="61">
        <f t="shared" si="0"/>
        <v>91.25</v>
      </c>
      <c r="AK39" s="62">
        <f t="shared" si="1"/>
        <v>87.75</v>
      </c>
      <c r="AL39" s="63">
        <f t="shared" si="2"/>
        <v>91.5</v>
      </c>
      <c r="AM39" s="64">
        <f t="shared" si="3"/>
        <v>88.25</v>
      </c>
      <c r="AN39" s="65">
        <f t="shared" si="4"/>
        <v>89.6875</v>
      </c>
      <c r="AO39" s="54"/>
      <c r="AQ39" s="71" t="str">
        <f t="shared" si="5"/>
        <v/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>
        <f t="shared" si="12"/>
        <v>89.6875</v>
      </c>
      <c r="BB39" s="81" t="str">
        <f t="shared" si="13"/>
        <v/>
      </c>
      <c r="BD39" s="24" t="str">
        <f t="shared" si="14"/>
        <v/>
      </c>
    </row>
    <row r="40" spans="1:56" x14ac:dyDescent="0.2">
      <c r="A40" s="45">
        <v>30</v>
      </c>
      <c r="B40" s="156" t="s">
        <v>206</v>
      </c>
      <c r="C40" s="156" t="s">
        <v>147</v>
      </c>
      <c r="D40" s="31">
        <v>80</v>
      </c>
      <c r="E40" s="32"/>
      <c r="F40" s="32">
        <v>81</v>
      </c>
      <c r="G40" s="32"/>
      <c r="H40" s="32">
        <v>80</v>
      </c>
      <c r="I40" s="32"/>
      <c r="J40" s="32">
        <v>85</v>
      </c>
      <c r="K40" s="33"/>
      <c r="L40" s="31">
        <v>85</v>
      </c>
      <c r="M40" s="32"/>
      <c r="N40" s="32">
        <v>86</v>
      </c>
      <c r="O40" s="32"/>
      <c r="P40" s="32">
        <v>80</v>
      </c>
      <c r="Q40" s="32"/>
      <c r="R40" s="32">
        <v>85</v>
      </c>
      <c r="S40" s="33"/>
      <c r="T40" s="31">
        <v>80</v>
      </c>
      <c r="U40" s="32"/>
      <c r="V40" s="32">
        <v>81</v>
      </c>
      <c r="W40" s="32"/>
      <c r="X40" s="32">
        <v>80</v>
      </c>
      <c r="Y40" s="32"/>
      <c r="Z40" s="32">
        <v>82</v>
      </c>
      <c r="AA40" s="33"/>
      <c r="AB40" s="31">
        <v>85</v>
      </c>
      <c r="AC40" s="32"/>
      <c r="AD40" s="32">
        <v>86</v>
      </c>
      <c r="AE40" s="32"/>
      <c r="AF40" s="32">
        <v>80</v>
      </c>
      <c r="AG40" s="32"/>
      <c r="AH40" s="32">
        <v>82</v>
      </c>
      <c r="AI40" s="13"/>
      <c r="AJ40" s="61">
        <f t="shared" si="0"/>
        <v>81.5</v>
      </c>
      <c r="AK40" s="62">
        <f t="shared" si="1"/>
        <v>84</v>
      </c>
      <c r="AL40" s="63">
        <f t="shared" si="2"/>
        <v>80.75</v>
      </c>
      <c r="AM40" s="64">
        <f t="shared" si="3"/>
        <v>83.25</v>
      </c>
      <c r="AN40" s="65">
        <f t="shared" si="4"/>
        <v>82.375</v>
      </c>
      <c r="AO40" s="54"/>
      <c r="AQ40" s="71" t="str">
        <f t="shared" si="5"/>
        <v/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>
        <f t="shared" si="12"/>
        <v>82.375</v>
      </c>
      <c r="BB40" s="81" t="str">
        <f t="shared" si="13"/>
        <v/>
      </c>
      <c r="BD40" s="24" t="str">
        <f t="shared" si="14"/>
        <v/>
      </c>
    </row>
    <row r="41" spans="1:56" x14ac:dyDescent="0.2">
      <c r="A41" s="45">
        <v>31</v>
      </c>
      <c r="B41" s="157" t="s">
        <v>207</v>
      </c>
      <c r="C41" s="153" t="s">
        <v>208</v>
      </c>
      <c r="D41" s="31"/>
      <c r="E41" s="32"/>
      <c r="F41" s="32"/>
      <c r="G41" s="32"/>
      <c r="H41" s="32"/>
      <c r="I41" s="32"/>
      <c r="J41" s="32"/>
      <c r="K41" s="33"/>
      <c r="L41" s="31"/>
      <c r="M41" s="32"/>
      <c r="N41" s="32"/>
      <c r="O41" s="32"/>
      <c r="P41" s="32"/>
      <c r="Q41" s="32"/>
      <c r="R41" s="32"/>
      <c r="S41" s="33"/>
      <c r="T41" s="31"/>
      <c r="U41" s="32"/>
      <c r="V41" s="32"/>
      <c r="W41" s="32"/>
      <c r="X41" s="32"/>
      <c r="Y41" s="32"/>
      <c r="Z41" s="32"/>
      <c r="AA41" s="33"/>
      <c r="AB41" s="31"/>
      <c r="AC41" s="32"/>
      <c r="AD41" s="32"/>
      <c r="AE41" s="32"/>
      <c r="AF41" s="32"/>
      <c r="AG41" s="32"/>
      <c r="AH41" s="32"/>
      <c r="AI41" s="13"/>
      <c r="AJ41" s="61">
        <f t="shared" si="0"/>
        <v>0</v>
      </c>
      <c r="AK41" s="62">
        <f t="shared" si="1"/>
        <v>0</v>
      </c>
      <c r="AL41" s="63">
        <f t="shared" si="2"/>
        <v>0</v>
      </c>
      <c r="AM41" s="64">
        <f t="shared" si="3"/>
        <v>0</v>
      </c>
      <c r="AN41" s="65">
        <f t="shared" si="4"/>
        <v>0</v>
      </c>
      <c r="AO41" s="54"/>
      <c r="AQ41" s="71">
        <f t="shared" si="5"/>
        <v>0</v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 t="str">
        <f t="shared" si="12"/>
        <v/>
      </c>
      <c r="BB41" s="81">
        <f t="shared" si="13"/>
        <v>0</v>
      </c>
      <c r="BD41" s="24" t="str">
        <f t="shared" si="14"/>
        <v/>
      </c>
    </row>
    <row r="42" spans="1:56" x14ac:dyDescent="0.2">
      <c r="A42" s="45">
        <v>32</v>
      </c>
      <c r="B42" s="156" t="s">
        <v>209</v>
      </c>
      <c r="C42" s="161" t="s">
        <v>177</v>
      </c>
      <c r="D42" s="31">
        <v>75</v>
      </c>
      <c r="E42" s="32"/>
      <c r="F42" s="32">
        <v>76</v>
      </c>
      <c r="G42" s="32"/>
      <c r="H42" s="32">
        <v>85</v>
      </c>
      <c r="I42" s="32"/>
      <c r="J42" s="32">
        <v>88</v>
      </c>
      <c r="K42" s="33"/>
      <c r="L42" s="31">
        <v>76</v>
      </c>
      <c r="M42" s="32"/>
      <c r="N42" s="32">
        <v>73</v>
      </c>
      <c r="O42" s="32"/>
      <c r="P42" s="32">
        <v>80</v>
      </c>
      <c r="Q42" s="32"/>
      <c r="R42" s="32">
        <v>85</v>
      </c>
      <c r="S42" s="33"/>
      <c r="T42" s="31">
        <v>78</v>
      </c>
      <c r="U42" s="32"/>
      <c r="V42" s="32">
        <v>80</v>
      </c>
      <c r="W42" s="32"/>
      <c r="X42" s="32">
        <v>82</v>
      </c>
      <c r="Y42" s="32"/>
      <c r="Z42" s="32">
        <v>83</v>
      </c>
      <c r="AA42" s="33"/>
      <c r="AB42" s="31">
        <v>75</v>
      </c>
      <c r="AC42" s="32"/>
      <c r="AD42" s="32">
        <v>75</v>
      </c>
      <c r="AE42" s="32"/>
      <c r="AF42" s="32">
        <v>81</v>
      </c>
      <c r="AG42" s="32"/>
      <c r="AH42" s="32">
        <v>83</v>
      </c>
      <c r="AI42" s="13"/>
      <c r="AJ42" s="61">
        <f t="shared" si="0"/>
        <v>81</v>
      </c>
      <c r="AK42" s="62">
        <f t="shared" si="1"/>
        <v>78.5</v>
      </c>
      <c r="AL42" s="63">
        <f t="shared" si="2"/>
        <v>80.75</v>
      </c>
      <c r="AM42" s="64">
        <f t="shared" si="3"/>
        <v>78.5</v>
      </c>
      <c r="AN42" s="65">
        <f t="shared" si="4"/>
        <v>79.6875</v>
      </c>
      <c r="AO42" s="54"/>
      <c r="AQ42" s="71" t="str">
        <f t="shared" si="5"/>
        <v/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>
        <f t="shared" si="12"/>
        <v>79.6875</v>
      </c>
      <c r="BB42" s="81" t="str">
        <f t="shared" si="13"/>
        <v/>
      </c>
      <c r="BD42" s="24" t="str">
        <f t="shared" si="14"/>
        <v/>
      </c>
    </row>
    <row r="43" spans="1:56" x14ac:dyDescent="0.2">
      <c r="A43" s="45">
        <v>33</v>
      </c>
      <c r="B43" s="156" t="s">
        <v>210</v>
      </c>
      <c r="C43" s="153" t="s">
        <v>211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31"/>
      <c r="AC43" s="32"/>
      <c r="AD43" s="32"/>
      <c r="AE43" s="32"/>
      <c r="AF43" s="32"/>
      <c r="AG43" s="32"/>
      <c r="AH43" s="32"/>
      <c r="AI43" s="13"/>
      <c r="AJ43" s="61">
        <f t="shared" si="0"/>
        <v>0</v>
      </c>
      <c r="AK43" s="62">
        <f t="shared" si="1"/>
        <v>0</v>
      </c>
      <c r="AL43" s="63">
        <f t="shared" si="2"/>
        <v>0</v>
      </c>
      <c r="AM43" s="64">
        <f t="shared" si="3"/>
        <v>0</v>
      </c>
      <c r="AN43" s="65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56" t="s">
        <v>212</v>
      </c>
      <c r="C44" s="143" t="s">
        <v>213</v>
      </c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31"/>
      <c r="AC44" s="32"/>
      <c r="AD44" s="32"/>
      <c r="AE44" s="32"/>
      <c r="AF44" s="32"/>
      <c r="AG44" s="32"/>
      <c r="AH44" s="32"/>
      <c r="AI44" s="13"/>
      <c r="AJ44" s="61">
        <f t="shared" si="0"/>
        <v>0</v>
      </c>
      <c r="AK44" s="62">
        <f t="shared" si="1"/>
        <v>0</v>
      </c>
      <c r="AL44" s="63">
        <f t="shared" si="2"/>
        <v>0</v>
      </c>
      <c r="AM44" s="64">
        <f t="shared" si="3"/>
        <v>0</v>
      </c>
      <c r="AN44" s="65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x14ac:dyDescent="0.2">
      <c r="A45" s="45">
        <v>35</v>
      </c>
      <c r="B45" s="157" t="s">
        <v>214</v>
      </c>
      <c r="C45" s="159" t="s">
        <v>215</v>
      </c>
      <c r="D45" s="31"/>
      <c r="E45" s="32"/>
      <c r="F45" s="32"/>
      <c r="G45" s="32"/>
      <c r="H45" s="32"/>
      <c r="I45" s="32"/>
      <c r="J45" s="32"/>
      <c r="K45" s="33"/>
      <c r="L45" s="31"/>
      <c r="M45" s="32"/>
      <c r="N45" s="32"/>
      <c r="O45" s="32"/>
      <c r="P45" s="32"/>
      <c r="Q45" s="32"/>
      <c r="R45" s="32"/>
      <c r="S45" s="33"/>
      <c r="T45" s="31"/>
      <c r="U45" s="32"/>
      <c r="V45" s="32"/>
      <c r="W45" s="32"/>
      <c r="X45" s="32"/>
      <c r="Y45" s="32"/>
      <c r="Z45" s="32"/>
      <c r="AA45" s="33"/>
      <c r="AB45" s="31"/>
      <c r="AC45" s="32"/>
      <c r="AD45" s="32"/>
      <c r="AE45" s="32"/>
      <c r="AF45" s="32"/>
      <c r="AG45" s="32"/>
      <c r="AH45" s="32"/>
      <c r="AI45" s="13"/>
      <c r="AJ45" s="61">
        <f t="shared" si="0"/>
        <v>0</v>
      </c>
      <c r="AK45" s="62">
        <f t="shared" si="1"/>
        <v>0</v>
      </c>
      <c r="AL45" s="63">
        <f t="shared" si="2"/>
        <v>0</v>
      </c>
      <c r="AM45" s="64">
        <f t="shared" si="3"/>
        <v>0</v>
      </c>
      <c r="AN45" s="65">
        <f t="shared" si="4"/>
        <v>0</v>
      </c>
      <c r="AO45" s="54"/>
      <c r="AQ45" s="71">
        <f t="shared" si="5"/>
        <v>0</v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 t="str">
        <f t="shared" si="12"/>
        <v/>
      </c>
      <c r="BB45" s="81">
        <f t="shared" si="13"/>
        <v>0</v>
      </c>
      <c r="BD45" s="24" t="str">
        <f t="shared" si="14"/>
        <v/>
      </c>
    </row>
    <row r="46" spans="1:56" x14ac:dyDescent="0.2">
      <c r="A46" s="45">
        <v>36</v>
      </c>
      <c r="B46" s="165" t="s">
        <v>216</v>
      </c>
      <c r="C46" s="141" t="s">
        <v>217</v>
      </c>
      <c r="D46" s="31">
        <v>80</v>
      </c>
      <c r="E46" s="32"/>
      <c r="F46" s="32">
        <v>83</v>
      </c>
      <c r="G46" s="32"/>
      <c r="H46" s="32">
        <v>80</v>
      </c>
      <c r="I46" s="32"/>
      <c r="J46" s="32">
        <v>85</v>
      </c>
      <c r="K46" s="33"/>
      <c r="L46" s="31">
        <v>84</v>
      </c>
      <c r="M46" s="32"/>
      <c r="N46" s="32">
        <v>80</v>
      </c>
      <c r="O46" s="32"/>
      <c r="P46" s="32">
        <v>83</v>
      </c>
      <c r="Q46" s="32"/>
      <c r="R46" s="32">
        <v>85</v>
      </c>
      <c r="S46" s="33"/>
      <c r="T46" s="31">
        <v>80</v>
      </c>
      <c r="U46" s="32"/>
      <c r="V46" s="32">
        <v>82</v>
      </c>
      <c r="W46" s="32"/>
      <c r="X46" s="32">
        <v>80</v>
      </c>
      <c r="Y46" s="32"/>
      <c r="Z46" s="32">
        <v>84</v>
      </c>
      <c r="AA46" s="33"/>
      <c r="AB46" s="31">
        <v>85</v>
      </c>
      <c r="AC46" s="32"/>
      <c r="AD46" s="32">
        <v>80</v>
      </c>
      <c r="AE46" s="32"/>
      <c r="AF46" s="32">
        <v>83</v>
      </c>
      <c r="AG46" s="32"/>
      <c r="AH46" s="32">
        <v>80</v>
      </c>
      <c r="AI46" s="13"/>
      <c r="AJ46" s="61">
        <f t="shared" si="0"/>
        <v>82</v>
      </c>
      <c r="AK46" s="62">
        <f t="shared" si="1"/>
        <v>83</v>
      </c>
      <c r="AL46" s="63">
        <f t="shared" si="2"/>
        <v>81.5</v>
      </c>
      <c r="AM46" s="64">
        <f t="shared" si="3"/>
        <v>82</v>
      </c>
      <c r="AN46" s="65">
        <f t="shared" si="4"/>
        <v>82.125</v>
      </c>
      <c r="AO46" s="54"/>
      <c r="AQ46" s="71" t="str">
        <f t="shared" si="5"/>
        <v/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>
        <f t="shared" si="12"/>
        <v>82.125</v>
      </c>
      <c r="BB46" s="81" t="str">
        <f t="shared" si="13"/>
        <v/>
      </c>
      <c r="BD46" s="24" t="str">
        <f t="shared" si="14"/>
        <v/>
      </c>
    </row>
    <row r="47" spans="1:56" x14ac:dyDescent="0.2">
      <c r="A47" s="45">
        <v>37</v>
      </c>
      <c r="B47" s="156"/>
      <c r="C47" s="153"/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0"/>
        <v>0</v>
      </c>
      <c r="AK47" s="62">
        <f t="shared" si="1"/>
        <v>0</v>
      </c>
      <c r="AL47" s="63">
        <f t="shared" si="2"/>
        <v>0</v>
      </c>
      <c r="AM47" s="64">
        <f t="shared" si="3"/>
        <v>0</v>
      </c>
      <c r="AN47" s="65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  <mergeCell ref="D7:R7"/>
    <mergeCell ref="A9:A10"/>
    <mergeCell ref="B9:B10"/>
    <mergeCell ref="C9:C10"/>
    <mergeCell ref="D9:K9"/>
    <mergeCell ref="L9:S9"/>
    <mergeCell ref="AM9:AM10"/>
    <mergeCell ref="AQ9:AQ10"/>
    <mergeCell ref="AR9:AR10"/>
    <mergeCell ref="T9:AA9"/>
    <mergeCell ref="AB9:AI9"/>
    <mergeCell ref="AJ9:AJ10"/>
    <mergeCell ref="AK9:AK10"/>
    <mergeCell ref="AL9:AL10"/>
  </mergeCells>
  <conditionalFormatting sqref="D12:E41 L12:M41 AB12:AC41 D42:AI55">
    <cfRule type="cellIs" dxfId="46" priority="5" operator="lessThan">
      <formula>70</formula>
    </cfRule>
  </conditionalFormatting>
  <conditionalFormatting sqref="D11:AH11">
    <cfRule type="cellIs" dxfId="45" priority="1" operator="lessThan">
      <formula>70</formula>
    </cfRule>
  </conditionalFormatting>
  <conditionalFormatting sqref="F12:K41">
    <cfRule type="cellIs" dxfId="44" priority="4" operator="lessThan">
      <formula>70</formula>
    </cfRule>
  </conditionalFormatting>
  <conditionalFormatting sqref="N12:AA41">
    <cfRule type="cellIs" dxfId="43" priority="3" operator="lessThan">
      <formula>70</formula>
    </cfRule>
  </conditionalFormatting>
  <conditionalFormatting sqref="AD12:AH41">
    <cfRule type="cellIs" dxfId="42" priority="2" operator="lessThan">
      <formula>70</formula>
    </cfRule>
  </conditionalFormatting>
  <conditionalFormatting sqref="AI11:AI41">
    <cfRule type="cellIs" dxfId="41" priority="7" operator="lessThan">
      <formula>70</formula>
    </cfRule>
  </conditionalFormatting>
  <conditionalFormatting sqref="AJ11:AO55">
    <cfRule type="cellIs" dxfId="40" priority="13" operator="lessThan">
      <formula>70</formula>
    </cfRule>
  </conditionalFormatting>
  <conditionalFormatting sqref="AQ11:AQ55">
    <cfRule type="cellIs" dxfId="39" priority="11" operator="lessThan">
      <formula>70</formula>
    </cfRule>
  </conditionalFormatting>
  <conditionalFormatting sqref="AQ11:AX55">
    <cfRule type="cellIs" dxfId="38" priority="12" operator="lessThan">
      <formula>70</formula>
    </cfRule>
  </conditionalFormatting>
  <conditionalFormatting sqref="AY11:AY55">
    <cfRule type="cellIs" dxfId="37" priority="6" operator="lessThan">
      <formula>70</formula>
    </cfRule>
  </conditionalFormatting>
  <dataValidations count="1">
    <dataValidation type="custom" allowBlank="1" showInputMessage="1" showErrorMessage="1" sqref="D11:AH46" xr:uid="{0DB6A567-83FE-224B-B9EF-3F728DBAB4A7}">
      <formula1>ISNUMBER(D11:D60)</formula1>
    </dataValidation>
  </dataValidation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ED4DE-0E82-4C1D-9D0A-15CE22F079EA}">
  <dimension ref="A4:BD55"/>
  <sheetViews>
    <sheetView topLeftCell="A7" zoomScaleNormal="100" workbookViewId="0">
      <selection activeCell="E51" sqref="E51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207" t="s">
        <v>145</v>
      </c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208"/>
      <c r="P7" s="208"/>
      <c r="Q7" s="208"/>
      <c r="R7" s="209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10" t="s">
        <v>98</v>
      </c>
      <c r="AO7" s="213" t="s">
        <v>103</v>
      </c>
      <c r="AQ7" s="184" t="s">
        <v>20</v>
      </c>
      <c r="AR7" s="185"/>
      <c r="AS7" s="185"/>
      <c r="AT7" s="186"/>
      <c r="AU7" s="243" t="s">
        <v>21</v>
      </c>
      <c r="AV7" s="244"/>
      <c r="AW7" s="244"/>
      <c r="AX7" s="245"/>
      <c r="AY7" s="237" t="s">
        <v>102</v>
      </c>
      <c r="AZ7" s="238"/>
      <c r="BA7" s="237" t="s">
        <v>104</v>
      </c>
      <c r="BB7" s="238"/>
      <c r="BD7" s="24" t="s">
        <v>144</v>
      </c>
    </row>
    <row r="8" spans="1:56" ht="16" thickBot="1" x14ac:dyDescent="0.25">
      <c r="AN8" s="211"/>
      <c r="AO8" s="214"/>
      <c r="AQ8" s="187"/>
      <c r="AR8" s="188"/>
      <c r="AS8" s="188"/>
      <c r="AT8" s="189"/>
      <c r="AU8" s="246"/>
      <c r="AV8" s="247"/>
      <c r="AW8" s="247"/>
      <c r="AX8" s="248"/>
      <c r="AY8" s="241"/>
      <c r="AZ8" s="242"/>
      <c r="BA8" s="239"/>
      <c r="BB8" s="240"/>
    </row>
    <row r="9" spans="1:56" x14ac:dyDescent="0.2">
      <c r="A9" s="198" t="s">
        <v>5</v>
      </c>
      <c r="B9" s="200" t="s">
        <v>4</v>
      </c>
      <c r="C9" s="202" t="s">
        <v>19</v>
      </c>
      <c r="D9" s="204" t="s">
        <v>90</v>
      </c>
      <c r="E9" s="205"/>
      <c r="F9" s="205"/>
      <c r="G9" s="205"/>
      <c r="H9" s="205"/>
      <c r="I9" s="205"/>
      <c r="J9" s="205"/>
      <c r="K9" s="206"/>
      <c r="L9" s="216" t="s">
        <v>91</v>
      </c>
      <c r="M9" s="217"/>
      <c r="N9" s="217"/>
      <c r="O9" s="217"/>
      <c r="P9" s="217"/>
      <c r="Q9" s="217"/>
      <c r="R9" s="217"/>
      <c r="S9" s="218"/>
      <c r="T9" s="228" t="s">
        <v>92</v>
      </c>
      <c r="U9" s="229"/>
      <c r="V9" s="229"/>
      <c r="W9" s="229"/>
      <c r="X9" s="229"/>
      <c r="Y9" s="229"/>
      <c r="Z9" s="229"/>
      <c r="AA9" s="230"/>
      <c r="AB9" s="219" t="s">
        <v>93</v>
      </c>
      <c r="AC9" s="220"/>
      <c r="AD9" s="220"/>
      <c r="AE9" s="220"/>
      <c r="AF9" s="220"/>
      <c r="AG9" s="220"/>
      <c r="AH9" s="220"/>
      <c r="AI9" s="221"/>
      <c r="AJ9" s="222" t="s">
        <v>94</v>
      </c>
      <c r="AK9" s="224" t="s">
        <v>95</v>
      </c>
      <c r="AL9" s="231" t="s">
        <v>96</v>
      </c>
      <c r="AM9" s="226" t="s">
        <v>97</v>
      </c>
      <c r="AN9" s="211"/>
      <c r="AO9" s="214"/>
      <c r="AQ9" s="196" t="s">
        <v>42</v>
      </c>
      <c r="AR9" s="190" t="s">
        <v>43</v>
      </c>
      <c r="AS9" s="192" t="s">
        <v>44</v>
      </c>
      <c r="AT9" s="194" t="s">
        <v>99</v>
      </c>
      <c r="AU9" s="196" t="s">
        <v>46</v>
      </c>
      <c r="AV9" s="190" t="s">
        <v>105</v>
      </c>
      <c r="AW9" s="192" t="s">
        <v>106</v>
      </c>
      <c r="AX9" s="250" t="s">
        <v>107</v>
      </c>
      <c r="AY9" s="233" t="s">
        <v>100</v>
      </c>
      <c r="AZ9" s="235" t="s">
        <v>101</v>
      </c>
      <c r="BA9" s="234" t="s">
        <v>57</v>
      </c>
      <c r="BB9" s="249" t="s">
        <v>58</v>
      </c>
    </row>
    <row r="10" spans="1:56" ht="16" thickBot="1" x14ac:dyDescent="0.25">
      <c r="A10" s="199"/>
      <c r="B10" s="201"/>
      <c r="C10" s="203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23"/>
      <c r="AK10" s="225"/>
      <c r="AL10" s="232"/>
      <c r="AM10" s="227"/>
      <c r="AN10" s="212"/>
      <c r="AO10" s="215"/>
      <c r="AQ10" s="197"/>
      <c r="AR10" s="191"/>
      <c r="AS10" s="193"/>
      <c r="AT10" s="195"/>
      <c r="AU10" s="197"/>
      <c r="AV10" s="191"/>
      <c r="AW10" s="193"/>
      <c r="AX10" s="251"/>
      <c r="AY10" s="234"/>
      <c r="AZ10" s="236"/>
      <c r="BA10" s="234"/>
      <c r="BB10" s="249"/>
    </row>
    <row r="11" spans="1:56" ht="18" customHeight="1" x14ac:dyDescent="0.2">
      <c r="A11" s="41">
        <v>1</v>
      </c>
      <c r="B11" s="153" t="s">
        <v>148</v>
      </c>
      <c r="C11" s="156" t="s">
        <v>149</v>
      </c>
      <c r="D11" s="31">
        <v>95</v>
      </c>
      <c r="E11" s="32"/>
      <c r="F11" s="32">
        <v>86</v>
      </c>
      <c r="G11" s="32"/>
      <c r="H11" s="32">
        <v>91</v>
      </c>
      <c r="I11" s="32"/>
      <c r="J11" s="32">
        <v>80</v>
      </c>
      <c r="K11" s="33"/>
      <c r="L11" s="31">
        <v>98</v>
      </c>
      <c r="M11" s="32"/>
      <c r="N11" s="149">
        <v>89</v>
      </c>
      <c r="O11" s="32"/>
      <c r="P11" s="149">
        <v>90</v>
      </c>
      <c r="Q11" s="32"/>
      <c r="R11" s="32">
        <v>85</v>
      </c>
      <c r="S11" s="33"/>
      <c r="T11" s="150">
        <v>94</v>
      </c>
      <c r="U11" s="32"/>
      <c r="V11" s="32">
        <v>85</v>
      </c>
      <c r="W11" s="32"/>
      <c r="X11" s="32">
        <v>88</v>
      </c>
      <c r="Y11" s="32"/>
      <c r="Z11" s="149">
        <v>99</v>
      </c>
      <c r="AA11" s="33"/>
      <c r="AB11" s="31">
        <v>89</v>
      </c>
      <c r="AC11" s="32"/>
      <c r="AD11" s="149">
        <v>80</v>
      </c>
      <c r="AE11" s="32"/>
      <c r="AF11" s="32">
        <v>90</v>
      </c>
      <c r="AG11" s="32"/>
      <c r="AH11" s="32">
        <v>98</v>
      </c>
      <c r="AI11" s="44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88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90.5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91.5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89.25</v>
      </c>
      <c r="AN11" s="60">
        <f>AVERAGE(AJ11:AM11)</f>
        <v>89.8125</v>
      </c>
      <c r="AO11" s="51"/>
      <c r="AQ11" s="71" t="str">
        <f>IF(AN11&lt;70, AN11*0.5, "")</f>
        <v/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>
        <f>IF(AV11&lt;&gt;"", IF(AX11&gt;=70, AX11, IF(AY11+AZ11&gt;=70, AY11+AZ11, "")),
   IF(AR11&lt;&gt;"", IF(AT11&gt;=70, AT11, ""),
   IF(AN11&gt;=70, AN11, "")))</f>
        <v>89.8125</v>
      </c>
      <c r="BB11" s="80" t="str">
        <f>IF(AV11&lt;&gt;"", IF(AX11&lt;70, IF(AY11+AZ11&lt;70, AY11+AZ11, ""), ""), IF(AR11&lt;&gt;"", IF(AT11&lt;70, AT11, ""), IF(AN11&lt;70, AN11, "")))</f>
        <v/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56" t="s">
        <v>150</v>
      </c>
      <c r="C12" s="153" t="s">
        <v>151</v>
      </c>
      <c r="D12" s="31"/>
      <c r="E12" s="32"/>
      <c r="F12" s="32"/>
      <c r="G12" s="32"/>
      <c r="H12" s="32"/>
      <c r="I12" s="32"/>
      <c r="J12" s="32"/>
      <c r="K12" s="33"/>
      <c r="L12" s="31"/>
      <c r="M12" s="32"/>
      <c r="N12" s="32"/>
      <c r="O12" s="32"/>
      <c r="P12" s="32"/>
      <c r="Q12" s="32"/>
      <c r="R12" s="32"/>
      <c r="S12" s="33"/>
      <c r="T12" s="31"/>
      <c r="U12" s="32"/>
      <c r="V12" s="32"/>
      <c r="W12" s="32"/>
      <c r="X12" s="32"/>
      <c r="Y12" s="32"/>
      <c r="Z12" s="32"/>
      <c r="AA12" s="33"/>
      <c r="AB12" s="31"/>
      <c r="AC12" s="32"/>
      <c r="AD12" s="32"/>
      <c r="AE12" s="32"/>
      <c r="AF12" s="32"/>
      <c r="AG12" s="32"/>
      <c r="AH12" s="32"/>
      <c r="AI12" s="3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0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0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0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0</v>
      </c>
      <c r="AN12" s="65">
        <f t="shared" ref="AN12:AN55" si="4">AVERAGE(AJ12:AM12)</f>
        <v>0</v>
      </c>
      <c r="AO12" s="54"/>
      <c r="AQ12" s="71">
        <f t="shared" ref="AQ12:AQ55" si="5">IF(AN12&lt;70, AN12*0.5, "")</f>
        <v>0</v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 t="str">
        <f t="shared" ref="BA12:BA55" si="12">IF(AV12&lt;&gt;"", IF(AX12&gt;=70, AX12, IF(AY12+AZ12&gt;=70, AY12+AZ12, "")),
   IF(AR12&lt;&gt;"", IF(AT12&gt;=70, AT12, ""),
   IF(AN12&gt;=70, AN12, "")))</f>
        <v/>
      </c>
      <c r="BB12" s="81">
        <f t="shared" ref="BB12:BB55" si="13">IF(AV12&lt;&gt;"", IF(AX12&lt;70, IF(AY12+AZ12&lt;70, AY12+AZ12, ""), ""), IF(AR12&lt;&gt;"", IF(AT12&lt;70, AT12, ""), IF(AN12&lt;70, AN12, "")))</f>
        <v>0</v>
      </c>
      <c r="BD12" s="24" t="str">
        <f t="shared" ref="BD12:BD55" si="14">IF(AND(NOT(ISBLANK(AY12)), NOT(ISBLANK(AZ12))), AY12 + AZ12, "")</f>
        <v/>
      </c>
    </row>
    <row r="13" spans="1:56" ht="18.75" customHeight="1" x14ac:dyDescent="0.2">
      <c r="A13" s="45">
        <v>3</v>
      </c>
      <c r="B13" s="153" t="s">
        <v>152</v>
      </c>
      <c r="C13" s="156" t="s">
        <v>153</v>
      </c>
      <c r="D13" s="31"/>
      <c r="E13" s="32"/>
      <c r="F13" s="32"/>
      <c r="G13" s="32"/>
      <c r="H13" s="32"/>
      <c r="I13" s="32"/>
      <c r="J13" s="32"/>
      <c r="K13" s="33"/>
      <c r="L13" s="31"/>
      <c r="M13" s="32"/>
      <c r="N13" s="32"/>
      <c r="O13" s="32"/>
      <c r="P13" s="32"/>
      <c r="Q13" s="32"/>
      <c r="R13" s="32"/>
      <c r="S13" s="33"/>
      <c r="T13" s="31"/>
      <c r="U13" s="32"/>
      <c r="V13" s="32"/>
      <c r="W13" s="32"/>
      <c r="X13" s="32"/>
      <c r="Y13" s="32"/>
      <c r="Z13" s="32"/>
      <c r="AA13" s="33"/>
      <c r="AB13" s="31"/>
      <c r="AC13" s="32"/>
      <c r="AD13" s="32"/>
      <c r="AE13" s="32"/>
      <c r="AF13" s="32"/>
      <c r="AG13" s="32"/>
      <c r="AH13" s="32"/>
      <c r="AI13" s="33"/>
      <c r="AJ13" s="61">
        <f t="shared" si="0"/>
        <v>0</v>
      </c>
      <c r="AK13" s="62">
        <f t="shared" si="1"/>
        <v>0</v>
      </c>
      <c r="AL13" s="63">
        <f t="shared" si="2"/>
        <v>0</v>
      </c>
      <c r="AM13" s="64">
        <f t="shared" si="3"/>
        <v>0</v>
      </c>
      <c r="AN13" s="65">
        <f t="shared" si="4"/>
        <v>0</v>
      </c>
      <c r="AO13" s="54"/>
      <c r="AQ13" s="71">
        <f t="shared" si="5"/>
        <v>0</v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 t="str">
        <f t="shared" si="12"/>
        <v/>
      </c>
      <c r="BB13" s="81">
        <f t="shared" si="13"/>
        <v>0</v>
      </c>
      <c r="BD13" s="24" t="str">
        <f t="shared" si="14"/>
        <v/>
      </c>
    </row>
    <row r="14" spans="1:56" x14ac:dyDescent="0.2">
      <c r="A14" s="45">
        <v>4</v>
      </c>
      <c r="B14" s="156" t="s">
        <v>154</v>
      </c>
      <c r="C14" s="157" t="s">
        <v>155</v>
      </c>
      <c r="D14" s="151">
        <v>60</v>
      </c>
      <c r="E14" s="149">
        <v>75</v>
      </c>
      <c r="F14" s="149">
        <v>63</v>
      </c>
      <c r="G14" s="149">
        <v>78</v>
      </c>
      <c r="H14" s="149">
        <v>80</v>
      </c>
      <c r="I14" s="149"/>
      <c r="J14" s="149">
        <v>60</v>
      </c>
      <c r="K14" s="152">
        <v>77</v>
      </c>
      <c r="L14" s="150">
        <v>60</v>
      </c>
      <c r="M14" s="149">
        <v>70</v>
      </c>
      <c r="N14" s="149">
        <v>60</v>
      </c>
      <c r="O14" s="149">
        <v>75</v>
      </c>
      <c r="P14" s="149">
        <v>78</v>
      </c>
      <c r="Q14" s="149"/>
      <c r="R14" s="149">
        <v>60</v>
      </c>
      <c r="S14" s="152">
        <v>77</v>
      </c>
      <c r="T14" s="150">
        <v>56</v>
      </c>
      <c r="U14" s="149">
        <v>80</v>
      </c>
      <c r="V14" s="149">
        <v>60</v>
      </c>
      <c r="W14" s="149"/>
      <c r="X14" s="149">
        <v>70</v>
      </c>
      <c r="Y14" s="149"/>
      <c r="Z14" s="149">
        <v>60</v>
      </c>
      <c r="AA14" s="152">
        <v>75</v>
      </c>
      <c r="AB14" s="150">
        <v>60</v>
      </c>
      <c r="AC14" s="149">
        <v>76</v>
      </c>
      <c r="AD14" s="149">
        <v>60</v>
      </c>
      <c r="AE14" s="149">
        <v>70</v>
      </c>
      <c r="AF14" s="149">
        <v>75</v>
      </c>
      <c r="AG14" s="149"/>
      <c r="AH14" s="149">
        <v>65</v>
      </c>
      <c r="AI14" s="152">
        <v>78</v>
      </c>
      <c r="AJ14" s="61">
        <f t="shared" si="0"/>
        <v>77.5</v>
      </c>
      <c r="AK14" s="62">
        <f t="shared" si="1"/>
        <v>75</v>
      </c>
      <c r="AL14" s="63">
        <f t="shared" si="2"/>
        <v>56.25</v>
      </c>
      <c r="AM14" s="64">
        <f t="shared" si="3"/>
        <v>91</v>
      </c>
      <c r="AN14" s="65">
        <f t="shared" si="4"/>
        <v>74.9375</v>
      </c>
      <c r="AO14" s="54"/>
      <c r="AQ14" s="71" t="str">
        <f t="shared" si="5"/>
        <v/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>
        <f t="shared" si="12"/>
        <v>74.9375</v>
      </c>
      <c r="BB14" s="81" t="str">
        <f t="shared" si="13"/>
        <v/>
      </c>
      <c r="BD14" s="24" t="str">
        <f t="shared" si="14"/>
        <v/>
      </c>
    </row>
    <row r="15" spans="1:56" x14ac:dyDescent="0.2">
      <c r="A15" s="45">
        <v>5</v>
      </c>
      <c r="B15" s="157" t="s">
        <v>156</v>
      </c>
      <c r="C15" s="156" t="s">
        <v>157</v>
      </c>
      <c r="D15" s="150">
        <v>75</v>
      </c>
      <c r="E15" s="149"/>
      <c r="F15" s="149">
        <v>78</v>
      </c>
      <c r="G15" s="149"/>
      <c r="H15" s="149">
        <v>75</v>
      </c>
      <c r="I15" s="149"/>
      <c r="J15" s="149">
        <v>70</v>
      </c>
      <c r="K15" s="152"/>
      <c r="L15" s="150">
        <v>75</v>
      </c>
      <c r="M15" s="149"/>
      <c r="N15" s="149">
        <v>76</v>
      </c>
      <c r="O15" s="149"/>
      <c r="P15" s="149">
        <v>76</v>
      </c>
      <c r="Q15" s="149"/>
      <c r="R15" s="149">
        <v>76</v>
      </c>
      <c r="S15" s="152"/>
      <c r="T15" s="150">
        <v>75</v>
      </c>
      <c r="U15" s="149"/>
      <c r="V15" s="149">
        <v>76</v>
      </c>
      <c r="W15" s="149"/>
      <c r="X15" s="149">
        <v>75</v>
      </c>
      <c r="Y15" s="149"/>
      <c r="Z15" s="149">
        <v>78</v>
      </c>
      <c r="AA15" s="152"/>
      <c r="AB15" s="150">
        <v>77</v>
      </c>
      <c r="AC15" s="149"/>
      <c r="AD15" s="149">
        <v>80</v>
      </c>
      <c r="AE15" s="149"/>
      <c r="AF15" s="149">
        <v>77</v>
      </c>
      <c r="AG15" s="149"/>
      <c r="AH15" s="149">
        <v>75</v>
      </c>
      <c r="AI15" s="152"/>
      <c r="AJ15" s="61">
        <f t="shared" si="0"/>
        <v>74.5</v>
      </c>
      <c r="AK15" s="62">
        <f t="shared" si="1"/>
        <v>75.75</v>
      </c>
      <c r="AL15" s="63">
        <f t="shared" si="2"/>
        <v>76</v>
      </c>
      <c r="AM15" s="64">
        <f t="shared" si="3"/>
        <v>77.25</v>
      </c>
      <c r="AN15" s="65">
        <f t="shared" si="4"/>
        <v>75.875</v>
      </c>
      <c r="AO15" s="54"/>
      <c r="AQ15" s="71" t="str">
        <f t="shared" si="5"/>
        <v/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>
        <f t="shared" si="12"/>
        <v>75.875</v>
      </c>
      <c r="BB15" s="81" t="str">
        <f t="shared" si="13"/>
        <v/>
      </c>
      <c r="BD15" s="24" t="str">
        <f t="shared" si="14"/>
        <v/>
      </c>
    </row>
    <row r="16" spans="1:56" x14ac:dyDescent="0.2">
      <c r="A16" s="45">
        <v>6</v>
      </c>
      <c r="B16" s="156" t="s">
        <v>158</v>
      </c>
      <c r="C16" s="153" t="s">
        <v>159</v>
      </c>
      <c r="D16" s="150">
        <v>90</v>
      </c>
      <c r="E16" s="149"/>
      <c r="F16" s="149">
        <v>89</v>
      </c>
      <c r="G16" s="149"/>
      <c r="H16" s="149">
        <v>90</v>
      </c>
      <c r="I16" s="149"/>
      <c r="J16" s="149">
        <v>99</v>
      </c>
      <c r="K16" s="152"/>
      <c r="L16" s="150">
        <v>95</v>
      </c>
      <c r="M16" s="149"/>
      <c r="N16" s="149">
        <v>90</v>
      </c>
      <c r="O16" s="149"/>
      <c r="P16" s="149">
        <v>96</v>
      </c>
      <c r="Q16" s="149"/>
      <c r="R16" s="149">
        <v>98</v>
      </c>
      <c r="S16" s="152"/>
      <c r="T16" s="150">
        <v>95</v>
      </c>
      <c r="U16" s="149"/>
      <c r="V16" s="149">
        <v>97</v>
      </c>
      <c r="W16" s="149"/>
      <c r="X16" s="149">
        <v>95</v>
      </c>
      <c r="Y16" s="149"/>
      <c r="Z16" s="149">
        <v>99</v>
      </c>
      <c r="AA16" s="152"/>
      <c r="AB16" s="150">
        <v>94</v>
      </c>
      <c r="AC16" s="149"/>
      <c r="AD16" s="149">
        <v>90</v>
      </c>
      <c r="AE16" s="149"/>
      <c r="AF16" s="149">
        <v>93</v>
      </c>
      <c r="AG16" s="149"/>
      <c r="AH16" s="149">
        <v>100</v>
      </c>
      <c r="AI16" s="152"/>
      <c r="AJ16" s="61">
        <f t="shared" si="0"/>
        <v>92</v>
      </c>
      <c r="AK16" s="62">
        <f t="shared" si="1"/>
        <v>94.75</v>
      </c>
      <c r="AL16" s="63">
        <f t="shared" si="2"/>
        <v>96.5</v>
      </c>
      <c r="AM16" s="64">
        <f t="shared" si="3"/>
        <v>94.25</v>
      </c>
      <c r="AN16" s="65">
        <f t="shared" si="4"/>
        <v>94.375</v>
      </c>
      <c r="AO16" s="54"/>
      <c r="AQ16" s="71" t="str">
        <f t="shared" si="5"/>
        <v/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>
        <f t="shared" si="12"/>
        <v>94.375</v>
      </c>
      <c r="BB16" s="81" t="str">
        <f t="shared" si="13"/>
        <v/>
      </c>
      <c r="BD16" s="24" t="str">
        <f t="shared" si="14"/>
        <v/>
      </c>
    </row>
    <row r="17" spans="1:56" x14ac:dyDescent="0.2">
      <c r="A17" s="45">
        <v>7</v>
      </c>
      <c r="B17" s="156" t="s">
        <v>160</v>
      </c>
      <c r="C17" s="158" t="s">
        <v>161</v>
      </c>
      <c r="D17" s="150">
        <v>90</v>
      </c>
      <c r="E17" s="149"/>
      <c r="F17" s="149">
        <v>88</v>
      </c>
      <c r="G17" s="149"/>
      <c r="H17" s="149">
        <v>80</v>
      </c>
      <c r="I17" s="149"/>
      <c r="J17" s="149">
        <v>99</v>
      </c>
      <c r="K17" s="152"/>
      <c r="L17" s="150">
        <v>89</v>
      </c>
      <c r="M17" s="149"/>
      <c r="N17" s="149">
        <v>79</v>
      </c>
      <c r="O17" s="149"/>
      <c r="P17" s="149">
        <v>85</v>
      </c>
      <c r="Q17" s="149"/>
      <c r="R17" s="149">
        <v>96</v>
      </c>
      <c r="S17" s="152"/>
      <c r="T17" s="150">
        <v>90</v>
      </c>
      <c r="U17" s="149"/>
      <c r="V17" s="149">
        <v>93</v>
      </c>
      <c r="W17" s="149"/>
      <c r="X17" s="149">
        <v>89</v>
      </c>
      <c r="Y17" s="149"/>
      <c r="Z17" s="149">
        <v>100</v>
      </c>
      <c r="AA17" s="152"/>
      <c r="AB17" s="150">
        <v>90</v>
      </c>
      <c r="AC17" s="149"/>
      <c r="AD17" s="149">
        <v>95</v>
      </c>
      <c r="AE17" s="149"/>
      <c r="AF17" s="149">
        <v>89</v>
      </c>
      <c r="AG17" s="149"/>
      <c r="AH17" s="149">
        <v>99</v>
      </c>
      <c r="AI17" s="152"/>
      <c r="AJ17" s="61">
        <f t="shared" si="0"/>
        <v>89.25</v>
      </c>
      <c r="AK17" s="62">
        <f t="shared" si="1"/>
        <v>87.25</v>
      </c>
      <c r="AL17" s="63">
        <f t="shared" si="2"/>
        <v>93</v>
      </c>
      <c r="AM17" s="64">
        <f t="shared" si="3"/>
        <v>93.25</v>
      </c>
      <c r="AN17" s="65">
        <f t="shared" si="4"/>
        <v>90.6875</v>
      </c>
      <c r="AO17" s="54"/>
      <c r="AQ17" s="71" t="str">
        <f t="shared" si="5"/>
        <v/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>
        <f t="shared" si="12"/>
        <v>90.6875</v>
      </c>
      <c r="BB17" s="81" t="str">
        <f t="shared" si="13"/>
        <v/>
      </c>
      <c r="BD17" s="24" t="str">
        <f t="shared" si="14"/>
        <v/>
      </c>
    </row>
    <row r="18" spans="1:56" x14ac:dyDescent="0.2">
      <c r="A18" s="45">
        <v>8</v>
      </c>
      <c r="B18" s="153" t="s">
        <v>162</v>
      </c>
      <c r="C18" s="153" t="s">
        <v>163</v>
      </c>
      <c r="D18" s="150">
        <v>75</v>
      </c>
      <c r="E18" s="149"/>
      <c r="F18" s="149">
        <v>70</v>
      </c>
      <c r="G18" s="149"/>
      <c r="H18" s="149">
        <v>72</v>
      </c>
      <c r="I18" s="149"/>
      <c r="J18" s="149">
        <v>75</v>
      </c>
      <c r="K18" s="152"/>
      <c r="L18" s="150">
        <v>73</v>
      </c>
      <c r="M18" s="149"/>
      <c r="N18" s="149">
        <v>71</v>
      </c>
      <c r="O18" s="149"/>
      <c r="P18" s="149">
        <v>73</v>
      </c>
      <c r="Q18" s="149"/>
      <c r="R18" s="149">
        <v>70</v>
      </c>
      <c r="S18" s="152"/>
      <c r="T18" s="150">
        <v>78</v>
      </c>
      <c r="U18" s="149"/>
      <c r="V18" s="149">
        <v>71</v>
      </c>
      <c r="W18" s="149"/>
      <c r="X18" s="149">
        <v>73</v>
      </c>
      <c r="Y18" s="149"/>
      <c r="Z18" s="149">
        <v>70</v>
      </c>
      <c r="AA18" s="152"/>
      <c r="AB18" s="150">
        <v>75</v>
      </c>
      <c r="AC18" s="149"/>
      <c r="AD18" s="149">
        <v>70</v>
      </c>
      <c r="AE18" s="149"/>
      <c r="AF18" s="149">
        <v>75</v>
      </c>
      <c r="AG18" s="149"/>
      <c r="AH18" s="149">
        <v>77</v>
      </c>
      <c r="AI18" s="152"/>
      <c r="AJ18" s="61">
        <f t="shared" si="0"/>
        <v>73</v>
      </c>
      <c r="AK18" s="62">
        <f t="shared" si="1"/>
        <v>71.75</v>
      </c>
      <c r="AL18" s="63">
        <f t="shared" si="2"/>
        <v>73</v>
      </c>
      <c r="AM18" s="64">
        <f t="shared" si="3"/>
        <v>74.25</v>
      </c>
      <c r="AN18" s="65">
        <f t="shared" si="4"/>
        <v>73</v>
      </c>
      <c r="AO18" s="54"/>
      <c r="AQ18" s="71" t="str">
        <f t="shared" si="5"/>
        <v/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>
        <f t="shared" si="12"/>
        <v>73</v>
      </c>
      <c r="BB18" s="81" t="str">
        <f t="shared" si="13"/>
        <v/>
      </c>
      <c r="BD18" s="24" t="str">
        <f t="shared" si="14"/>
        <v/>
      </c>
    </row>
    <row r="19" spans="1:56" x14ac:dyDescent="0.2">
      <c r="A19" s="45">
        <v>9</v>
      </c>
      <c r="B19" s="156" t="s">
        <v>164</v>
      </c>
      <c r="C19" s="156" t="s">
        <v>165</v>
      </c>
      <c r="D19" s="150">
        <v>78</v>
      </c>
      <c r="E19" s="149"/>
      <c r="F19" s="149">
        <v>70</v>
      </c>
      <c r="G19" s="149"/>
      <c r="H19" s="149">
        <v>78</v>
      </c>
      <c r="I19" s="149"/>
      <c r="J19" s="149">
        <v>80</v>
      </c>
      <c r="K19" s="152"/>
      <c r="L19" s="150">
        <v>80</v>
      </c>
      <c r="M19" s="149"/>
      <c r="N19" s="149">
        <v>72</v>
      </c>
      <c r="O19" s="149"/>
      <c r="P19" s="149">
        <v>75</v>
      </c>
      <c r="Q19" s="149"/>
      <c r="R19" s="149">
        <v>83</v>
      </c>
      <c r="S19" s="152"/>
      <c r="T19" s="150">
        <v>80</v>
      </c>
      <c r="U19" s="149"/>
      <c r="V19" s="149">
        <v>75</v>
      </c>
      <c r="W19" s="149"/>
      <c r="X19" s="149">
        <v>78</v>
      </c>
      <c r="Y19" s="149"/>
      <c r="Z19" s="149">
        <v>80</v>
      </c>
      <c r="AA19" s="152"/>
      <c r="AB19" s="150">
        <v>82</v>
      </c>
      <c r="AC19" s="149"/>
      <c r="AD19" s="149">
        <v>70</v>
      </c>
      <c r="AE19" s="149"/>
      <c r="AF19" s="149">
        <v>79</v>
      </c>
      <c r="AG19" s="149"/>
      <c r="AH19" s="149">
        <v>83</v>
      </c>
      <c r="AI19" s="152"/>
      <c r="AJ19" s="61">
        <f t="shared" si="0"/>
        <v>76.5</v>
      </c>
      <c r="AK19" s="62">
        <f t="shared" si="1"/>
        <v>77.5</v>
      </c>
      <c r="AL19" s="63">
        <f t="shared" si="2"/>
        <v>78.25</v>
      </c>
      <c r="AM19" s="64">
        <f t="shared" si="3"/>
        <v>78.5</v>
      </c>
      <c r="AN19" s="65">
        <f t="shared" si="4"/>
        <v>77.6875</v>
      </c>
      <c r="AO19" s="54"/>
      <c r="AQ19" s="71" t="str">
        <f t="shared" si="5"/>
        <v/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>
        <f t="shared" si="12"/>
        <v>77.6875</v>
      </c>
      <c r="BB19" s="81" t="str">
        <f t="shared" si="13"/>
        <v/>
      </c>
      <c r="BD19" s="24" t="str">
        <f t="shared" si="14"/>
        <v/>
      </c>
    </row>
    <row r="20" spans="1:56" x14ac:dyDescent="0.2">
      <c r="A20" s="45">
        <v>10</v>
      </c>
      <c r="B20" s="157" t="s">
        <v>166</v>
      </c>
      <c r="C20" s="157" t="s">
        <v>167</v>
      </c>
      <c r="D20" s="150">
        <v>90</v>
      </c>
      <c r="E20" s="149"/>
      <c r="F20" s="149">
        <v>85</v>
      </c>
      <c r="G20" s="149"/>
      <c r="H20" s="149">
        <v>80</v>
      </c>
      <c r="I20" s="149"/>
      <c r="J20" s="149">
        <v>76</v>
      </c>
      <c r="K20" s="152"/>
      <c r="L20" s="150">
        <v>91</v>
      </c>
      <c r="M20" s="149"/>
      <c r="N20" s="149">
        <v>88</v>
      </c>
      <c r="O20" s="149"/>
      <c r="P20" s="149">
        <v>85</v>
      </c>
      <c r="Q20" s="149"/>
      <c r="R20" s="149">
        <v>75</v>
      </c>
      <c r="S20" s="152"/>
      <c r="T20" s="150">
        <v>90</v>
      </c>
      <c r="U20" s="149"/>
      <c r="V20" s="149">
        <v>92</v>
      </c>
      <c r="W20" s="149"/>
      <c r="X20" s="149">
        <v>88</v>
      </c>
      <c r="Y20" s="149"/>
      <c r="Z20" s="149">
        <v>75</v>
      </c>
      <c r="AA20" s="152"/>
      <c r="AB20" s="150">
        <v>90</v>
      </c>
      <c r="AC20" s="149"/>
      <c r="AD20" s="149">
        <v>93</v>
      </c>
      <c r="AE20" s="149"/>
      <c r="AF20" s="149">
        <v>85</v>
      </c>
      <c r="AG20" s="149"/>
      <c r="AH20" s="149">
        <v>80</v>
      </c>
      <c r="AI20" s="152"/>
      <c r="AJ20" s="61">
        <f t="shared" si="0"/>
        <v>82.75</v>
      </c>
      <c r="AK20" s="62">
        <f t="shared" si="1"/>
        <v>84.75</v>
      </c>
      <c r="AL20" s="63">
        <f t="shared" si="2"/>
        <v>86.25</v>
      </c>
      <c r="AM20" s="64">
        <f t="shared" si="3"/>
        <v>87</v>
      </c>
      <c r="AN20" s="65">
        <f t="shared" si="4"/>
        <v>85.1875</v>
      </c>
      <c r="AO20" s="54"/>
      <c r="AQ20" s="71" t="str">
        <f t="shared" si="5"/>
        <v/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>
        <f t="shared" si="12"/>
        <v>85.1875</v>
      </c>
      <c r="BB20" s="81" t="str">
        <f t="shared" si="13"/>
        <v/>
      </c>
      <c r="BD20" s="24" t="str">
        <f t="shared" si="14"/>
        <v/>
      </c>
    </row>
    <row r="21" spans="1:56" x14ac:dyDescent="0.2">
      <c r="A21" s="45">
        <v>11</v>
      </c>
      <c r="B21" s="156" t="s">
        <v>168</v>
      </c>
      <c r="C21" s="159" t="s">
        <v>169</v>
      </c>
      <c r="D21" s="150">
        <v>70</v>
      </c>
      <c r="E21" s="149"/>
      <c r="F21" s="149">
        <v>65</v>
      </c>
      <c r="G21" s="149">
        <v>78</v>
      </c>
      <c r="H21" s="149">
        <v>60</v>
      </c>
      <c r="I21" s="149">
        <v>71</v>
      </c>
      <c r="J21" s="149">
        <v>77</v>
      </c>
      <c r="K21" s="152"/>
      <c r="L21" s="150">
        <v>72</v>
      </c>
      <c r="M21" s="149"/>
      <c r="N21" s="149">
        <v>68</v>
      </c>
      <c r="O21" s="149">
        <v>79</v>
      </c>
      <c r="P21" s="149">
        <v>75</v>
      </c>
      <c r="Q21" s="149"/>
      <c r="R21" s="149">
        <v>70</v>
      </c>
      <c r="S21" s="152"/>
      <c r="T21" s="150">
        <v>75</v>
      </c>
      <c r="U21" s="149"/>
      <c r="V21" s="149">
        <v>65</v>
      </c>
      <c r="W21" s="149">
        <v>70</v>
      </c>
      <c r="X21" s="149">
        <v>60</v>
      </c>
      <c r="Y21" s="149">
        <v>76</v>
      </c>
      <c r="Z21" s="149">
        <v>73</v>
      </c>
      <c r="AA21" s="152"/>
      <c r="AB21" s="150">
        <v>74</v>
      </c>
      <c r="AC21" s="149"/>
      <c r="AD21" s="149">
        <v>68</v>
      </c>
      <c r="AE21" s="149">
        <v>75</v>
      </c>
      <c r="AF21" s="149">
        <v>60</v>
      </c>
      <c r="AG21" s="149">
        <v>75</v>
      </c>
      <c r="AH21" s="149">
        <v>70</v>
      </c>
      <c r="AI21" s="152"/>
      <c r="AJ21" s="61">
        <f t="shared" si="0"/>
        <v>74</v>
      </c>
      <c r="AK21" s="62">
        <f t="shared" si="1"/>
        <v>74</v>
      </c>
      <c r="AL21" s="63">
        <f t="shared" si="2"/>
        <v>73.5</v>
      </c>
      <c r="AM21" s="64">
        <f t="shared" si="3"/>
        <v>90.5</v>
      </c>
      <c r="AN21" s="65">
        <f t="shared" si="4"/>
        <v>78</v>
      </c>
      <c r="AO21" s="54"/>
      <c r="AQ21" s="71" t="str">
        <f t="shared" si="5"/>
        <v/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>
        <f t="shared" si="12"/>
        <v>78</v>
      </c>
      <c r="BB21" s="81" t="str">
        <f t="shared" si="13"/>
        <v/>
      </c>
      <c r="BD21" s="24" t="str">
        <f t="shared" si="14"/>
        <v/>
      </c>
    </row>
    <row r="22" spans="1:56" x14ac:dyDescent="0.2">
      <c r="A22" s="45">
        <v>12</v>
      </c>
      <c r="B22" s="156" t="s">
        <v>170</v>
      </c>
      <c r="C22" s="157" t="s">
        <v>171</v>
      </c>
      <c r="D22" s="150">
        <v>75</v>
      </c>
      <c r="E22" s="149"/>
      <c r="F22" s="149">
        <v>79</v>
      </c>
      <c r="G22" s="149"/>
      <c r="H22" s="149">
        <v>73</v>
      </c>
      <c r="I22" s="149"/>
      <c r="J22" s="149">
        <v>76</v>
      </c>
      <c r="K22" s="152"/>
      <c r="L22" s="150">
        <v>80</v>
      </c>
      <c r="M22" s="149"/>
      <c r="N22" s="149">
        <v>79</v>
      </c>
      <c r="O22" s="149"/>
      <c r="P22" s="149">
        <v>70</v>
      </c>
      <c r="Q22" s="149"/>
      <c r="R22" s="149">
        <v>75</v>
      </c>
      <c r="S22" s="152"/>
      <c r="T22" s="150">
        <v>75</v>
      </c>
      <c r="U22" s="149"/>
      <c r="V22" s="149">
        <v>80</v>
      </c>
      <c r="W22" s="149"/>
      <c r="X22" s="149">
        <v>70</v>
      </c>
      <c r="Y22" s="149"/>
      <c r="Z22" s="149">
        <v>77</v>
      </c>
      <c r="AA22" s="152"/>
      <c r="AB22" s="150">
        <v>82</v>
      </c>
      <c r="AC22" s="149"/>
      <c r="AD22" s="149">
        <v>75</v>
      </c>
      <c r="AE22" s="149"/>
      <c r="AF22" s="149">
        <v>70</v>
      </c>
      <c r="AG22" s="149"/>
      <c r="AH22" s="149">
        <v>75</v>
      </c>
      <c r="AI22" s="152"/>
      <c r="AJ22" s="61">
        <f t="shared" si="0"/>
        <v>75.75</v>
      </c>
      <c r="AK22" s="62">
        <f t="shared" si="1"/>
        <v>76</v>
      </c>
      <c r="AL22" s="63">
        <f t="shared" si="2"/>
        <v>75.5</v>
      </c>
      <c r="AM22" s="64">
        <f t="shared" si="3"/>
        <v>75.5</v>
      </c>
      <c r="AN22" s="65">
        <f t="shared" si="4"/>
        <v>75.6875</v>
      </c>
      <c r="AO22" s="54"/>
      <c r="AQ22" s="71" t="str">
        <f t="shared" si="5"/>
        <v/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>
        <f t="shared" si="12"/>
        <v>75.6875</v>
      </c>
      <c r="BB22" s="81" t="str">
        <f t="shared" si="13"/>
        <v/>
      </c>
      <c r="BD22" s="24" t="str">
        <f t="shared" si="14"/>
        <v/>
      </c>
    </row>
    <row r="23" spans="1:56" x14ac:dyDescent="0.2">
      <c r="A23" s="45">
        <v>13</v>
      </c>
      <c r="B23" s="153" t="s">
        <v>172</v>
      </c>
      <c r="C23" s="159" t="s">
        <v>173</v>
      </c>
      <c r="D23" s="150">
        <v>75</v>
      </c>
      <c r="E23" s="149"/>
      <c r="F23" s="149">
        <v>78</v>
      </c>
      <c r="G23" s="149"/>
      <c r="H23" s="149">
        <v>70</v>
      </c>
      <c r="I23" s="149"/>
      <c r="J23" s="149">
        <v>75</v>
      </c>
      <c r="K23" s="152"/>
      <c r="L23" s="150">
        <v>80</v>
      </c>
      <c r="M23" s="149"/>
      <c r="N23" s="149">
        <v>79</v>
      </c>
      <c r="O23" s="149"/>
      <c r="P23" s="149">
        <v>72</v>
      </c>
      <c r="Q23" s="149"/>
      <c r="R23" s="149">
        <v>75</v>
      </c>
      <c r="S23" s="152"/>
      <c r="T23" s="150">
        <v>80</v>
      </c>
      <c r="U23" s="149"/>
      <c r="V23" s="149">
        <v>79</v>
      </c>
      <c r="W23" s="149"/>
      <c r="X23" s="149">
        <v>70</v>
      </c>
      <c r="Y23" s="149"/>
      <c r="Z23" s="149">
        <v>75</v>
      </c>
      <c r="AA23" s="152"/>
      <c r="AB23" s="150">
        <v>82</v>
      </c>
      <c r="AC23" s="149"/>
      <c r="AD23" s="149">
        <v>75</v>
      </c>
      <c r="AE23" s="149"/>
      <c r="AF23" s="149">
        <v>70</v>
      </c>
      <c r="AG23" s="149"/>
      <c r="AH23" s="149">
        <v>75</v>
      </c>
      <c r="AI23" s="152"/>
      <c r="AJ23" s="61">
        <f t="shared" si="0"/>
        <v>74.5</v>
      </c>
      <c r="AK23" s="62">
        <f t="shared" si="1"/>
        <v>76.5</v>
      </c>
      <c r="AL23" s="63">
        <f t="shared" si="2"/>
        <v>76</v>
      </c>
      <c r="AM23" s="64">
        <f t="shared" si="3"/>
        <v>75.5</v>
      </c>
      <c r="AN23" s="65">
        <f t="shared" si="4"/>
        <v>75.625</v>
      </c>
      <c r="AO23" s="54"/>
      <c r="AQ23" s="71" t="str">
        <f t="shared" si="5"/>
        <v/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>
        <f t="shared" si="12"/>
        <v>75.625</v>
      </c>
      <c r="BB23" s="81" t="str">
        <f t="shared" si="13"/>
        <v/>
      </c>
      <c r="BD23" s="24" t="str">
        <f t="shared" si="14"/>
        <v/>
      </c>
    </row>
    <row r="24" spans="1:56" x14ac:dyDescent="0.2">
      <c r="A24" s="45">
        <v>14</v>
      </c>
      <c r="B24" s="156" t="s">
        <v>174</v>
      </c>
      <c r="C24" s="153" t="s">
        <v>175</v>
      </c>
      <c r="D24" s="150">
        <v>90</v>
      </c>
      <c r="E24" s="149"/>
      <c r="F24" s="149">
        <v>65</v>
      </c>
      <c r="G24" s="149">
        <v>75</v>
      </c>
      <c r="H24" s="149">
        <v>79</v>
      </c>
      <c r="I24" s="149"/>
      <c r="J24" s="149">
        <v>89</v>
      </c>
      <c r="K24" s="152"/>
      <c r="L24" s="150">
        <v>85</v>
      </c>
      <c r="M24" s="149"/>
      <c r="N24" s="149">
        <v>60</v>
      </c>
      <c r="O24" s="149">
        <v>82</v>
      </c>
      <c r="P24" s="149">
        <v>80</v>
      </c>
      <c r="Q24" s="149"/>
      <c r="R24" s="149">
        <v>80</v>
      </c>
      <c r="S24" s="152"/>
      <c r="T24" s="150">
        <v>95</v>
      </c>
      <c r="U24" s="149"/>
      <c r="V24" s="149">
        <v>70</v>
      </c>
      <c r="W24" s="149"/>
      <c r="X24" s="149">
        <v>79</v>
      </c>
      <c r="Y24" s="149"/>
      <c r="Z24" s="149">
        <v>88</v>
      </c>
      <c r="AA24" s="152"/>
      <c r="AB24" s="150">
        <v>89</v>
      </c>
      <c r="AC24" s="149"/>
      <c r="AD24" s="149">
        <v>60</v>
      </c>
      <c r="AE24" s="149">
        <v>89</v>
      </c>
      <c r="AF24" s="149">
        <v>80</v>
      </c>
      <c r="AG24" s="149"/>
      <c r="AH24" s="149">
        <v>83</v>
      </c>
      <c r="AI24" s="152"/>
      <c r="AJ24" s="61">
        <f t="shared" si="0"/>
        <v>83.25</v>
      </c>
      <c r="AK24" s="62">
        <f t="shared" si="1"/>
        <v>81.75</v>
      </c>
      <c r="AL24" s="63">
        <f t="shared" si="2"/>
        <v>83</v>
      </c>
      <c r="AM24" s="64">
        <f t="shared" si="3"/>
        <v>85.25</v>
      </c>
      <c r="AN24" s="65">
        <f t="shared" si="4"/>
        <v>83.3125</v>
      </c>
      <c r="AO24" s="54"/>
      <c r="AQ24" s="71" t="str">
        <f t="shared" si="5"/>
        <v/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>
        <f t="shared" si="12"/>
        <v>83.3125</v>
      </c>
      <c r="BB24" s="81" t="str">
        <f t="shared" si="13"/>
        <v/>
      </c>
      <c r="BD24" s="24" t="str">
        <f t="shared" si="14"/>
        <v/>
      </c>
    </row>
    <row r="25" spans="1:56" x14ac:dyDescent="0.2">
      <c r="A25" s="45">
        <v>15</v>
      </c>
      <c r="B25" s="157" t="s">
        <v>176</v>
      </c>
      <c r="C25" s="156" t="s">
        <v>177</v>
      </c>
      <c r="D25" s="150"/>
      <c r="E25" s="149"/>
      <c r="F25" s="149"/>
      <c r="G25" s="149"/>
      <c r="H25" s="149"/>
      <c r="I25" s="149"/>
      <c r="J25" s="149"/>
      <c r="K25" s="152"/>
      <c r="L25" s="150"/>
      <c r="M25" s="149"/>
      <c r="N25" s="149"/>
      <c r="O25" s="149"/>
      <c r="P25" s="149"/>
      <c r="Q25" s="149"/>
      <c r="R25" s="149"/>
      <c r="S25" s="152"/>
      <c r="T25" s="150"/>
      <c r="U25" s="149"/>
      <c r="V25" s="149"/>
      <c r="W25" s="149"/>
      <c r="X25" s="149"/>
      <c r="Y25" s="149"/>
      <c r="Z25" s="149"/>
      <c r="AA25" s="152"/>
      <c r="AB25" s="150"/>
      <c r="AC25" s="149"/>
      <c r="AD25" s="149"/>
      <c r="AE25" s="149"/>
      <c r="AF25" s="149"/>
      <c r="AG25" s="149"/>
      <c r="AH25" s="149"/>
      <c r="AI25" s="152"/>
      <c r="AJ25" s="61">
        <f t="shared" si="0"/>
        <v>0</v>
      </c>
      <c r="AK25" s="62">
        <f t="shared" si="1"/>
        <v>0</v>
      </c>
      <c r="AL25" s="63">
        <f t="shared" si="2"/>
        <v>0</v>
      </c>
      <c r="AM25" s="64">
        <f t="shared" si="3"/>
        <v>0</v>
      </c>
      <c r="AN25" s="65">
        <f t="shared" si="4"/>
        <v>0</v>
      </c>
      <c r="AO25" s="54"/>
      <c r="AQ25" s="71">
        <f t="shared" si="5"/>
        <v>0</v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 t="str">
        <f t="shared" si="12"/>
        <v/>
      </c>
      <c r="BB25" s="81">
        <f t="shared" si="13"/>
        <v>0</v>
      </c>
      <c r="BD25" s="24" t="str">
        <f t="shared" si="14"/>
        <v/>
      </c>
    </row>
    <row r="26" spans="1:56" x14ac:dyDescent="0.2">
      <c r="A26" s="45">
        <v>16</v>
      </c>
      <c r="B26" s="156" t="s">
        <v>178</v>
      </c>
      <c r="C26" s="160" t="s">
        <v>179</v>
      </c>
      <c r="D26" s="150">
        <v>80</v>
      </c>
      <c r="E26" s="149"/>
      <c r="F26" s="149">
        <v>76</v>
      </c>
      <c r="G26" s="149"/>
      <c r="H26" s="149">
        <v>76</v>
      </c>
      <c r="I26" s="149"/>
      <c r="J26" s="149">
        <v>80</v>
      </c>
      <c r="K26" s="152"/>
      <c r="L26" s="150">
        <v>85</v>
      </c>
      <c r="M26" s="149"/>
      <c r="N26" s="149">
        <v>78</v>
      </c>
      <c r="O26" s="149"/>
      <c r="P26" s="149">
        <v>78</v>
      </c>
      <c r="Q26" s="149"/>
      <c r="R26" s="149">
        <v>88</v>
      </c>
      <c r="S26" s="152"/>
      <c r="T26" s="150">
        <v>88</v>
      </c>
      <c r="U26" s="149"/>
      <c r="V26" s="149">
        <v>75</v>
      </c>
      <c r="W26" s="149"/>
      <c r="X26" s="149">
        <v>77</v>
      </c>
      <c r="Y26" s="149"/>
      <c r="Z26" s="149">
        <v>89</v>
      </c>
      <c r="AA26" s="152"/>
      <c r="AB26" s="150">
        <v>82</v>
      </c>
      <c r="AC26" s="149"/>
      <c r="AD26" s="149">
        <v>79</v>
      </c>
      <c r="AE26" s="149"/>
      <c r="AF26" s="149">
        <v>75</v>
      </c>
      <c r="AG26" s="149"/>
      <c r="AH26" s="149">
        <v>89</v>
      </c>
      <c r="AI26" s="152"/>
      <c r="AJ26" s="61">
        <f t="shared" si="0"/>
        <v>78</v>
      </c>
      <c r="AK26" s="62">
        <f t="shared" si="1"/>
        <v>82.25</v>
      </c>
      <c r="AL26" s="63">
        <f t="shared" si="2"/>
        <v>82.25</v>
      </c>
      <c r="AM26" s="64">
        <f t="shared" si="3"/>
        <v>81.25</v>
      </c>
      <c r="AN26" s="65">
        <f t="shared" si="4"/>
        <v>80.9375</v>
      </c>
      <c r="AO26" s="54"/>
      <c r="AQ26" s="71" t="str">
        <f t="shared" si="5"/>
        <v/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>
        <f t="shared" si="12"/>
        <v>80.9375</v>
      </c>
      <c r="BB26" s="81" t="str">
        <f t="shared" si="13"/>
        <v/>
      </c>
      <c r="BD26" s="24" t="str">
        <f t="shared" si="14"/>
        <v/>
      </c>
    </row>
    <row r="27" spans="1:56" x14ac:dyDescent="0.2">
      <c r="A27" s="45">
        <v>17</v>
      </c>
      <c r="B27" s="156" t="s">
        <v>180</v>
      </c>
      <c r="C27" s="161" t="s">
        <v>181</v>
      </c>
      <c r="D27" s="150">
        <v>70</v>
      </c>
      <c r="E27" s="149"/>
      <c r="F27" s="149">
        <v>76</v>
      </c>
      <c r="G27" s="149"/>
      <c r="H27" s="149">
        <v>80</v>
      </c>
      <c r="I27" s="149"/>
      <c r="J27" s="149">
        <v>70</v>
      </c>
      <c r="K27" s="152"/>
      <c r="L27" s="150">
        <v>72</v>
      </c>
      <c r="M27" s="149"/>
      <c r="N27" s="149">
        <v>77</v>
      </c>
      <c r="O27" s="149"/>
      <c r="P27" s="149">
        <v>82</v>
      </c>
      <c r="Q27" s="149"/>
      <c r="R27" s="149">
        <v>70</v>
      </c>
      <c r="S27" s="152"/>
      <c r="T27" s="150">
        <v>75</v>
      </c>
      <c r="U27" s="149"/>
      <c r="V27" s="149">
        <v>72</v>
      </c>
      <c r="W27" s="149"/>
      <c r="X27" s="149">
        <v>83</v>
      </c>
      <c r="Y27" s="149"/>
      <c r="Z27" s="149">
        <v>73</v>
      </c>
      <c r="AA27" s="152"/>
      <c r="AB27" s="150">
        <v>70</v>
      </c>
      <c r="AC27" s="149"/>
      <c r="AD27" s="149">
        <v>75</v>
      </c>
      <c r="AE27" s="149"/>
      <c r="AF27" s="149">
        <v>85</v>
      </c>
      <c r="AG27" s="149"/>
      <c r="AH27" s="149">
        <v>76</v>
      </c>
      <c r="AI27" s="152"/>
      <c r="AJ27" s="61">
        <f t="shared" si="0"/>
        <v>74</v>
      </c>
      <c r="AK27" s="62">
        <f t="shared" si="1"/>
        <v>75.25</v>
      </c>
      <c r="AL27" s="63">
        <f t="shared" si="2"/>
        <v>75.75</v>
      </c>
      <c r="AM27" s="64">
        <f t="shared" si="3"/>
        <v>76.5</v>
      </c>
      <c r="AN27" s="65">
        <f t="shared" si="4"/>
        <v>75.375</v>
      </c>
      <c r="AO27" s="54"/>
      <c r="AQ27" s="71" t="str">
        <f t="shared" si="5"/>
        <v/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>
        <f t="shared" si="12"/>
        <v>75.375</v>
      </c>
      <c r="BB27" s="81" t="str">
        <f t="shared" si="13"/>
        <v/>
      </c>
      <c r="BD27" s="24" t="str">
        <f t="shared" si="14"/>
        <v/>
      </c>
    </row>
    <row r="28" spans="1:56" x14ac:dyDescent="0.2">
      <c r="A28" s="45">
        <v>18</v>
      </c>
      <c r="B28" s="153" t="s">
        <v>182</v>
      </c>
      <c r="C28" s="153" t="s">
        <v>183</v>
      </c>
      <c r="D28" s="150">
        <v>80</v>
      </c>
      <c r="E28" s="149"/>
      <c r="F28" s="149">
        <v>75</v>
      </c>
      <c r="G28" s="149"/>
      <c r="H28" s="149">
        <v>79</v>
      </c>
      <c r="I28" s="149"/>
      <c r="J28" s="149">
        <v>80</v>
      </c>
      <c r="K28" s="152"/>
      <c r="L28" s="150">
        <v>82</v>
      </c>
      <c r="M28" s="149"/>
      <c r="N28" s="149">
        <v>78</v>
      </c>
      <c r="O28" s="149"/>
      <c r="P28" s="149">
        <v>75</v>
      </c>
      <c r="Q28" s="149"/>
      <c r="R28" s="149">
        <v>83</v>
      </c>
      <c r="S28" s="152"/>
      <c r="T28" s="150">
        <v>83</v>
      </c>
      <c r="U28" s="149"/>
      <c r="V28" s="149">
        <v>75</v>
      </c>
      <c r="W28" s="149"/>
      <c r="X28" s="149">
        <v>79</v>
      </c>
      <c r="Y28" s="149"/>
      <c r="Z28" s="149">
        <v>80</v>
      </c>
      <c r="AA28" s="152"/>
      <c r="AB28" s="150">
        <v>79</v>
      </c>
      <c r="AC28" s="149"/>
      <c r="AD28" s="149">
        <v>76</v>
      </c>
      <c r="AE28" s="149"/>
      <c r="AF28" s="149">
        <v>74</v>
      </c>
      <c r="AG28" s="149"/>
      <c r="AH28" s="149">
        <v>80</v>
      </c>
      <c r="AI28" s="152"/>
      <c r="AJ28" s="61">
        <f t="shared" si="0"/>
        <v>78.5</v>
      </c>
      <c r="AK28" s="62">
        <f t="shared" si="1"/>
        <v>79.5</v>
      </c>
      <c r="AL28" s="63">
        <f t="shared" si="2"/>
        <v>79.25</v>
      </c>
      <c r="AM28" s="64">
        <f t="shared" si="3"/>
        <v>77.25</v>
      </c>
      <c r="AN28" s="65">
        <f t="shared" si="4"/>
        <v>78.625</v>
      </c>
      <c r="AO28" s="54"/>
      <c r="AQ28" s="71" t="str">
        <f t="shared" si="5"/>
        <v/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>
        <f t="shared" si="12"/>
        <v>78.625</v>
      </c>
      <c r="BB28" s="81" t="str">
        <f t="shared" si="13"/>
        <v/>
      </c>
      <c r="BD28" s="24" t="str">
        <f t="shared" si="14"/>
        <v/>
      </c>
    </row>
    <row r="29" spans="1:56" x14ac:dyDescent="0.2">
      <c r="A29" s="45">
        <v>19</v>
      </c>
      <c r="B29" s="153" t="s">
        <v>184</v>
      </c>
      <c r="C29" s="156" t="s">
        <v>185</v>
      </c>
      <c r="D29" s="150">
        <v>80</v>
      </c>
      <c r="E29" s="149"/>
      <c r="F29" s="149">
        <v>79</v>
      </c>
      <c r="G29" s="149"/>
      <c r="H29" s="149">
        <v>70</v>
      </c>
      <c r="I29" s="149"/>
      <c r="J29" s="149">
        <v>85</v>
      </c>
      <c r="K29" s="152"/>
      <c r="L29" s="150">
        <v>85</v>
      </c>
      <c r="M29" s="149"/>
      <c r="N29" s="149">
        <v>78</v>
      </c>
      <c r="O29" s="149"/>
      <c r="P29" s="149">
        <v>72</v>
      </c>
      <c r="Q29" s="149"/>
      <c r="R29" s="149">
        <v>90</v>
      </c>
      <c r="S29" s="152"/>
      <c r="T29" s="150">
        <v>78</v>
      </c>
      <c r="U29" s="149"/>
      <c r="V29" s="149">
        <v>80</v>
      </c>
      <c r="W29" s="149"/>
      <c r="X29" s="149">
        <v>73</v>
      </c>
      <c r="Y29" s="149"/>
      <c r="Z29" s="149">
        <v>95</v>
      </c>
      <c r="AA29" s="152"/>
      <c r="AB29" s="150">
        <v>75</v>
      </c>
      <c r="AC29" s="149"/>
      <c r="AD29" s="149">
        <v>85</v>
      </c>
      <c r="AE29" s="149"/>
      <c r="AF29" s="149">
        <v>70</v>
      </c>
      <c r="AG29" s="149"/>
      <c r="AH29" s="149">
        <v>99</v>
      </c>
      <c r="AI29" s="152"/>
      <c r="AJ29" s="61">
        <f t="shared" si="0"/>
        <v>78.5</v>
      </c>
      <c r="AK29" s="62">
        <f t="shared" si="1"/>
        <v>81.25</v>
      </c>
      <c r="AL29" s="63">
        <f t="shared" si="2"/>
        <v>81.5</v>
      </c>
      <c r="AM29" s="64">
        <f t="shared" si="3"/>
        <v>82.25</v>
      </c>
      <c r="AN29" s="65">
        <f t="shared" si="4"/>
        <v>80.875</v>
      </c>
      <c r="AO29" s="54"/>
      <c r="AQ29" s="71" t="str">
        <f t="shared" si="5"/>
        <v/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>
        <f t="shared" si="12"/>
        <v>80.875</v>
      </c>
      <c r="BB29" s="81" t="str">
        <f t="shared" si="13"/>
        <v/>
      </c>
      <c r="BD29" s="24" t="str">
        <f t="shared" si="14"/>
        <v/>
      </c>
    </row>
    <row r="30" spans="1:56" x14ac:dyDescent="0.2">
      <c r="A30" s="45">
        <v>20</v>
      </c>
      <c r="B30" s="156" t="s">
        <v>186</v>
      </c>
      <c r="C30" s="159" t="s">
        <v>187</v>
      </c>
      <c r="D30" s="150">
        <v>70</v>
      </c>
      <c r="E30" s="149"/>
      <c r="F30" s="149">
        <v>75</v>
      </c>
      <c r="G30" s="149"/>
      <c r="H30" s="149">
        <v>78</v>
      </c>
      <c r="I30" s="149"/>
      <c r="J30" s="149">
        <v>88</v>
      </c>
      <c r="K30" s="152"/>
      <c r="L30" s="150">
        <v>78</v>
      </c>
      <c r="M30" s="149"/>
      <c r="N30" s="149">
        <v>70</v>
      </c>
      <c r="O30" s="149"/>
      <c r="P30" s="149">
        <v>80</v>
      </c>
      <c r="Q30" s="149"/>
      <c r="R30" s="149">
        <v>89</v>
      </c>
      <c r="S30" s="152"/>
      <c r="T30" s="150">
        <v>73</v>
      </c>
      <c r="U30" s="149"/>
      <c r="V30" s="149">
        <v>78</v>
      </c>
      <c r="W30" s="149"/>
      <c r="X30" s="149">
        <v>75</v>
      </c>
      <c r="Y30" s="149"/>
      <c r="Z30" s="149">
        <v>90</v>
      </c>
      <c r="AA30" s="152"/>
      <c r="AB30" s="150">
        <v>75</v>
      </c>
      <c r="AC30" s="149"/>
      <c r="AD30" s="149">
        <v>77</v>
      </c>
      <c r="AE30" s="149"/>
      <c r="AF30" s="149">
        <v>80</v>
      </c>
      <c r="AG30" s="149"/>
      <c r="AH30" s="149">
        <v>93</v>
      </c>
      <c r="AI30" s="152"/>
      <c r="AJ30" s="61">
        <f t="shared" si="0"/>
        <v>77.75</v>
      </c>
      <c r="AK30" s="62">
        <f t="shared" si="1"/>
        <v>79.25</v>
      </c>
      <c r="AL30" s="63">
        <f t="shared" si="2"/>
        <v>79</v>
      </c>
      <c r="AM30" s="64">
        <f t="shared" si="3"/>
        <v>81.25</v>
      </c>
      <c r="AN30" s="65">
        <f t="shared" si="4"/>
        <v>79.3125</v>
      </c>
      <c r="AO30" s="54"/>
      <c r="AQ30" s="71" t="str">
        <f t="shared" si="5"/>
        <v/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>
        <f t="shared" si="12"/>
        <v>79.3125</v>
      </c>
      <c r="BB30" s="81" t="str">
        <f t="shared" si="13"/>
        <v/>
      </c>
      <c r="BD30" s="24" t="str">
        <f t="shared" si="14"/>
        <v/>
      </c>
    </row>
    <row r="31" spans="1:56" x14ac:dyDescent="0.2">
      <c r="A31" s="45">
        <v>21</v>
      </c>
      <c r="B31" s="157" t="s">
        <v>188</v>
      </c>
      <c r="C31" s="157" t="s">
        <v>189</v>
      </c>
      <c r="D31" s="150">
        <v>80</v>
      </c>
      <c r="E31" s="149"/>
      <c r="F31" s="149">
        <v>85</v>
      </c>
      <c r="G31" s="149"/>
      <c r="H31" s="149">
        <v>70</v>
      </c>
      <c r="I31" s="149"/>
      <c r="J31" s="149">
        <v>90</v>
      </c>
      <c r="K31" s="152"/>
      <c r="L31" s="150">
        <v>86</v>
      </c>
      <c r="M31" s="149"/>
      <c r="N31" s="149">
        <v>87</v>
      </c>
      <c r="O31" s="149"/>
      <c r="P31" s="149">
        <v>73</v>
      </c>
      <c r="Q31" s="149"/>
      <c r="R31" s="149">
        <v>92</v>
      </c>
      <c r="S31" s="152"/>
      <c r="T31" s="150">
        <v>80</v>
      </c>
      <c r="U31" s="149"/>
      <c r="V31" s="149">
        <v>88</v>
      </c>
      <c r="W31" s="149"/>
      <c r="X31" s="149">
        <v>70</v>
      </c>
      <c r="Y31" s="149"/>
      <c r="Z31" s="149">
        <v>93</v>
      </c>
      <c r="AA31" s="152"/>
      <c r="AB31" s="150">
        <v>85</v>
      </c>
      <c r="AC31" s="149"/>
      <c r="AD31" s="149">
        <v>89</v>
      </c>
      <c r="AE31" s="149"/>
      <c r="AF31" s="149">
        <v>72</v>
      </c>
      <c r="AG31" s="149"/>
      <c r="AH31" s="149">
        <v>95</v>
      </c>
      <c r="AI31" s="152"/>
      <c r="AJ31" s="61">
        <f t="shared" si="0"/>
        <v>81.25</v>
      </c>
      <c r="AK31" s="62">
        <f t="shared" si="1"/>
        <v>84.5</v>
      </c>
      <c r="AL31" s="63">
        <f t="shared" si="2"/>
        <v>82.75</v>
      </c>
      <c r="AM31" s="64">
        <f t="shared" si="3"/>
        <v>85.25</v>
      </c>
      <c r="AN31" s="65">
        <f t="shared" si="4"/>
        <v>83.4375</v>
      </c>
      <c r="AO31" s="54"/>
      <c r="AQ31" s="71" t="str">
        <f t="shared" si="5"/>
        <v/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>
        <f t="shared" si="12"/>
        <v>83.4375</v>
      </c>
      <c r="BB31" s="81" t="str">
        <f t="shared" si="13"/>
        <v/>
      </c>
      <c r="BD31" s="24" t="str">
        <f t="shared" si="14"/>
        <v/>
      </c>
    </row>
    <row r="32" spans="1:56" x14ac:dyDescent="0.2">
      <c r="A32" s="45">
        <v>22</v>
      </c>
      <c r="B32" s="156" t="s">
        <v>190</v>
      </c>
      <c r="C32" s="159" t="s">
        <v>191</v>
      </c>
      <c r="D32" s="150">
        <v>75</v>
      </c>
      <c r="E32" s="149"/>
      <c r="F32" s="149">
        <v>78</v>
      </c>
      <c r="G32" s="149"/>
      <c r="H32" s="149">
        <v>78</v>
      </c>
      <c r="I32" s="149"/>
      <c r="J32" s="149">
        <v>75</v>
      </c>
      <c r="K32" s="152"/>
      <c r="L32" s="150">
        <v>77</v>
      </c>
      <c r="M32" s="149"/>
      <c r="N32" s="149">
        <v>79</v>
      </c>
      <c r="O32" s="149"/>
      <c r="P32" s="149">
        <v>75</v>
      </c>
      <c r="Q32" s="149"/>
      <c r="R32" s="149">
        <v>77</v>
      </c>
      <c r="S32" s="152"/>
      <c r="T32" s="150">
        <v>80</v>
      </c>
      <c r="U32" s="149"/>
      <c r="V32" s="149">
        <v>75</v>
      </c>
      <c r="W32" s="149"/>
      <c r="X32" s="149">
        <v>80</v>
      </c>
      <c r="Y32" s="149"/>
      <c r="Z32" s="149">
        <v>78</v>
      </c>
      <c r="AA32" s="152"/>
      <c r="AB32" s="150">
        <v>79</v>
      </c>
      <c r="AC32" s="149"/>
      <c r="AD32" s="149">
        <v>80</v>
      </c>
      <c r="AE32" s="149"/>
      <c r="AF32" s="149">
        <v>80</v>
      </c>
      <c r="AG32" s="149"/>
      <c r="AH32" s="149">
        <v>75</v>
      </c>
      <c r="AI32" s="152"/>
      <c r="AJ32" s="61">
        <f t="shared" si="0"/>
        <v>76.5</v>
      </c>
      <c r="AK32" s="62">
        <f t="shared" si="1"/>
        <v>77</v>
      </c>
      <c r="AL32" s="63">
        <f t="shared" si="2"/>
        <v>78.25</v>
      </c>
      <c r="AM32" s="64">
        <f t="shared" si="3"/>
        <v>78.5</v>
      </c>
      <c r="AN32" s="65">
        <f t="shared" si="4"/>
        <v>77.5625</v>
      </c>
      <c r="AO32" s="54"/>
      <c r="AQ32" s="71" t="str">
        <f t="shared" si="5"/>
        <v/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>
        <f t="shared" si="12"/>
        <v>77.5625</v>
      </c>
      <c r="BB32" s="81" t="str">
        <f t="shared" si="13"/>
        <v/>
      </c>
      <c r="BD32" s="24" t="str">
        <f t="shared" si="14"/>
        <v/>
      </c>
    </row>
    <row r="33" spans="1:56" x14ac:dyDescent="0.2">
      <c r="A33" s="45">
        <v>23</v>
      </c>
      <c r="B33" s="156" t="s">
        <v>192</v>
      </c>
      <c r="C33" s="153" t="s">
        <v>193</v>
      </c>
      <c r="D33" s="150">
        <v>80</v>
      </c>
      <c r="E33" s="149"/>
      <c r="F33" s="149">
        <v>85</v>
      </c>
      <c r="G33" s="149"/>
      <c r="H33" s="149">
        <v>70</v>
      </c>
      <c r="I33" s="149"/>
      <c r="J33" s="149">
        <v>72</v>
      </c>
      <c r="K33" s="152"/>
      <c r="L33" s="150">
        <v>95</v>
      </c>
      <c r="M33" s="149"/>
      <c r="N33" s="149">
        <v>90</v>
      </c>
      <c r="O33" s="149"/>
      <c r="P33" s="149">
        <v>76</v>
      </c>
      <c r="Q33" s="149"/>
      <c r="R33" s="149">
        <v>75</v>
      </c>
      <c r="S33" s="152"/>
      <c r="T33" s="150">
        <v>89</v>
      </c>
      <c r="U33" s="149"/>
      <c r="V33" s="149">
        <v>90</v>
      </c>
      <c r="W33" s="149"/>
      <c r="X33" s="149">
        <v>76</v>
      </c>
      <c r="Y33" s="149"/>
      <c r="Z33" s="149">
        <v>79</v>
      </c>
      <c r="AA33" s="152"/>
      <c r="AB33" s="150">
        <v>96</v>
      </c>
      <c r="AC33" s="149"/>
      <c r="AD33" s="149">
        <v>90</v>
      </c>
      <c r="AE33" s="149"/>
      <c r="AF33" s="149">
        <v>70</v>
      </c>
      <c r="AG33" s="149"/>
      <c r="AH33" s="149">
        <v>79</v>
      </c>
      <c r="AI33" s="152"/>
      <c r="AJ33" s="61">
        <f t="shared" si="0"/>
        <v>76.75</v>
      </c>
      <c r="AK33" s="62">
        <f t="shared" si="1"/>
        <v>84</v>
      </c>
      <c r="AL33" s="63">
        <f t="shared" si="2"/>
        <v>83.5</v>
      </c>
      <c r="AM33" s="64">
        <f t="shared" si="3"/>
        <v>83.75</v>
      </c>
      <c r="AN33" s="65">
        <f t="shared" si="4"/>
        <v>82</v>
      </c>
      <c r="AO33" s="54"/>
      <c r="AQ33" s="71" t="str">
        <f t="shared" si="5"/>
        <v/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>
        <f t="shared" si="12"/>
        <v>82</v>
      </c>
      <c r="BB33" s="81" t="str">
        <f t="shared" si="13"/>
        <v/>
      </c>
      <c r="BD33" s="24" t="str">
        <f t="shared" si="14"/>
        <v/>
      </c>
    </row>
    <row r="34" spans="1:56" x14ac:dyDescent="0.2">
      <c r="A34" s="45">
        <v>24</v>
      </c>
      <c r="B34" s="153" t="s">
        <v>194</v>
      </c>
      <c r="C34" s="156" t="s">
        <v>195</v>
      </c>
      <c r="D34" s="150">
        <v>75</v>
      </c>
      <c r="E34" s="149"/>
      <c r="F34" s="149"/>
      <c r="G34" s="149"/>
      <c r="H34" s="149"/>
      <c r="I34" s="149"/>
      <c r="J34" s="149"/>
      <c r="K34" s="152"/>
      <c r="L34" s="150">
        <v>80</v>
      </c>
      <c r="M34" s="149"/>
      <c r="N34" s="149"/>
      <c r="O34" s="149"/>
      <c r="P34" s="149"/>
      <c r="Q34" s="149"/>
      <c r="R34" s="149"/>
      <c r="S34" s="152"/>
      <c r="T34" s="150">
        <v>78</v>
      </c>
      <c r="U34" s="149"/>
      <c r="V34" s="149"/>
      <c r="W34" s="149"/>
      <c r="X34" s="149"/>
      <c r="Y34" s="149"/>
      <c r="Z34" s="149"/>
      <c r="AA34" s="152"/>
      <c r="AB34" s="150">
        <v>75</v>
      </c>
      <c r="AC34" s="149"/>
      <c r="AD34" s="149"/>
      <c r="AE34" s="149"/>
      <c r="AF34" s="149"/>
      <c r="AG34" s="149"/>
      <c r="AH34" s="149"/>
      <c r="AI34" s="152"/>
      <c r="AJ34" s="61">
        <f t="shared" si="0"/>
        <v>18.75</v>
      </c>
      <c r="AK34" s="62">
        <f t="shared" si="1"/>
        <v>20</v>
      </c>
      <c r="AL34" s="63">
        <f t="shared" si="2"/>
        <v>19.5</v>
      </c>
      <c r="AM34" s="64">
        <f t="shared" si="3"/>
        <v>18.75</v>
      </c>
      <c r="AN34" s="65">
        <f t="shared" si="4"/>
        <v>19.25</v>
      </c>
      <c r="AO34" s="54"/>
      <c r="AQ34" s="71">
        <f t="shared" si="5"/>
        <v>9.625</v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 t="str">
        <f t="shared" si="12"/>
        <v/>
      </c>
      <c r="BB34" s="81">
        <f t="shared" si="13"/>
        <v>19.25</v>
      </c>
      <c r="BD34" s="24" t="str">
        <f t="shared" si="14"/>
        <v/>
      </c>
    </row>
    <row r="35" spans="1:56" x14ac:dyDescent="0.2">
      <c r="A35" s="45">
        <v>25</v>
      </c>
      <c r="B35" s="156" t="s">
        <v>196</v>
      </c>
      <c r="C35" s="153" t="s">
        <v>197</v>
      </c>
      <c r="D35" s="150"/>
      <c r="E35" s="149"/>
      <c r="F35" s="149"/>
      <c r="G35" s="149"/>
      <c r="H35" s="149"/>
      <c r="I35" s="149"/>
      <c r="J35" s="149"/>
      <c r="K35" s="152"/>
      <c r="L35" s="150"/>
      <c r="M35" s="149"/>
      <c r="N35" s="149"/>
      <c r="O35" s="149"/>
      <c r="P35" s="149"/>
      <c r="Q35" s="149"/>
      <c r="R35" s="149"/>
      <c r="S35" s="152"/>
      <c r="T35" s="150"/>
      <c r="U35" s="149"/>
      <c r="V35" s="149"/>
      <c r="W35" s="149"/>
      <c r="X35" s="149"/>
      <c r="Y35" s="149"/>
      <c r="Z35" s="149"/>
      <c r="AA35" s="152"/>
      <c r="AB35" s="150"/>
      <c r="AC35" s="149"/>
      <c r="AD35" s="149"/>
      <c r="AE35" s="149"/>
      <c r="AF35" s="149"/>
      <c r="AG35" s="149"/>
      <c r="AH35" s="149"/>
      <c r="AI35" s="152"/>
      <c r="AJ35" s="61">
        <f t="shared" si="0"/>
        <v>0</v>
      </c>
      <c r="AK35" s="62">
        <f t="shared" si="1"/>
        <v>0</v>
      </c>
      <c r="AL35" s="63">
        <f t="shared" si="2"/>
        <v>0</v>
      </c>
      <c r="AM35" s="64">
        <f t="shared" si="3"/>
        <v>0</v>
      </c>
      <c r="AN35" s="65">
        <f t="shared" si="4"/>
        <v>0</v>
      </c>
      <c r="AO35" s="54"/>
      <c r="AQ35" s="71">
        <f t="shared" si="5"/>
        <v>0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0</v>
      </c>
      <c r="BD35" s="24" t="str">
        <f t="shared" si="14"/>
        <v/>
      </c>
    </row>
    <row r="36" spans="1:56" x14ac:dyDescent="0.2">
      <c r="A36" s="45">
        <v>26</v>
      </c>
      <c r="B36" s="157" t="s">
        <v>198</v>
      </c>
      <c r="C36" s="159" t="s">
        <v>199</v>
      </c>
      <c r="D36" s="150">
        <v>75</v>
      </c>
      <c r="E36" s="149"/>
      <c r="F36" s="149">
        <v>78</v>
      </c>
      <c r="G36" s="149"/>
      <c r="H36" s="149">
        <v>80</v>
      </c>
      <c r="I36" s="149"/>
      <c r="J36" s="149">
        <v>80</v>
      </c>
      <c r="K36" s="152"/>
      <c r="L36" s="150">
        <v>70</v>
      </c>
      <c r="M36" s="149"/>
      <c r="N36" s="149">
        <v>79</v>
      </c>
      <c r="O36" s="149"/>
      <c r="P36" s="149">
        <v>75</v>
      </c>
      <c r="Q36" s="149"/>
      <c r="R36" s="149">
        <v>80</v>
      </c>
      <c r="S36" s="152"/>
      <c r="T36" s="150">
        <v>75</v>
      </c>
      <c r="U36" s="149"/>
      <c r="V36" s="149">
        <v>73</v>
      </c>
      <c r="W36" s="149"/>
      <c r="X36" s="149">
        <v>79</v>
      </c>
      <c r="Y36" s="149"/>
      <c r="Z36" s="149">
        <v>80</v>
      </c>
      <c r="AA36" s="152"/>
      <c r="AB36" s="150">
        <v>79</v>
      </c>
      <c r="AC36" s="149"/>
      <c r="AD36" s="149">
        <v>75</v>
      </c>
      <c r="AE36" s="149"/>
      <c r="AF36" s="149">
        <v>79</v>
      </c>
      <c r="AG36" s="149"/>
      <c r="AH36" s="149">
        <v>85</v>
      </c>
      <c r="AI36" s="152"/>
      <c r="AJ36" s="61">
        <f t="shared" si="0"/>
        <v>78.25</v>
      </c>
      <c r="AK36" s="62">
        <f t="shared" si="1"/>
        <v>76</v>
      </c>
      <c r="AL36" s="63">
        <f t="shared" si="2"/>
        <v>76.75</v>
      </c>
      <c r="AM36" s="64">
        <f t="shared" si="3"/>
        <v>79.5</v>
      </c>
      <c r="AN36" s="65">
        <f t="shared" si="4"/>
        <v>77.625</v>
      </c>
      <c r="AO36" s="54"/>
      <c r="AQ36" s="71" t="str">
        <f t="shared" si="5"/>
        <v/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>
        <f t="shared" si="12"/>
        <v>77.625</v>
      </c>
      <c r="BB36" s="81" t="str">
        <f t="shared" si="13"/>
        <v/>
      </c>
      <c r="BD36" s="24" t="str">
        <f t="shared" si="14"/>
        <v/>
      </c>
    </row>
    <row r="37" spans="1:56" x14ac:dyDescent="0.2">
      <c r="A37" s="45">
        <v>27</v>
      </c>
      <c r="B37" s="156" t="s">
        <v>200</v>
      </c>
      <c r="C37" s="157" t="s">
        <v>201</v>
      </c>
      <c r="D37" s="150">
        <v>70</v>
      </c>
      <c r="E37" s="149"/>
      <c r="F37" s="149">
        <v>75</v>
      </c>
      <c r="G37" s="149"/>
      <c r="H37" s="149">
        <v>70</v>
      </c>
      <c r="I37" s="149"/>
      <c r="J37" s="149">
        <v>75</v>
      </c>
      <c r="K37" s="152"/>
      <c r="L37" s="150">
        <v>78</v>
      </c>
      <c r="M37" s="149"/>
      <c r="N37" s="149">
        <v>72</v>
      </c>
      <c r="O37" s="149"/>
      <c r="P37" s="149">
        <v>70</v>
      </c>
      <c r="Q37" s="149"/>
      <c r="R37" s="149">
        <v>72</v>
      </c>
      <c r="S37" s="152"/>
      <c r="T37" s="150">
        <v>70</v>
      </c>
      <c r="U37" s="149"/>
      <c r="V37" s="149">
        <v>75</v>
      </c>
      <c r="W37" s="149"/>
      <c r="X37" s="149">
        <v>71</v>
      </c>
      <c r="Y37" s="149"/>
      <c r="Z37" s="149">
        <v>70</v>
      </c>
      <c r="AA37" s="152"/>
      <c r="AB37" s="150">
        <v>77</v>
      </c>
      <c r="AC37" s="149"/>
      <c r="AD37" s="149">
        <v>73</v>
      </c>
      <c r="AE37" s="149"/>
      <c r="AF37" s="149">
        <v>70</v>
      </c>
      <c r="AG37" s="149"/>
      <c r="AH37" s="149">
        <v>74</v>
      </c>
      <c r="AI37" s="152"/>
      <c r="AJ37" s="61">
        <f t="shared" si="0"/>
        <v>72.5</v>
      </c>
      <c r="AK37" s="62">
        <f t="shared" si="1"/>
        <v>73</v>
      </c>
      <c r="AL37" s="63">
        <f t="shared" si="2"/>
        <v>71.5</v>
      </c>
      <c r="AM37" s="64">
        <f t="shared" si="3"/>
        <v>73.5</v>
      </c>
      <c r="AN37" s="65">
        <f t="shared" si="4"/>
        <v>72.625</v>
      </c>
      <c r="AO37" s="54"/>
      <c r="AQ37" s="71" t="str">
        <f t="shared" si="5"/>
        <v/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>
        <f t="shared" si="12"/>
        <v>72.625</v>
      </c>
      <c r="BB37" s="81" t="str">
        <f t="shared" si="13"/>
        <v/>
      </c>
      <c r="BD37" s="24" t="str">
        <f t="shared" si="14"/>
        <v/>
      </c>
    </row>
    <row r="38" spans="1:56" x14ac:dyDescent="0.2">
      <c r="A38" s="45">
        <v>28</v>
      </c>
      <c r="B38" s="156" t="s">
        <v>202</v>
      </c>
      <c r="C38" s="159" t="s">
        <v>203</v>
      </c>
      <c r="D38" s="150">
        <v>85</v>
      </c>
      <c r="E38" s="149"/>
      <c r="F38" s="149">
        <v>90</v>
      </c>
      <c r="G38" s="149"/>
      <c r="H38" s="149">
        <v>89</v>
      </c>
      <c r="I38" s="149"/>
      <c r="J38" s="149">
        <v>90</v>
      </c>
      <c r="K38" s="152"/>
      <c r="L38" s="150">
        <v>85</v>
      </c>
      <c r="M38" s="149"/>
      <c r="N38" s="149">
        <v>90</v>
      </c>
      <c r="O38" s="149"/>
      <c r="P38" s="149">
        <v>90</v>
      </c>
      <c r="Q38" s="149"/>
      <c r="R38" s="149">
        <v>95</v>
      </c>
      <c r="S38" s="152"/>
      <c r="T38" s="150">
        <v>87</v>
      </c>
      <c r="U38" s="149"/>
      <c r="V38" s="149">
        <v>86</v>
      </c>
      <c r="W38" s="149"/>
      <c r="X38" s="149">
        <v>90</v>
      </c>
      <c r="Y38" s="149"/>
      <c r="Z38" s="149">
        <v>97</v>
      </c>
      <c r="AA38" s="152"/>
      <c r="AB38" s="150">
        <v>85</v>
      </c>
      <c r="AC38" s="149"/>
      <c r="AD38" s="149">
        <v>95</v>
      </c>
      <c r="AE38" s="149"/>
      <c r="AF38" s="149">
        <v>95</v>
      </c>
      <c r="AG38" s="149"/>
      <c r="AH38" s="149">
        <v>97</v>
      </c>
      <c r="AI38" s="152"/>
      <c r="AJ38" s="61">
        <f t="shared" si="0"/>
        <v>88.5</v>
      </c>
      <c r="AK38" s="62">
        <f t="shared" si="1"/>
        <v>90</v>
      </c>
      <c r="AL38" s="63">
        <f t="shared" si="2"/>
        <v>90</v>
      </c>
      <c r="AM38" s="64">
        <f t="shared" si="3"/>
        <v>93</v>
      </c>
      <c r="AN38" s="65">
        <f t="shared" si="4"/>
        <v>90.375</v>
      </c>
      <c r="AO38" s="54"/>
      <c r="AQ38" s="71" t="str">
        <f t="shared" si="5"/>
        <v/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>
        <f t="shared" si="12"/>
        <v>90.375</v>
      </c>
      <c r="BB38" s="81" t="str">
        <f t="shared" si="13"/>
        <v/>
      </c>
      <c r="BD38" s="24" t="str">
        <f t="shared" si="14"/>
        <v/>
      </c>
    </row>
    <row r="39" spans="1:56" x14ac:dyDescent="0.2">
      <c r="A39" s="45">
        <v>29</v>
      </c>
      <c r="B39" s="153" t="s">
        <v>204</v>
      </c>
      <c r="C39" s="157" t="s">
        <v>205</v>
      </c>
      <c r="D39" s="150">
        <v>80</v>
      </c>
      <c r="E39" s="149"/>
      <c r="F39" s="149">
        <v>83</v>
      </c>
      <c r="G39" s="149"/>
      <c r="H39" s="149">
        <v>78</v>
      </c>
      <c r="I39" s="149"/>
      <c r="J39" s="149">
        <v>86</v>
      </c>
      <c r="K39" s="152"/>
      <c r="L39" s="150">
        <v>82</v>
      </c>
      <c r="M39" s="149"/>
      <c r="N39" s="149">
        <v>80</v>
      </c>
      <c r="O39" s="149"/>
      <c r="P39" s="149">
        <v>82</v>
      </c>
      <c r="Q39" s="149"/>
      <c r="R39" s="149">
        <v>89</v>
      </c>
      <c r="S39" s="152"/>
      <c r="T39" s="150">
        <v>85</v>
      </c>
      <c r="U39" s="149"/>
      <c r="V39" s="149">
        <v>80</v>
      </c>
      <c r="W39" s="149"/>
      <c r="X39" s="149">
        <v>75</v>
      </c>
      <c r="Y39" s="149"/>
      <c r="Z39" s="149">
        <v>85</v>
      </c>
      <c r="AA39" s="152"/>
      <c r="AB39" s="150">
        <v>88</v>
      </c>
      <c r="AC39" s="149"/>
      <c r="AD39" s="149">
        <v>82</v>
      </c>
      <c r="AE39" s="149"/>
      <c r="AF39" s="149">
        <v>75</v>
      </c>
      <c r="AG39" s="149"/>
      <c r="AH39" s="149">
        <v>87</v>
      </c>
      <c r="AI39" s="152"/>
      <c r="AJ39" s="61">
        <f t="shared" si="0"/>
        <v>81.75</v>
      </c>
      <c r="AK39" s="62">
        <f t="shared" si="1"/>
        <v>83.25</v>
      </c>
      <c r="AL39" s="63">
        <f t="shared" si="2"/>
        <v>81.25</v>
      </c>
      <c r="AM39" s="64">
        <f t="shared" si="3"/>
        <v>83</v>
      </c>
      <c r="AN39" s="65">
        <f t="shared" si="4"/>
        <v>82.3125</v>
      </c>
      <c r="AO39" s="54"/>
      <c r="AQ39" s="71" t="str">
        <f t="shared" si="5"/>
        <v/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>
        <f t="shared" si="12"/>
        <v>82.3125</v>
      </c>
      <c r="BB39" s="81" t="str">
        <f t="shared" si="13"/>
        <v/>
      </c>
      <c r="BD39" s="24" t="str">
        <f t="shared" si="14"/>
        <v/>
      </c>
    </row>
    <row r="40" spans="1:56" x14ac:dyDescent="0.2">
      <c r="A40" s="45">
        <v>30</v>
      </c>
      <c r="B40" s="156" t="s">
        <v>206</v>
      </c>
      <c r="C40" s="156" t="s">
        <v>147</v>
      </c>
      <c r="D40" s="150">
        <v>80</v>
      </c>
      <c r="E40" s="149"/>
      <c r="F40" s="149">
        <v>85</v>
      </c>
      <c r="G40" s="149"/>
      <c r="H40" s="149">
        <v>76</v>
      </c>
      <c r="I40" s="149"/>
      <c r="J40" s="149">
        <v>75</v>
      </c>
      <c r="K40" s="152"/>
      <c r="L40" s="150">
        <v>90</v>
      </c>
      <c r="M40" s="149"/>
      <c r="N40" s="149">
        <v>86</v>
      </c>
      <c r="O40" s="149"/>
      <c r="P40" s="149">
        <v>80</v>
      </c>
      <c r="Q40" s="149"/>
      <c r="R40" s="149">
        <v>76</v>
      </c>
      <c r="S40" s="152"/>
      <c r="T40" s="150">
        <v>87</v>
      </c>
      <c r="U40" s="149"/>
      <c r="V40" s="149">
        <v>88</v>
      </c>
      <c r="W40" s="149"/>
      <c r="X40" s="149">
        <v>85</v>
      </c>
      <c r="Y40" s="149"/>
      <c r="Z40" s="149">
        <v>80</v>
      </c>
      <c r="AA40" s="152"/>
      <c r="AB40" s="150">
        <v>80</v>
      </c>
      <c r="AC40" s="149"/>
      <c r="AD40" s="149">
        <v>85</v>
      </c>
      <c r="AE40" s="149"/>
      <c r="AF40" s="149">
        <v>80</v>
      </c>
      <c r="AG40" s="149"/>
      <c r="AH40" s="149">
        <v>75</v>
      </c>
      <c r="AI40" s="152"/>
      <c r="AJ40" s="61">
        <f t="shared" si="0"/>
        <v>79</v>
      </c>
      <c r="AK40" s="62">
        <f t="shared" si="1"/>
        <v>83</v>
      </c>
      <c r="AL40" s="63">
        <f t="shared" si="2"/>
        <v>85</v>
      </c>
      <c r="AM40" s="64">
        <f t="shared" si="3"/>
        <v>80</v>
      </c>
      <c r="AN40" s="65">
        <f t="shared" si="4"/>
        <v>81.75</v>
      </c>
      <c r="AO40" s="54"/>
      <c r="AQ40" s="71" t="str">
        <f t="shared" si="5"/>
        <v/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>
        <f t="shared" si="12"/>
        <v>81.75</v>
      </c>
      <c r="BB40" s="81" t="str">
        <f t="shared" si="13"/>
        <v/>
      </c>
      <c r="BD40" s="24" t="str">
        <f t="shared" si="14"/>
        <v/>
      </c>
    </row>
    <row r="41" spans="1:56" x14ac:dyDescent="0.2">
      <c r="A41" s="45">
        <v>31</v>
      </c>
      <c r="B41" s="157" t="s">
        <v>207</v>
      </c>
      <c r="C41" s="153" t="s">
        <v>208</v>
      </c>
      <c r="D41" s="150"/>
      <c r="E41" s="149"/>
      <c r="F41" s="149"/>
      <c r="G41" s="149"/>
      <c r="H41" s="149"/>
      <c r="I41" s="149"/>
      <c r="J41" s="149"/>
      <c r="K41" s="152"/>
      <c r="L41" s="150"/>
      <c r="M41" s="149"/>
      <c r="N41" s="149"/>
      <c r="O41" s="149"/>
      <c r="P41" s="149"/>
      <c r="Q41" s="149"/>
      <c r="R41" s="149"/>
      <c r="S41" s="152"/>
      <c r="T41" s="150"/>
      <c r="U41" s="149"/>
      <c r="V41" s="149"/>
      <c r="W41" s="149"/>
      <c r="X41" s="149"/>
      <c r="Y41" s="149"/>
      <c r="Z41" s="149"/>
      <c r="AA41" s="152"/>
      <c r="AB41" s="150"/>
      <c r="AC41" s="149"/>
      <c r="AD41" s="149"/>
      <c r="AE41" s="149"/>
      <c r="AF41" s="149"/>
      <c r="AG41" s="149"/>
      <c r="AH41" s="149"/>
      <c r="AI41" s="152"/>
      <c r="AJ41" s="61">
        <f t="shared" si="0"/>
        <v>0</v>
      </c>
      <c r="AK41" s="62">
        <f t="shared" si="1"/>
        <v>0</v>
      </c>
      <c r="AL41" s="63">
        <f t="shared" si="2"/>
        <v>0</v>
      </c>
      <c r="AM41" s="64">
        <f t="shared" si="3"/>
        <v>0</v>
      </c>
      <c r="AN41" s="65">
        <f t="shared" si="4"/>
        <v>0</v>
      </c>
      <c r="AO41" s="54"/>
      <c r="AQ41" s="71">
        <f t="shared" si="5"/>
        <v>0</v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 t="str">
        <f t="shared" si="12"/>
        <v/>
      </c>
      <c r="BB41" s="81">
        <f t="shared" si="13"/>
        <v>0</v>
      </c>
      <c r="BD41" s="24" t="str">
        <f t="shared" si="14"/>
        <v/>
      </c>
    </row>
    <row r="42" spans="1:56" x14ac:dyDescent="0.2">
      <c r="A42" s="45">
        <v>32</v>
      </c>
      <c r="B42" s="156" t="s">
        <v>209</v>
      </c>
      <c r="C42" s="161" t="s">
        <v>177</v>
      </c>
      <c r="D42" s="150">
        <v>80</v>
      </c>
      <c r="E42" s="149"/>
      <c r="F42" s="149">
        <v>85</v>
      </c>
      <c r="G42" s="149"/>
      <c r="H42" s="149">
        <v>80</v>
      </c>
      <c r="I42" s="149"/>
      <c r="J42" s="149">
        <v>76</v>
      </c>
      <c r="K42" s="152"/>
      <c r="L42" s="150">
        <v>83</v>
      </c>
      <c r="M42" s="149"/>
      <c r="N42" s="149">
        <v>80</v>
      </c>
      <c r="O42" s="149"/>
      <c r="P42" s="149">
        <v>79</v>
      </c>
      <c r="Q42" s="149"/>
      <c r="R42" s="149">
        <v>80</v>
      </c>
      <c r="S42" s="152"/>
      <c r="T42" s="150">
        <v>78</v>
      </c>
      <c r="U42" s="149"/>
      <c r="V42" s="149">
        <v>80</v>
      </c>
      <c r="W42" s="149"/>
      <c r="X42" s="149">
        <v>79</v>
      </c>
      <c r="Y42" s="149"/>
      <c r="Z42" s="149">
        <v>80</v>
      </c>
      <c r="AA42" s="152"/>
      <c r="AB42" s="150">
        <v>82</v>
      </c>
      <c r="AC42" s="149"/>
      <c r="AD42" s="149">
        <v>85</v>
      </c>
      <c r="AE42" s="149"/>
      <c r="AF42" s="149">
        <v>85</v>
      </c>
      <c r="AG42" s="149"/>
      <c r="AH42" s="149">
        <v>80</v>
      </c>
      <c r="AI42" s="152"/>
      <c r="AJ42" s="61">
        <f t="shared" si="0"/>
        <v>80.25</v>
      </c>
      <c r="AK42" s="62">
        <f t="shared" si="1"/>
        <v>80.5</v>
      </c>
      <c r="AL42" s="63">
        <f t="shared" si="2"/>
        <v>79.25</v>
      </c>
      <c r="AM42" s="64">
        <f t="shared" si="3"/>
        <v>83</v>
      </c>
      <c r="AN42" s="65">
        <f t="shared" si="4"/>
        <v>80.75</v>
      </c>
      <c r="AO42" s="54"/>
      <c r="AQ42" s="71" t="str">
        <f t="shared" si="5"/>
        <v/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>
        <f t="shared" si="12"/>
        <v>80.75</v>
      </c>
      <c r="BB42" s="81" t="str">
        <f t="shared" si="13"/>
        <v/>
      </c>
      <c r="BD42" s="24" t="str">
        <f t="shared" si="14"/>
        <v/>
      </c>
    </row>
    <row r="43" spans="1:56" x14ac:dyDescent="0.2">
      <c r="A43" s="45">
        <v>33</v>
      </c>
      <c r="B43" s="156" t="s">
        <v>210</v>
      </c>
      <c r="C43" s="153" t="s">
        <v>211</v>
      </c>
      <c r="D43" s="150"/>
      <c r="E43" s="149"/>
      <c r="F43" s="149"/>
      <c r="G43" s="149"/>
      <c r="H43" s="149"/>
      <c r="I43" s="149"/>
      <c r="J43" s="149"/>
      <c r="K43" s="152"/>
      <c r="L43" s="150"/>
      <c r="M43" s="149"/>
      <c r="N43" s="149"/>
      <c r="O43" s="149"/>
      <c r="P43" s="149"/>
      <c r="Q43" s="149"/>
      <c r="R43" s="149"/>
      <c r="S43" s="152"/>
      <c r="T43" s="150"/>
      <c r="U43" s="149"/>
      <c r="V43" s="149"/>
      <c r="W43" s="149"/>
      <c r="X43" s="149"/>
      <c r="Y43" s="149"/>
      <c r="Z43" s="149"/>
      <c r="AA43" s="152"/>
      <c r="AB43" s="150"/>
      <c r="AC43" s="149"/>
      <c r="AD43" s="149"/>
      <c r="AE43" s="149"/>
      <c r="AF43" s="149"/>
      <c r="AG43" s="149"/>
      <c r="AH43" s="149"/>
      <c r="AI43" s="152"/>
      <c r="AJ43" s="61">
        <f t="shared" si="0"/>
        <v>0</v>
      </c>
      <c r="AK43" s="62">
        <f t="shared" si="1"/>
        <v>0</v>
      </c>
      <c r="AL43" s="63">
        <f t="shared" si="2"/>
        <v>0</v>
      </c>
      <c r="AM43" s="64">
        <f t="shared" si="3"/>
        <v>0</v>
      </c>
      <c r="AN43" s="65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56" t="s">
        <v>212</v>
      </c>
      <c r="C44" s="143" t="s">
        <v>213</v>
      </c>
      <c r="D44" s="150"/>
      <c r="E44" s="149"/>
      <c r="F44" s="149"/>
      <c r="G44" s="149"/>
      <c r="H44" s="149"/>
      <c r="I44" s="149"/>
      <c r="J44" s="149"/>
      <c r="K44" s="152"/>
      <c r="L44" s="150"/>
      <c r="M44" s="149"/>
      <c r="N44" s="149"/>
      <c r="O44" s="149"/>
      <c r="P44" s="149"/>
      <c r="Q44" s="149"/>
      <c r="R44" s="149"/>
      <c r="S44" s="152"/>
      <c r="T44" s="150"/>
      <c r="U44" s="149"/>
      <c r="V44" s="149"/>
      <c r="W44" s="149"/>
      <c r="X44" s="149"/>
      <c r="Y44" s="149"/>
      <c r="Z44" s="149"/>
      <c r="AA44" s="152"/>
      <c r="AB44" s="150"/>
      <c r="AC44" s="149"/>
      <c r="AD44" s="149"/>
      <c r="AE44" s="149"/>
      <c r="AF44" s="149"/>
      <c r="AG44" s="149"/>
      <c r="AH44" s="149"/>
      <c r="AI44" s="152"/>
      <c r="AJ44" s="61">
        <f t="shared" si="0"/>
        <v>0</v>
      </c>
      <c r="AK44" s="62">
        <f t="shared" si="1"/>
        <v>0</v>
      </c>
      <c r="AL44" s="63">
        <f t="shared" si="2"/>
        <v>0</v>
      </c>
      <c r="AM44" s="64">
        <f t="shared" si="3"/>
        <v>0</v>
      </c>
      <c r="AN44" s="65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x14ac:dyDescent="0.2">
      <c r="A45" s="45">
        <v>35</v>
      </c>
      <c r="B45" s="157" t="s">
        <v>214</v>
      </c>
      <c r="C45" s="159" t="s">
        <v>215</v>
      </c>
      <c r="D45" s="150"/>
      <c r="E45" s="149"/>
      <c r="F45" s="149"/>
      <c r="G45" s="149"/>
      <c r="H45" s="149"/>
      <c r="I45" s="149"/>
      <c r="J45" s="149"/>
      <c r="K45" s="152"/>
      <c r="L45" s="150"/>
      <c r="M45" s="149"/>
      <c r="N45" s="149"/>
      <c r="O45" s="149"/>
      <c r="P45" s="149"/>
      <c r="Q45" s="149"/>
      <c r="R45" s="149"/>
      <c r="S45" s="152"/>
      <c r="T45" s="150"/>
      <c r="U45" s="149"/>
      <c r="V45" s="149"/>
      <c r="W45" s="149"/>
      <c r="X45" s="149"/>
      <c r="Y45" s="149"/>
      <c r="Z45" s="149"/>
      <c r="AA45" s="152"/>
      <c r="AB45" s="150"/>
      <c r="AC45" s="149"/>
      <c r="AD45" s="149"/>
      <c r="AE45" s="149"/>
      <c r="AF45" s="149"/>
      <c r="AG45" s="149"/>
      <c r="AH45" s="149"/>
      <c r="AI45" s="152"/>
      <c r="AJ45" s="61">
        <f t="shared" si="0"/>
        <v>0</v>
      </c>
      <c r="AK45" s="62">
        <f t="shared" si="1"/>
        <v>0</v>
      </c>
      <c r="AL45" s="63">
        <f t="shared" si="2"/>
        <v>0</v>
      </c>
      <c r="AM45" s="64">
        <f t="shared" si="3"/>
        <v>0</v>
      </c>
      <c r="AN45" s="65">
        <f t="shared" si="4"/>
        <v>0</v>
      </c>
      <c r="AO45" s="54"/>
      <c r="AQ45" s="71">
        <f t="shared" si="5"/>
        <v>0</v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 t="str">
        <f t="shared" si="12"/>
        <v/>
      </c>
      <c r="BB45" s="81">
        <f t="shared" si="13"/>
        <v>0</v>
      </c>
      <c r="BD45" s="24" t="str">
        <f t="shared" si="14"/>
        <v/>
      </c>
    </row>
    <row r="46" spans="1:56" ht="15.75" customHeight="1" x14ac:dyDescent="0.2">
      <c r="A46" s="45">
        <v>36</v>
      </c>
      <c r="B46" s="165" t="s">
        <v>216</v>
      </c>
      <c r="C46" s="141" t="s">
        <v>217</v>
      </c>
      <c r="D46" s="150"/>
      <c r="E46" s="149"/>
      <c r="F46" s="149"/>
      <c r="G46" s="149"/>
      <c r="H46" s="149"/>
      <c r="I46" s="149"/>
      <c r="J46" s="149"/>
      <c r="K46" s="152"/>
      <c r="L46" s="150"/>
      <c r="M46" s="149"/>
      <c r="N46" s="149"/>
      <c r="O46" s="149"/>
      <c r="P46" s="149"/>
      <c r="Q46" s="149"/>
      <c r="R46" s="149"/>
      <c r="S46" s="152"/>
      <c r="T46" s="150"/>
      <c r="U46" s="149"/>
      <c r="V46" s="149"/>
      <c r="W46" s="149"/>
      <c r="X46" s="149"/>
      <c r="Y46" s="149"/>
      <c r="Z46" s="149"/>
      <c r="AA46" s="152"/>
      <c r="AB46" s="150"/>
      <c r="AC46" s="149"/>
      <c r="AD46" s="149"/>
      <c r="AE46" s="149"/>
      <c r="AF46" s="149"/>
      <c r="AG46" s="149"/>
      <c r="AH46" s="149"/>
      <c r="AI46" s="152"/>
      <c r="AJ46" s="61">
        <f t="shared" si="0"/>
        <v>0</v>
      </c>
      <c r="AK46" s="62">
        <f t="shared" si="1"/>
        <v>0</v>
      </c>
      <c r="AL46" s="63">
        <f t="shared" si="2"/>
        <v>0</v>
      </c>
      <c r="AM46" s="64">
        <f t="shared" si="3"/>
        <v>0</v>
      </c>
      <c r="AN46" s="65">
        <f t="shared" si="4"/>
        <v>0</v>
      </c>
      <c r="AO46" s="54"/>
      <c r="AQ46" s="71">
        <f t="shared" si="5"/>
        <v>0</v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 t="str">
        <f t="shared" si="12"/>
        <v/>
      </c>
      <c r="BB46" s="81">
        <f t="shared" si="13"/>
        <v>0</v>
      </c>
      <c r="BD46" s="24" t="str">
        <f t="shared" si="14"/>
        <v/>
      </c>
    </row>
    <row r="47" spans="1:56" x14ac:dyDescent="0.2">
      <c r="A47" s="45">
        <v>37</v>
      </c>
      <c r="B47" s="156"/>
      <c r="C47" s="153"/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0"/>
        <v>0</v>
      </c>
      <c r="AK47" s="62">
        <f t="shared" si="1"/>
        <v>0</v>
      </c>
      <c r="AL47" s="63">
        <f t="shared" si="2"/>
        <v>0</v>
      </c>
      <c r="AM47" s="64">
        <f t="shared" si="3"/>
        <v>0</v>
      </c>
      <c r="AN47" s="65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3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  <mergeCell ref="D7:R7"/>
    <mergeCell ref="A9:A10"/>
    <mergeCell ref="B9:B10"/>
    <mergeCell ref="C9:C10"/>
    <mergeCell ref="D9:K9"/>
    <mergeCell ref="L9:S9"/>
    <mergeCell ref="AM9:AM10"/>
    <mergeCell ref="AQ9:AQ10"/>
    <mergeCell ref="AR9:AR10"/>
    <mergeCell ref="T9:AA9"/>
    <mergeCell ref="AB9:AI9"/>
    <mergeCell ref="AJ9:AJ10"/>
    <mergeCell ref="AK9:AK10"/>
    <mergeCell ref="AL9:AL10"/>
  </mergeCells>
  <conditionalFormatting sqref="D12:E41 L12:M41 AB12:AC41">
    <cfRule type="cellIs" dxfId="36" priority="4" operator="lessThan">
      <formula>70</formula>
    </cfRule>
  </conditionalFormatting>
  <conditionalFormatting sqref="D11:AI11">
    <cfRule type="cellIs" dxfId="35" priority="5" operator="lessThan">
      <formula>70</formula>
    </cfRule>
  </conditionalFormatting>
  <conditionalFormatting sqref="D42:AI47">
    <cfRule type="cellIs" dxfId="34" priority="6" operator="lessThan">
      <formula>70</formula>
    </cfRule>
  </conditionalFormatting>
  <conditionalFormatting sqref="F12:K41">
    <cfRule type="cellIs" dxfId="33" priority="3" operator="lessThan">
      <formula>70</formula>
    </cfRule>
  </conditionalFormatting>
  <conditionalFormatting sqref="N12:AA41">
    <cfRule type="cellIs" dxfId="32" priority="2" operator="lessThan">
      <formula>70</formula>
    </cfRule>
  </conditionalFormatting>
  <conditionalFormatting sqref="X48:AA48">
    <cfRule type="cellIs" dxfId="31" priority="10" operator="lessThan">
      <formula>70</formula>
    </cfRule>
  </conditionalFormatting>
  <conditionalFormatting sqref="AD48:AF49">
    <cfRule type="cellIs" dxfId="30" priority="9" operator="lessThan">
      <formula>70</formula>
    </cfRule>
  </conditionalFormatting>
  <conditionalFormatting sqref="AD12:AI41">
    <cfRule type="cellIs" dxfId="29" priority="1" operator="lessThan">
      <formula>70</formula>
    </cfRule>
  </conditionalFormatting>
  <conditionalFormatting sqref="AJ11:AO55 D48:W48 AB48:AC48 AG48:AI49 D49:AC49 D50:AI55">
    <cfRule type="cellIs" dxfId="28" priority="19" operator="lessThan">
      <formula>70</formula>
    </cfRule>
  </conditionalFormatting>
  <conditionalFormatting sqref="AQ11:AQ55">
    <cfRule type="cellIs" dxfId="27" priority="17" operator="lessThan">
      <formula>70</formula>
    </cfRule>
  </conditionalFormatting>
  <conditionalFormatting sqref="AQ11:AX55">
    <cfRule type="cellIs" dxfId="26" priority="18" operator="lessThan">
      <formula>70</formula>
    </cfRule>
  </conditionalFormatting>
  <conditionalFormatting sqref="AY11:AY55">
    <cfRule type="cellIs" dxfId="25" priority="12" operator="lessThan">
      <formula>70</formula>
    </cfRule>
  </conditionalFormatting>
  <dataValidations count="1">
    <dataValidation type="custom" allowBlank="1" showInputMessage="1" showErrorMessage="1" sqref="D11:AI46" xr:uid="{8D1454D8-3499-4AD5-A218-437E892118CC}">
      <formula1>ISNUMBER(D11:D60)</formula1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9E17-33BF-4CEF-BAA8-870CFE366C97}">
  <dimension ref="A4:BD55"/>
  <sheetViews>
    <sheetView zoomScaleNormal="100" workbookViewId="0">
      <selection activeCell="J35" sqref="J35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207" t="s">
        <v>145</v>
      </c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208"/>
      <c r="P7" s="208"/>
      <c r="Q7" s="208"/>
      <c r="R7" s="209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10" t="s">
        <v>98</v>
      </c>
      <c r="AO7" s="213" t="s">
        <v>103</v>
      </c>
      <c r="AQ7" s="184" t="s">
        <v>20</v>
      </c>
      <c r="AR7" s="185"/>
      <c r="AS7" s="185"/>
      <c r="AT7" s="186"/>
      <c r="AU7" s="243" t="s">
        <v>21</v>
      </c>
      <c r="AV7" s="244"/>
      <c r="AW7" s="244"/>
      <c r="AX7" s="245"/>
      <c r="AY7" s="237" t="s">
        <v>102</v>
      </c>
      <c r="AZ7" s="238"/>
      <c r="BA7" s="237" t="s">
        <v>104</v>
      </c>
      <c r="BB7" s="238"/>
      <c r="BD7" s="24" t="s">
        <v>144</v>
      </c>
    </row>
    <row r="8" spans="1:56" ht="16" thickBot="1" x14ac:dyDescent="0.25">
      <c r="AN8" s="211"/>
      <c r="AO8" s="214"/>
      <c r="AQ8" s="187"/>
      <c r="AR8" s="188"/>
      <c r="AS8" s="188"/>
      <c r="AT8" s="189"/>
      <c r="AU8" s="246"/>
      <c r="AV8" s="247"/>
      <c r="AW8" s="247"/>
      <c r="AX8" s="248"/>
      <c r="AY8" s="241"/>
      <c r="AZ8" s="242"/>
      <c r="BA8" s="239"/>
      <c r="BB8" s="240"/>
    </row>
    <row r="9" spans="1:56" x14ac:dyDescent="0.2">
      <c r="A9" s="198" t="s">
        <v>5</v>
      </c>
      <c r="B9" s="200" t="s">
        <v>4</v>
      </c>
      <c r="C9" s="202" t="s">
        <v>19</v>
      </c>
      <c r="D9" s="204" t="s">
        <v>90</v>
      </c>
      <c r="E9" s="205"/>
      <c r="F9" s="205"/>
      <c r="G9" s="205"/>
      <c r="H9" s="205"/>
      <c r="I9" s="205"/>
      <c r="J9" s="205"/>
      <c r="K9" s="206"/>
      <c r="L9" s="216" t="s">
        <v>91</v>
      </c>
      <c r="M9" s="217"/>
      <c r="N9" s="217"/>
      <c r="O9" s="217"/>
      <c r="P9" s="217"/>
      <c r="Q9" s="217"/>
      <c r="R9" s="217"/>
      <c r="S9" s="218"/>
      <c r="T9" s="228" t="s">
        <v>92</v>
      </c>
      <c r="U9" s="229"/>
      <c r="V9" s="229"/>
      <c r="W9" s="229"/>
      <c r="X9" s="229"/>
      <c r="Y9" s="229"/>
      <c r="Z9" s="229"/>
      <c r="AA9" s="230"/>
      <c r="AB9" s="219" t="s">
        <v>93</v>
      </c>
      <c r="AC9" s="220"/>
      <c r="AD9" s="220"/>
      <c r="AE9" s="220"/>
      <c r="AF9" s="220"/>
      <c r="AG9" s="220"/>
      <c r="AH9" s="220"/>
      <c r="AI9" s="221"/>
      <c r="AJ9" s="222" t="s">
        <v>94</v>
      </c>
      <c r="AK9" s="224" t="s">
        <v>95</v>
      </c>
      <c r="AL9" s="231" t="s">
        <v>96</v>
      </c>
      <c r="AM9" s="226" t="s">
        <v>97</v>
      </c>
      <c r="AN9" s="211"/>
      <c r="AO9" s="214"/>
      <c r="AQ9" s="196" t="s">
        <v>42</v>
      </c>
      <c r="AR9" s="190" t="s">
        <v>43</v>
      </c>
      <c r="AS9" s="192" t="s">
        <v>44</v>
      </c>
      <c r="AT9" s="194" t="s">
        <v>99</v>
      </c>
      <c r="AU9" s="196" t="s">
        <v>46</v>
      </c>
      <c r="AV9" s="190" t="s">
        <v>105</v>
      </c>
      <c r="AW9" s="192" t="s">
        <v>106</v>
      </c>
      <c r="AX9" s="250" t="s">
        <v>107</v>
      </c>
      <c r="AY9" s="233" t="s">
        <v>100</v>
      </c>
      <c r="AZ9" s="235" t="s">
        <v>101</v>
      </c>
      <c r="BA9" s="234" t="s">
        <v>57</v>
      </c>
      <c r="BB9" s="249" t="s">
        <v>58</v>
      </c>
    </row>
    <row r="10" spans="1:56" ht="16" thickBot="1" x14ac:dyDescent="0.25">
      <c r="A10" s="199"/>
      <c r="B10" s="201"/>
      <c r="C10" s="203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23"/>
      <c r="AK10" s="225"/>
      <c r="AL10" s="232"/>
      <c r="AM10" s="227"/>
      <c r="AN10" s="212"/>
      <c r="AO10" s="215"/>
      <c r="AQ10" s="197"/>
      <c r="AR10" s="191"/>
      <c r="AS10" s="193"/>
      <c r="AT10" s="195"/>
      <c r="AU10" s="197"/>
      <c r="AV10" s="191"/>
      <c r="AW10" s="193"/>
      <c r="AX10" s="251"/>
      <c r="AY10" s="234"/>
      <c r="AZ10" s="236"/>
      <c r="BA10" s="234"/>
      <c r="BB10" s="249"/>
    </row>
    <row r="11" spans="1:56" ht="15" customHeight="1" x14ac:dyDescent="0.2">
      <c r="A11" s="41">
        <v>1</v>
      </c>
      <c r="B11" s="153" t="s">
        <v>148</v>
      </c>
      <c r="C11" s="156" t="s">
        <v>149</v>
      </c>
      <c r="D11" s="42">
        <v>87</v>
      </c>
      <c r="E11" s="43"/>
      <c r="F11" s="43">
        <v>90</v>
      </c>
      <c r="G11" s="43"/>
      <c r="H11" s="43">
        <v>87</v>
      </c>
      <c r="I11" s="43"/>
      <c r="J11" s="43">
        <v>50</v>
      </c>
      <c r="K11" s="44"/>
      <c r="L11" s="42">
        <v>85</v>
      </c>
      <c r="M11" s="43"/>
      <c r="N11" s="43">
        <v>82</v>
      </c>
      <c r="O11" s="43"/>
      <c r="P11" s="43">
        <v>80</v>
      </c>
      <c r="Q11" s="43"/>
      <c r="R11" s="43">
        <v>75</v>
      </c>
      <c r="S11" s="44"/>
      <c r="T11" s="42">
        <v>85</v>
      </c>
      <c r="U11" s="43"/>
      <c r="V11" s="43">
        <v>80</v>
      </c>
      <c r="W11" s="43"/>
      <c r="X11" s="43">
        <v>82</v>
      </c>
      <c r="Y11" s="43"/>
      <c r="Z11" s="43">
        <v>75</v>
      </c>
      <c r="AA11" s="44"/>
      <c r="AB11" s="31">
        <v>90</v>
      </c>
      <c r="AC11" s="32"/>
      <c r="AD11" s="32">
        <v>85</v>
      </c>
      <c r="AE11" s="32"/>
      <c r="AF11" s="32">
        <v>88</v>
      </c>
      <c r="AG11" s="32"/>
      <c r="AH11" s="32">
        <v>78</v>
      </c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66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80.5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80.5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85.25</v>
      </c>
      <c r="AN11" s="60">
        <f>AVERAGE(AJ11:AM11)</f>
        <v>78.0625</v>
      </c>
      <c r="AO11" s="51"/>
      <c r="AQ11" s="71" t="str">
        <f>IF(AN11&lt;70, AN11*0.5, "")</f>
        <v/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>
        <f>IF(AV11&lt;&gt;"", IF(AX11&gt;=70, AX11, IF(AY11+AZ11&gt;=70, AY11+AZ11, "")),
   IF(AR11&lt;&gt;"", IF(AT11&gt;=70, AT11, ""),
   IF(AN11&gt;=70, AN11, "")))</f>
        <v>78.0625</v>
      </c>
      <c r="BB11" s="80" t="str">
        <f>IF(AV11&lt;&gt;"", IF(AX11&lt;70, IF(AY11+AZ11&lt;70, AY11+AZ11, ""), ""), IF(AR11&lt;&gt;"", IF(AT11&lt;70, AT11, ""), IF(AN11&lt;70, AN11, "")))</f>
        <v/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56" t="s">
        <v>150</v>
      </c>
      <c r="C12" s="153" t="s">
        <v>151</v>
      </c>
      <c r="D12" s="31">
        <v>75</v>
      </c>
      <c r="E12" s="32"/>
      <c r="F12" s="32">
        <v>50</v>
      </c>
      <c r="G12" s="32"/>
      <c r="H12" s="32">
        <v>30</v>
      </c>
      <c r="I12" s="32"/>
      <c r="J12" s="32">
        <v>50</v>
      </c>
      <c r="K12" s="33"/>
      <c r="L12" s="31">
        <v>78</v>
      </c>
      <c r="M12" s="32"/>
      <c r="N12" s="32">
        <v>40</v>
      </c>
      <c r="O12" s="32"/>
      <c r="P12" s="32">
        <v>50</v>
      </c>
      <c r="Q12" s="32"/>
      <c r="R12" s="32">
        <v>35</v>
      </c>
      <c r="S12" s="33"/>
      <c r="T12" s="31">
        <v>80</v>
      </c>
      <c r="U12" s="32"/>
      <c r="V12" s="32">
        <v>40</v>
      </c>
      <c r="W12" s="32"/>
      <c r="X12" s="32">
        <v>50</v>
      </c>
      <c r="Y12" s="32"/>
      <c r="Z12" s="32">
        <v>45</v>
      </c>
      <c r="AA12" s="33"/>
      <c r="AB12" s="11">
        <v>82</v>
      </c>
      <c r="AC12" s="32"/>
      <c r="AD12" s="32">
        <v>50</v>
      </c>
      <c r="AE12" s="32"/>
      <c r="AF12" s="32">
        <v>40</v>
      </c>
      <c r="AG12" s="32"/>
      <c r="AH12" s="32">
        <v>50</v>
      </c>
      <c r="AI12" s="1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18.75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19.5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20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20.5</v>
      </c>
      <c r="AN12" s="65">
        <f t="shared" ref="AN12:AN55" si="4">AVERAGE(AJ12:AM12)</f>
        <v>19.6875</v>
      </c>
      <c r="AO12" s="54"/>
      <c r="AQ12" s="71">
        <f t="shared" ref="AQ12:AQ55" si="5">IF(AN12&lt;70, AN12*0.5, "")</f>
        <v>9.84375</v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 t="str">
        <f t="shared" ref="BA12:BA55" si="12">IF(AV12&lt;&gt;"", IF(AX12&gt;=70, AX12, IF(AY12+AZ12&gt;=70, AY12+AZ12, "")),
   IF(AR12&lt;&gt;"", IF(AT12&gt;=70, AT12, ""),
   IF(AN12&gt;=70, AN12, "")))</f>
        <v/>
      </c>
      <c r="BB12" s="81">
        <f t="shared" ref="BB12:BB55" si="13">IF(AV12&lt;&gt;"", IF(AX12&lt;70, IF(AY12+AZ12&lt;70, AY12+AZ12, ""), ""), IF(AR12&lt;&gt;"", IF(AT12&lt;70, AT12, ""), IF(AN12&lt;70, AN12, "")))</f>
        <v>19.6875</v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53" t="s">
        <v>152</v>
      </c>
      <c r="C13" s="156" t="s">
        <v>153</v>
      </c>
      <c r="D13" s="31">
        <v>0</v>
      </c>
      <c r="E13" s="32"/>
      <c r="F13" s="32">
        <v>0</v>
      </c>
      <c r="G13" s="32"/>
      <c r="H13" s="32">
        <v>0</v>
      </c>
      <c r="I13" s="32"/>
      <c r="J13" s="32">
        <v>0</v>
      </c>
      <c r="K13" s="33"/>
      <c r="L13" s="31">
        <v>0</v>
      </c>
      <c r="M13" s="32"/>
      <c r="N13" s="32">
        <v>0</v>
      </c>
      <c r="O13" s="32"/>
      <c r="P13" s="32">
        <v>0</v>
      </c>
      <c r="Q13" s="32"/>
      <c r="R13" s="32">
        <v>0</v>
      </c>
      <c r="S13" s="33"/>
      <c r="T13" s="31">
        <v>0</v>
      </c>
      <c r="U13" s="32"/>
      <c r="V13" s="32">
        <v>0</v>
      </c>
      <c r="W13" s="32"/>
      <c r="X13" s="32">
        <v>0</v>
      </c>
      <c r="Y13" s="32"/>
      <c r="Z13" s="32">
        <v>0</v>
      </c>
      <c r="AA13" s="33"/>
      <c r="AB13" s="11">
        <v>0</v>
      </c>
      <c r="AC13" s="32"/>
      <c r="AD13" s="32">
        <v>0</v>
      </c>
      <c r="AE13" s="32"/>
      <c r="AF13" s="32">
        <v>0</v>
      </c>
      <c r="AG13" s="32"/>
      <c r="AH13" s="32">
        <v>0</v>
      </c>
      <c r="AI13" s="13"/>
      <c r="AJ13" s="61">
        <f t="shared" si="0"/>
        <v>0</v>
      </c>
      <c r="AK13" s="62">
        <f t="shared" si="1"/>
        <v>0</v>
      </c>
      <c r="AL13" s="63">
        <f t="shared" si="2"/>
        <v>0</v>
      </c>
      <c r="AM13" s="64">
        <f t="shared" si="3"/>
        <v>0</v>
      </c>
      <c r="AN13" s="65">
        <f t="shared" si="4"/>
        <v>0</v>
      </c>
      <c r="AO13" s="54"/>
      <c r="AQ13" s="71">
        <f t="shared" si="5"/>
        <v>0</v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 t="str">
        <f t="shared" si="12"/>
        <v/>
      </c>
      <c r="BB13" s="81">
        <f t="shared" si="13"/>
        <v>0</v>
      </c>
      <c r="BD13" s="24" t="str">
        <f t="shared" si="14"/>
        <v/>
      </c>
    </row>
    <row r="14" spans="1:56" x14ac:dyDescent="0.2">
      <c r="A14" s="45">
        <v>4</v>
      </c>
      <c r="B14" s="156" t="s">
        <v>154</v>
      </c>
      <c r="C14" s="157" t="s">
        <v>155</v>
      </c>
      <c r="D14" s="31">
        <v>78</v>
      </c>
      <c r="E14" s="32"/>
      <c r="F14" s="32">
        <v>80</v>
      </c>
      <c r="G14" s="32"/>
      <c r="H14" s="32">
        <v>70</v>
      </c>
      <c r="I14" s="32"/>
      <c r="J14" s="32">
        <v>70</v>
      </c>
      <c r="K14" s="33"/>
      <c r="L14" s="31">
        <v>75</v>
      </c>
      <c r="M14" s="32"/>
      <c r="N14" s="32">
        <v>82</v>
      </c>
      <c r="O14" s="32"/>
      <c r="P14" s="32">
        <v>72</v>
      </c>
      <c r="Q14" s="32"/>
      <c r="R14" s="32">
        <v>70</v>
      </c>
      <c r="S14" s="33"/>
      <c r="T14" s="31">
        <v>70</v>
      </c>
      <c r="U14" s="32"/>
      <c r="V14" s="32">
        <v>75</v>
      </c>
      <c r="W14" s="32"/>
      <c r="X14" s="32">
        <v>70</v>
      </c>
      <c r="Y14" s="32"/>
      <c r="Z14" s="32">
        <v>72</v>
      </c>
      <c r="AA14" s="33"/>
      <c r="AB14" s="11">
        <v>75</v>
      </c>
      <c r="AC14" s="32"/>
      <c r="AD14" s="32">
        <v>78</v>
      </c>
      <c r="AE14" s="32"/>
      <c r="AF14" s="32">
        <v>76</v>
      </c>
      <c r="AG14" s="32"/>
      <c r="AH14" s="32">
        <v>70</v>
      </c>
      <c r="AI14" s="13"/>
      <c r="AJ14" s="61">
        <f>SUMIF(D14:D14, "&gt;=70") / 4 +SUMIF(F14:F14, "&gt;=70") / 4 +SUMIF(H14:H14, "&gt;=70") / 4 +SUMIF(J14:J14, "&gt;=70") / 4 + SUMIF(E14:E14, "&gt;1") / 4 + SUMIF(G14:G14, "&gt;1") / 4 + SUMIF(I14:I14, "&gt;1") / 4 + SUMIF(K14:K14, "&gt;1") / 4</f>
        <v>74.5</v>
      </c>
      <c r="AK14" s="62">
        <f t="shared" si="1"/>
        <v>74.75</v>
      </c>
      <c r="AL14" s="63">
        <f t="shared" si="2"/>
        <v>71.75</v>
      </c>
      <c r="AM14" s="64">
        <f t="shared" si="3"/>
        <v>74.75</v>
      </c>
      <c r="AN14" s="65">
        <f t="shared" si="4"/>
        <v>73.9375</v>
      </c>
      <c r="AO14" s="54"/>
      <c r="AQ14" s="71" t="str">
        <f t="shared" si="5"/>
        <v/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>
        <f t="shared" si="12"/>
        <v>73.9375</v>
      </c>
      <c r="BB14" s="81" t="str">
        <f t="shared" si="13"/>
        <v/>
      </c>
      <c r="BD14" s="24" t="str">
        <f t="shared" si="14"/>
        <v/>
      </c>
    </row>
    <row r="15" spans="1:56" x14ac:dyDescent="0.2">
      <c r="A15" s="45">
        <v>5</v>
      </c>
      <c r="B15" s="157" t="s">
        <v>156</v>
      </c>
      <c r="C15" s="156" t="s">
        <v>157</v>
      </c>
      <c r="D15" s="31">
        <v>70</v>
      </c>
      <c r="E15" s="32"/>
      <c r="F15" s="32">
        <v>80</v>
      </c>
      <c r="G15" s="32"/>
      <c r="H15" s="32">
        <v>71</v>
      </c>
      <c r="I15" s="32"/>
      <c r="J15" s="32">
        <v>70</v>
      </c>
      <c r="K15" s="33"/>
      <c r="L15" s="31">
        <v>70</v>
      </c>
      <c r="M15" s="32"/>
      <c r="N15" s="32">
        <v>70</v>
      </c>
      <c r="O15" s="32"/>
      <c r="P15" s="32">
        <v>70</v>
      </c>
      <c r="Q15" s="32"/>
      <c r="R15" s="32">
        <v>70</v>
      </c>
      <c r="S15" s="33"/>
      <c r="T15" s="31">
        <v>72</v>
      </c>
      <c r="U15" s="32"/>
      <c r="V15" s="32">
        <v>77</v>
      </c>
      <c r="W15" s="32"/>
      <c r="X15" s="32">
        <v>70</v>
      </c>
      <c r="Y15" s="32"/>
      <c r="Z15" s="32">
        <v>70</v>
      </c>
      <c r="AA15" s="33"/>
      <c r="AB15" s="11">
        <v>70</v>
      </c>
      <c r="AC15" s="32"/>
      <c r="AD15" s="32">
        <v>70</v>
      </c>
      <c r="AE15" s="32"/>
      <c r="AF15" s="32">
        <v>70</v>
      </c>
      <c r="AG15" s="32"/>
      <c r="AH15" s="32">
        <v>70</v>
      </c>
      <c r="AI15" s="13"/>
      <c r="AJ15" s="61">
        <f t="shared" si="0"/>
        <v>72.75</v>
      </c>
      <c r="AK15" s="62">
        <f t="shared" si="1"/>
        <v>70</v>
      </c>
      <c r="AL15" s="63">
        <f t="shared" si="2"/>
        <v>72.25</v>
      </c>
      <c r="AM15" s="64">
        <f t="shared" si="3"/>
        <v>70</v>
      </c>
      <c r="AN15" s="65">
        <f t="shared" si="4"/>
        <v>71.25</v>
      </c>
      <c r="AO15" s="54"/>
      <c r="AQ15" s="71" t="str">
        <f t="shared" si="5"/>
        <v/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>
        <f t="shared" si="12"/>
        <v>71.25</v>
      </c>
      <c r="BB15" s="81" t="str">
        <f t="shared" si="13"/>
        <v/>
      </c>
      <c r="BD15" s="24" t="str">
        <f t="shared" si="14"/>
        <v/>
      </c>
    </row>
    <row r="16" spans="1:56" x14ac:dyDescent="0.2">
      <c r="A16" s="45">
        <v>6</v>
      </c>
      <c r="B16" s="156" t="s">
        <v>158</v>
      </c>
      <c r="C16" s="153" t="s">
        <v>159</v>
      </c>
      <c r="D16" s="31">
        <v>98</v>
      </c>
      <c r="E16" s="32"/>
      <c r="F16" s="32">
        <v>90</v>
      </c>
      <c r="G16" s="32"/>
      <c r="H16" s="32">
        <v>85</v>
      </c>
      <c r="I16" s="32"/>
      <c r="J16" s="32">
        <v>85</v>
      </c>
      <c r="K16" s="33"/>
      <c r="L16" s="31">
        <v>95</v>
      </c>
      <c r="M16" s="32"/>
      <c r="N16" s="32">
        <v>90</v>
      </c>
      <c r="O16" s="32"/>
      <c r="P16" s="32">
        <v>80</v>
      </c>
      <c r="Q16" s="32"/>
      <c r="R16" s="32">
        <v>88</v>
      </c>
      <c r="S16" s="33"/>
      <c r="T16" s="31">
        <v>92</v>
      </c>
      <c r="U16" s="32"/>
      <c r="V16" s="32">
        <v>90</v>
      </c>
      <c r="W16" s="32"/>
      <c r="X16" s="32">
        <v>90</v>
      </c>
      <c r="Y16" s="32"/>
      <c r="Z16" s="32">
        <v>90</v>
      </c>
      <c r="AA16" s="33"/>
      <c r="AB16" s="11">
        <v>95</v>
      </c>
      <c r="AC16" s="32"/>
      <c r="AD16" s="32">
        <v>100</v>
      </c>
      <c r="AE16" s="32"/>
      <c r="AF16" s="32">
        <v>87</v>
      </c>
      <c r="AG16" s="32"/>
      <c r="AH16" s="32">
        <v>90</v>
      </c>
      <c r="AI16" s="13"/>
      <c r="AJ16" s="61">
        <f t="shared" si="0"/>
        <v>89.5</v>
      </c>
      <c r="AK16" s="62">
        <f t="shared" si="1"/>
        <v>88.25</v>
      </c>
      <c r="AL16" s="63">
        <f t="shared" si="2"/>
        <v>90.5</v>
      </c>
      <c r="AM16" s="64">
        <f t="shared" si="3"/>
        <v>93</v>
      </c>
      <c r="AN16" s="65">
        <f t="shared" si="4"/>
        <v>90.3125</v>
      </c>
      <c r="AO16" s="54"/>
      <c r="AQ16" s="71" t="str">
        <f t="shared" si="5"/>
        <v/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>
        <f t="shared" si="12"/>
        <v>90.3125</v>
      </c>
      <c r="BB16" s="81" t="str">
        <f t="shared" si="13"/>
        <v/>
      </c>
      <c r="BD16" s="24" t="str">
        <f t="shared" si="14"/>
        <v/>
      </c>
    </row>
    <row r="17" spans="1:56" x14ac:dyDescent="0.2">
      <c r="A17" s="45">
        <v>7</v>
      </c>
      <c r="B17" s="156" t="s">
        <v>160</v>
      </c>
      <c r="C17" s="158" t="s">
        <v>161</v>
      </c>
      <c r="D17" s="31">
        <v>85</v>
      </c>
      <c r="E17" s="32"/>
      <c r="F17" s="32">
        <v>90</v>
      </c>
      <c r="G17" s="32"/>
      <c r="H17" s="32">
        <v>85</v>
      </c>
      <c r="I17" s="32"/>
      <c r="J17" s="32">
        <v>90</v>
      </c>
      <c r="K17" s="33"/>
      <c r="L17" s="31">
        <v>80</v>
      </c>
      <c r="M17" s="32"/>
      <c r="N17" s="32">
        <v>95</v>
      </c>
      <c r="O17" s="32"/>
      <c r="P17" s="32">
        <v>90</v>
      </c>
      <c r="Q17" s="32"/>
      <c r="R17" s="32">
        <v>88</v>
      </c>
      <c r="S17" s="33"/>
      <c r="T17" s="31">
        <v>90</v>
      </c>
      <c r="U17" s="32"/>
      <c r="V17" s="32">
        <v>91</v>
      </c>
      <c r="W17" s="32"/>
      <c r="X17" s="32">
        <v>90</v>
      </c>
      <c r="Y17" s="32"/>
      <c r="Z17" s="32">
        <v>92</v>
      </c>
      <c r="AA17" s="33"/>
      <c r="AB17" s="11">
        <v>85</v>
      </c>
      <c r="AC17" s="32"/>
      <c r="AD17" s="32">
        <v>90</v>
      </c>
      <c r="AE17" s="32"/>
      <c r="AF17" s="32">
        <v>90</v>
      </c>
      <c r="AG17" s="32"/>
      <c r="AH17" s="32">
        <v>87</v>
      </c>
      <c r="AI17" s="13"/>
      <c r="AJ17" s="61">
        <f t="shared" si="0"/>
        <v>87.5</v>
      </c>
      <c r="AK17" s="62">
        <f t="shared" si="1"/>
        <v>88.25</v>
      </c>
      <c r="AL17" s="63">
        <f t="shared" si="2"/>
        <v>90.75</v>
      </c>
      <c r="AM17" s="64">
        <f t="shared" si="3"/>
        <v>88</v>
      </c>
      <c r="AN17" s="65">
        <f t="shared" si="4"/>
        <v>88.625</v>
      </c>
      <c r="AO17" s="54"/>
      <c r="AQ17" s="71" t="str">
        <f t="shared" si="5"/>
        <v/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>
        <f t="shared" si="12"/>
        <v>88.625</v>
      </c>
      <c r="BB17" s="81" t="str">
        <f t="shared" si="13"/>
        <v/>
      </c>
      <c r="BD17" s="24" t="str">
        <f t="shared" si="14"/>
        <v/>
      </c>
    </row>
    <row r="18" spans="1:56" x14ac:dyDescent="0.2">
      <c r="A18" s="45">
        <v>8</v>
      </c>
      <c r="B18" s="153" t="s">
        <v>162</v>
      </c>
      <c r="C18" s="153" t="s">
        <v>163</v>
      </c>
      <c r="D18" s="31">
        <v>70</v>
      </c>
      <c r="E18" s="32"/>
      <c r="F18" s="32">
        <v>75</v>
      </c>
      <c r="G18" s="32"/>
      <c r="H18" s="32">
        <v>70</v>
      </c>
      <c r="I18" s="32"/>
      <c r="J18" s="32">
        <v>72</v>
      </c>
      <c r="K18" s="33"/>
      <c r="L18" s="31">
        <v>70</v>
      </c>
      <c r="M18" s="32"/>
      <c r="N18" s="32">
        <v>78</v>
      </c>
      <c r="O18" s="32"/>
      <c r="P18" s="32">
        <v>75</v>
      </c>
      <c r="Q18" s="32"/>
      <c r="R18" s="32">
        <v>71</v>
      </c>
      <c r="S18" s="33"/>
      <c r="T18" s="31">
        <v>75</v>
      </c>
      <c r="U18" s="32"/>
      <c r="V18" s="32">
        <v>70</v>
      </c>
      <c r="W18" s="32"/>
      <c r="X18" s="32">
        <v>74</v>
      </c>
      <c r="Y18" s="32"/>
      <c r="Z18" s="32">
        <v>75</v>
      </c>
      <c r="AA18" s="33"/>
      <c r="AB18" s="11">
        <v>72</v>
      </c>
      <c r="AC18" s="32"/>
      <c r="AD18" s="32">
        <v>75</v>
      </c>
      <c r="AE18" s="32"/>
      <c r="AF18" s="32">
        <v>73</v>
      </c>
      <c r="AG18" s="32"/>
      <c r="AH18" s="32">
        <v>70</v>
      </c>
      <c r="AI18" s="13"/>
      <c r="AJ18" s="61">
        <f t="shared" si="0"/>
        <v>71.75</v>
      </c>
      <c r="AK18" s="62">
        <f t="shared" si="1"/>
        <v>73.5</v>
      </c>
      <c r="AL18" s="63">
        <f t="shared" si="2"/>
        <v>73.5</v>
      </c>
      <c r="AM18" s="64">
        <f t="shared" si="3"/>
        <v>72.5</v>
      </c>
      <c r="AN18" s="65">
        <f t="shared" si="4"/>
        <v>72.8125</v>
      </c>
      <c r="AO18" s="54"/>
      <c r="AQ18" s="71" t="str">
        <f t="shared" si="5"/>
        <v/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>
        <f t="shared" si="12"/>
        <v>72.8125</v>
      </c>
      <c r="BB18" s="81" t="str">
        <f t="shared" si="13"/>
        <v/>
      </c>
      <c r="BD18" s="24" t="str">
        <f t="shared" si="14"/>
        <v/>
      </c>
    </row>
    <row r="19" spans="1:56" x14ac:dyDescent="0.2">
      <c r="A19" s="45">
        <v>9</v>
      </c>
      <c r="B19" s="156" t="s">
        <v>164</v>
      </c>
      <c r="C19" s="156" t="s">
        <v>165</v>
      </c>
      <c r="D19" s="31">
        <v>78</v>
      </c>
      <c r="E19" s="32"/>
      <c r="F19" s="32">
        <v>80</v>
      </c>
      <c r="G19" s="32"/>
      <c r="H19" s="32">
        <v>75</v>
      </c>
      <c r="I19" s="32"/>
      <c r="J19" s="32">
        <v>70</v>
      </c>
      <c r="K19" s="33"/>
      <c r="L19" s="31">
        <v>75</v>
      </c>
      <c r="M19" s="32"/>
      <c r="N19" s="32">
        <v>78</v>
      </c>
      <c r="O19" s="32"/>
      <c r="P19" s="32">
        <v>78</v>
      </c>
      <c r="Q19" s="32"/>
      <c r="R19" s="32">
        <v>70</v>
      </c>
      <c r="S19" s="33"/>
      <c r="T19" s="31">
        <v>78</v>
      </c>
      <c r="U19" s="32"/>
      <c r="V19" s="32">
        <v>75</v>
      </c>
      <c r="W19" s="32"/>
      <c r="X19" s="32">
        <v>77</v>
      </c>
      <c r="Y19" s="32"/>
      <c r="Z19" s="32">
        <v>70</v>
      </c>
      <c r="AA19" s="33"/>
      <c r="AB19" s="11">
        <v>80</v>
      </c>
      <c r="AC19" s="32"/>
      <c r="AD19" s="32">
        <v>78</v>
      </c>
      <c r="AE19" s="32"/>
      <c r="AF19" s="32">
        <v>77</v>
      </c>
      <c r="AG19" s="32"/>
      <c r="AH19" s="32">
        <v>70</v>
      </c>
      <c r="AI19" s="13"/>
      <c r="AJ19" s="61">
        <f t="shared" si="0"/>
        <v>75.75</v>
      </c>
      <c r="AK19" s="62">
        <f t="shared" si="1"/>
        <v>75.25</v>
      </c>
      <c r="AL19" s="63">
        <f t="shared" si="2"/>
        <v>75</v>
      </c>
      <c r="AM19" s="64">
        <f t="shared" si="3"/>
        <v>76.25</v>
      </c>
      <c r="AN19" s="65">
        <f t="shared" si="4"/>
        <v>75.5625</v>
      </c>
      <c r="AO19" s="54"/>
      <c r="AQ19" s="71" t="str">
        <f t="shared" si="5"/>
        <v/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>
        <f t="shared" si="12"/>
        <v>75.5625</v>
      </c>
      <c r="BB19" s="81" t="str">
        <f t="shared" si="13"/>
        <v/>
      </c>
      <c r="BD19" s="24" t="str">
        <f t="shared" si="14"/>
        <v/>
      </c>
    </row>
    <row r="20" spans="1:56" x14ac:dyDescent="0.2">
      <c r="A20" s="45">
        <v>10</v>
      </c>
      <c r="B20" s="157" t="s">
        <v>166</v>
      </c>
      <c r="C20" s="157" t="s">
        <v>167</v>
      </c>
      <c r="D20" s="31">
        <v>75</v>
      </c>
      <c r="E20" s="32"/>
      <c r="F20" s="32">
        <v>80</v>
      </c>
      <c r="G20" s="32"/>
      <c r="H20" s="32">
        <v>85</v>
      </c>
      <c r="I20" s="32"/>
      <c r="J20" s="32">
        <v>85</v>
      </c>
      <c r="K20" s="33"/>
      <c r="L20" s="31">
        <v>82</v>
      </c>
      <c r="M20" s="32"/>
      <c r="N20" s="32">
        <v>78</v>
      </c>
      <c r="O20" s="32"/>
      <c r="P20" s="32">
        <v>83</v>
      </c>
      <c r="Q20" s="32"/>
      <c r="R20" s="32">
        <v>87</v>
      </c>
      <c r="S20" s="33"/>
      <c r="T20" s="31">
        <v>85</v>
      </c>
      <c r="U20" s="32"/>
      <c r="V20" s="32">
        <v>80</v>
      </c>
      <c r="W20" s="32"/>
      <c r="X20" s="32">
        <v>80</v>
      </c>
      <c r="Y20" s="32"/>
      <c r="Z20" s="32">
        <v>85</v>
      </c>
      <c r="AA20" s="33"/>
      <c r="AB20" s="11">
        <v>82</v>
      </c>
      <c r="AC20" s="32"/>
      <c r="AD20" s="32">
        <v>75</v>
      </c>
      <c r="AE20" s="32"/>
      <c r="AF20" s="32">
        <v>80</v>
      </c>
      <c r="AG20" s="32"/>
      <c r="AH20" s="32">
        <v>85</v>
      </c>
      <c r="AI20" s="13"/>
      <c r="AJ20" s="61">
        <f t="shared" si="0"/>
        <v>81.25</v>
      </c>
      <c r="AK20" s="62">
        <f t="shared" si="1"/>
        <v>82.5</v>
      </c>
      <c r="AL20" s="63">
        <f t="shared" si="2"/>
        <v>82.5</v>
      </c>
      <c r="AM20" s="64">
        <f t="shared" si="3"/>
        <v>80.5</v>
      </c>
      <c r="AN20" s="65">
        <f t="shared" si="4"/>
        <v>81.6875</v>
      </c>
      <c r="AO20" s="54"/>
      <c r="AQ20" s="71" t="str">
        <f t="shared" si="5"/>
        <v/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>
        <f t="shared" si="12"/>
        <v>81.6875</v>
      </c>
      <c r="BB20" s="81" t="str">
        <f t="shared" si="13"/>
        <v/>
      </c>
      <c r="BD20" s="24" t="str">
        <f t="shared" si="14"/>
        <v/>
      </c>
    </row>
    <row r="21" spans="1:56" x14ac:dyDescent="0.2">
      <c r="A21" s="45">
        <v>11</v>
      </c>
      <c r="B21" s="156" t="s">
        <v>168</v>
      </c>
      <c r="C21" s="159" t="s">
        <v>169</v>
      </c>
      <c r="D21" s="31">
        <v>70</v>
      </c>
      <c r="E21" s="32"/>
      <c r="F21" s="32">
        <v>70</v>
      </c>
      <c r="G21" s="32"/>
      <c r="H21" s="32">
        <v>73</v>
      </c>
      <c r="I21" s="32"/>
      <c r="J21" s="32">
        <v>71</v>
      </c>
      <c r="K21" s="33"/>
      <c r="L21" s="31">
        <v>71</v>
      </c>
      <c r="M21" s="32"/>
      <c r="N21" s="32">
        <v>70</v>
      </c>
      <c r="O21" s="32"/>
      <c r="P21" s="32">
        <v>73</v>
      </c>
      <c r="Q21" s="32"/>
      <c r="R21" s="32">
        <v>70</v>
      </c>
      <c r="S21" s="33"/>
      <c r="T21" s="31">
        <v>70</v>
      </c>
      <c r="U21" s="32"/>
      <c r="V21" s="32">
        <v>72</v>
      </c>
      <c r="W21" s="32"/>
      <c r="X21" s="32">
        <v>71</v>
      </c>
      <c r="Y21" s="32"/>
      <c r="Z21" s="32">
        <v>70</v>
      </c>
      <c r="AA21" s="33"/>
      <c r="AB21" s="11">
        <v>70</v>
      </c>
      <c r="AC21" s="32"/>
      <c r="AD21" s="32">
        <v>70</v>
      </c>
      <c r="AE21" s="32"/>
      <c r="AF21" s="32">
        <v>74</v>
      </c>
      <c r="AG21" s="32"/>
      <c r="AH21" s="32">
        <v>70</v>
      </c>
      <c r="AI21" s="13"/>
      <c r="AJ21" s="61">
        <f t="shared" si="0"/>
        <v>71</v>
      </c>
      <c r="AK21" s="62">
        <f t="shared" si="1"/>
        <v>71</v>
      </c>
      <c r="AL21" s="63">
        <f t="shared" si="2"/>
        <v>70.75</v>
      </c>
      <c r="AM21" s="64">
        <f t="shared" si="3"/>
        <v>71</v>
      </c>
      <c r="AN21" s="65">
        <f t="shared" si="4"/>
        <v>70.9375</v>
      </c>
      <c r="AO21" s="54"/>
      <c r="AQ21" s="71" t="str">
        <f t="shared" si="5"/>
        <v/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>
        <f t="shared" si="12"/>
        <v>70.9375</v>
      </c>
      <c r="BB21" s="81" t="str">
        <f t="shared" si="13"/>
        <v/>
      </c>
      <c r="BD21" s="24" t="str">
        <f t="shared" si="14"/>
        <v/>
      </c>
    </row>
    <row r="22" spans="1:56" x14ac:dyDescent="0.2">
      <c r="A22" s="45">
        <v>12</v>
      </c>
      <c r="B22" s="156" t="s">
        <v>170</v>
      </c>
      <c r="C22" s="157" t="s">
        <v>171</v>
      </c>
      <c r="D22" s="31">
        <v>85</v>
      </c>
      <c r="E22" s="32"/>
      <c r="F22" s="32">
        <v>80</v>
      </c>
      <c r="G22" s="32"/>
      <c r="H22" s="32">
        <v>75</v>
      </c>
      <c r="I22" s="32"/>
      <c r="J22" s="32">
        <v>78</v>
      </c>
      <c r="K22" s="33"/>
      <c r="L22" s="31">
        <v>82</v>
      </c>
      <c r="M22" s="32"/>
      <c r="N22" s="32">
        <v>80</v>
      </c>
      <c r="O22" s="32"/>
      <c r="P22" s="32">
        <v>76</v>
      </c>
      <c r="Q22" s="32"/>
      <c r="R22" s="32">
        <v>75</v>
      </c>
      <c r="S22" s="33"/>
      <c r="T22" s="31">
        <v>85</v>
      </c>
      <c r="U22" s="32"/>
      <c r="V22" s="32">
        <v>83</v>
      </c>
      <c r="W22" s="32"/>
      <c r="X22" s="32">
        <v>78</v>
      </c>
      <c r="Y22" s="32"/>
      <c r="Z22" s="32">
        <v>75</v>
      </c>
      <c r="AA22" s="33"/>
      <c r="AB22" s="11">
        <v>82</v>
      </c>
      <c r="AC22" s="32"/>
      <c r="AD22" s="32">
        <v>80</v>
      </c>
      <c r="AE22" s="32"/>
      <c r="AF22" s="32">
        <v>75</v>
      </c>
      <c r="AG22" s="32"/>
      <c r="AH22" s="32">
        <v>75</v>
      </c>
      <c r="AI22" s="13"/>
      <c r="AJ22" s="61">
        <f t="shared" si="0"/>
        <v>79.5</v>
      </c>
      <c r="AK22" s="62">
        <f t="shared" si="1"/>
        <v>78.25</v>
      </c>
      <c r="AL22" s="63">
        <f t="shared" si="2"/>
        <v>80.25</v>
      </c>
      <c r="AM22" s="64">
        <f t="shared" si="3"/>
        <v>78</v>
      </c>
      <c r="AN22" s="65">
        <f t="shared" si="4"/>
        <v>79</v>
      </c>
      <c r="AO22" s="54"/>
      <c r="AQ22" s="71" t="str">
        <f t="shared" si="5"/>
        <v/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>
        <f t="shared" si="12"/>
        <v>79</v>
      </c>
      <c r="BB22" s="81" t="str">
        <f t="shared" si="13"/>
        <v/>
      </c>
      <c r="BD22" s="24" t="str">
        <f t="shared" si="14"/>
        <v/>
      </c>
    </row>
    <row r="23" spans="1:56" x14ac:dyDescent="0.2">
      <c r="A23" s="45">
        <v>13</v>
      </c>
      <c r="B23" s="153" t="s">
        <v>172</v>
      </c>
      <c r="C23" s="159" t="s">
        <v>173</v>
      </c>
      <c r="D23" s="31">
        <v>70</v>
      </c>
      <c r="E23" s="32"/>
      <c r="F23" s="32">
        <v>70</v>
      </c>
      <c r="G23" s="32"/>
      <c r="H23" s="32">
        <v>0</v>
      </c>
      <c r="I23" s="32"/>
      <c r="J23" s="32">
        <v>0</v>
      </c>
      <c r="K23" s="33"/>
      <c r="L23" s="31">
        <v>70</v>
      </c>
      <c r="M23" s="32"/>
      <c r="N23" s="32">
        <v>72</v>
      </c>
      <c r="O23" s="32"/>
      <c r="P23" s="32">
        <v>0</v>
      </c>
      <c r="Q23" s="32"/>
      <c r="R23" s="32">
        <v>0</v>
      </c>
      <c r="S23" s="33"/>
      <c r="T23" s="31">
        <v>60</v>
      </c>
      <c r="U23" s="32"/>
      <c r="V23" s="32">
        <v>75</v>
      </c>
      <c r="W23" s="32"/>
      <c r="X23" s="32">
        <v>0</v>
      </c>
      <c r="Y23" s="32"/>
      <c r="Z23" s="32">
        <v>0</v>
      </c>
      <c r="AA23" s="33"/>
      <c r="AB23" s="11">
        <v>75</v>
      </c>
      <c r="AC23" s="32"/>
      <c r="AD23" s="32">
        <v>0</v>
      </c>
      <c r="AE23" s="32"/>
      <c r="AF23" s="32">
        <v>0</v>
      </c>
      <c r="AG23" s="32"/>
      <c r="AH23" s="32">
        <v>0</v>
      </c>
      <c r="AI23" s="13"/>
      <c r="AJ23" s="61">
        <f t="shared" si="0"/>
        <v>35</v>
      </c>
      <c r="AK23" s="62">
        <f t="shared" si="1"/>
        <v>35.5</v>
      </c>
      <c r="AL23" s="63">
        <f t="shared" si="2"/>
        <v>18.75</v>
      </c>
      <c r="AM23" s="64">
        <f t="shared" si="3"/>
        <v>18.75</v>
      </c>
      <c r="AN23" s="65">
        <f t="shared" si="4"/>
        <v>27</v>
      </c>
      <c r="AO23" s="54"/>
      <c r="AQ23" s="71">
        <f t="shared" si="5"/>
        <v>13.5</v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 t="str">
        <f t="shared" si="12"/>
        <v/>
      </c>
      <c r="BB23" s="81">
        <f t="shared" si="13"/>
        <v>27</v>
      </c>
      <c r="BD23" s="24" t="str">
        <f t="shared" si="14"/>
        <v/>
      </c>
    </row>
    <row r="24" spans="1:56" x14ac:dyDescent="0.2">
      <c r="A24" s="45">
        <v>14</v>
      </c>
      <c r="B24" s="156" t="s">
        <v>174</v>
      </c>
      <c r="C24" s="153" t="s">
        <v>175</v>
      </c>
      <c r="D24" s="31">
        <v>90</v>
      </c>
      <c r="E24" s="32"/>
      <c r="F24" s="32">
        <v>92</v>
      </c>
      <c r="G24" s="32"/>
      <c r="H24" s="32">
        <v>95</v>
      </c>
      <c r="I24" s="32"/>
      <c r="J24" s="32">
        <v>94</v>
      </c>
      <c r="K24" s="33"/>
      <c r="L24" s="31">
        <v>91</v>
      </c>
      <c r="M24" s="32"/>
      <c r="N24" s="32">
        <v>95</v>
      </c>
      <c r="O24" s="32"/>
      <c r="P24" s="32">
        <v>98</v>
      </c>
      <c r="Q24" s="32"/>
      <c r="R24" s="32">
        <v>99</v>
      </c>
      <c r="S24" s="33"/>
      <c r="T24" s="31">
        <v>90</v>
      </c>
      <c r="U24" s="32"/>
      <c r="V24" s="32">
        <v>95</v>
      </c>
      <c r="W24" s="32"/>
      <c r="X24" s="32">
        <v>94</v>
      </c>
      <c r="Y24" s="32"/>
      <c r="Z24" s="32">
        <v>98</v>
      </c>
      <c r="AA24" s="33"/>
      <c r="AB24" s="11">
        <v>97</v>
      </c>
      <c r="AC24" s="32"/>
      <c r="AD24" s="32">
        <v>98</v>
      </c>
      <c r="AE24" s="32"/>
      <c r="AF24" s="32">
        <v>95</v>
      </c>
      <c r="AG24" s="32"/>
      <c r="AH24" s="32">
        <v>100</v>
      </c>
      <c r="AI24" s="13"/>
      <c r="AJ24" s="61">
        <f t="shared" si="0"/>
        <v>92.75</v>
      </c>
      <c r="AK24" s="62">
        <f t="shared" si="1"/>
        <v>95.75</v>
      </c>
      <c r="AL24" s="63">
        <f t="shared" si="2"/>
        <v>94.25</v>
      </c>
      <c r="AM24" s="64">
        <f t="shared" si="3"/>
        <v>97.5</v>
      </c>
      <c r="AN24" s="65">
        <f t="shared" si="4"/>
        <v>95.0625</v>
      </c>
      <c r="AO24" s="54"/>
      <c r="AQ24" s="71" t="str">
        <f t="shared" si="5"/>
        <v/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>
        <f t="shared" si="12"/>
        <v>95.0625</v>
      </c>
      <c r="BB24" s="81" t="str">
        <f t="shared" si="13"/>
        <v/>
      </c>
      <c r="BD24" s="24" t="str">
        <f t="shared" si="14"/>
        <v/>
      </c>
    </row>
    <row r="25" spans="1:56" x14ac:dyDescent="0.2">
      <c r="A25" s="45">
        <v>15</v>
      </c>
      <c r="B25" s="157" t="s">
        <v>176</v>
      </c>
      <c r="C25" s="156" t="s">
        <v>177</v>
      </c>
      <c r="D25" s="31">
        <v>0</v>
      </c>
      <c r="E25" s="32"/>
      <c r="F25" s="32">
        <v>0</v>
      </c>
      <c r="G25" s="32"/>
      <c r="H25" s="32">
        <v>0</v>
      </c>
      <c r="I25" s="32"/>
      <c r="J25" s="32">
        <v>0</v>
      </c>
      <c r="K25" s="33"/>
      <c r="L25" s="31">
        <v>0</v>
      </c>
      <c r="M25" s="32"/>
      <c r="N25" s="32">
        <v>0</v>
      </c>
      <c r="O25" s="32"/>
      <c r="P25" s="32">
        <v>0</v>
      </c>
      <c r="Q25" s="32"/>
      <c r="R25" s="32">
        <v>0</v>
      </c>
      <c r="S25" s="33"/>
      <c r="T25" s="31">
        <v>0</v>
      </c>
      <c r="U25" s="32"/>
      <c r="V25" s="32">
        <v>0</v>
      </c>
      <c r="W25" s="32"/>
      <c r="X25" s="32">
        <v>0</v>
      </c>
      <c r="Y25" s="32"/>
      <c r="Z25" s="32">
        <v>0</v>
      </c>
      <c r="AA25" s="33"/>
      <c r="AB25" s="11">
        <v>0</v>
      </c>
      <c r="AC25" s="32"/>
      <c r="AD25" s="32">
        <v>0</v>
      </c>
      <c r="AE25" s="32"/>
      <c r="AF25" s="32">
        <v>0</v>
      </c>
      <c r="AG25" s="32"/>
      <c r="AH25" s="32">
        <v>0</v>
      </c>
      <c r="AI25" s="13"/>
      <c r="AJ25" s="61">
        <f t="shared" si="0"/>
        <v>0</v>
      </c>
      <c r="AK25" s="62">
        <f t="shared" si="1"/>
        <v>0</v>
      </c>
      <c r="AL25" s="63">
        <f t="shared" si="2"/>
        <v>0</v>
      </c>
      <c r="AM25" s="64">
        <f t="shared" si="3"/>
        <v>0</v>
      </c>
      <c r="AN25" s="65">
        <f t="shared" si="4"/>
        <v>0</v>
      </c>
      <c r="AO25" s="54"/>
      <c r="AQ25" s="71">
        <f t="shared" si="5"/>
        <v>0</v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 t="str">
        <f t="shared" si="12"/>
        <v/>
      </c>
      <c r="BB25" s="81">
        <f t="shared" si="13"/>
        <v>0</v>
      </c>
      <c r="BD25" s="24" t="str">
        <f t="shared" si="14"/>
        <v/>
      </c>
    </row>
    <row r="26" spans="1:56" x14ac:dyDescent="0.2">
      <c r="A26" s="45">
        <v>16</v>
      </c>
      <c r="B26" s="156" t="s">
        <v>178</v>
      </c>
      <c r="C26" s="160" t="s">
        <v>179</v>
      </c>
      <c r="D26" s="31">
        <v>75</v>
      </c>
      <c r="E26" s="32"/>
      <c r="F26" s="32">
        <v>80</v>
      </c>
      <c r="G26" s="32"/>
      <c r="H26" s="32">
        <v>77</v>
      </c>
      <c r="I26" s="32"/>
      <c r="J26" s="32">
        <v>82</v>
      </c>
      <c r="K26" s="33"/>
      <c r="L26" s="31">
        <v>75</v>
      </c>
      <c r="M26" s="32"/>
      <c r="N26" s="32">
        <v>78</v>
      </c>
      <c r="O26" s="32"/>
      <c r="P26" s="32">
        <v>80</v>
      </c>
      <c r="Q26" s="32"/>
      <c r="R26" s="32">
        <v>80</v>
      </c>
      <c r="S26" s="33"/>
      <c r="T26" s="31">
        <v>75</v>
      </c>
      <c r="U26" s="32"/>
      <c r="V26" s="32">
        <v>77</v>
      </c>
      <c r="W26" s="32"/>
      <c r="X26" s="32">
        <v>75</v>
      </c>
      <c r="Y26" s="32"/>
      <c r="Z26" s="32">
        <v>80</v>
      </c>
      <c r="AA26" s="33"/>
      <c r="AB26" s="11">
        <v>80</v>
      </c>
      <c r="AC26" s="32"/>
      <c r="AD26" s="32">
        <v>75</v>
      </c>
      <c r="AE26" s="32"/>
      <c r="AF26" s="32">
        <v>77</v>
      </c>
      <c r="AG26" s="32"/>
      <c r="AH26" s="32">
        <v>80</v>
      </c>
      <c r="AI26" s="13"/>
      <c r="AJ26" s="61">
        <f t="shared" si="0"/>
        <v>78.5</v>
      </c>
      <c r="AK26" s="62">
        <f t="shared" si="1"/>
        <v>78.25</v>
      </c>
      <c r="AL26" s="63">
        <f t="shared" si="2"/>
        <v>76.75</v>
      </c>
      <c r="AM26" s="64">
        <f t="shared" si="3"/>
        <v>78</v>
      </c>
      <c r="AN26" s="65">
        <f t="shared" si="4"/>
        <v>77.875</v>
      </c>
      <c r="AO26" s="54"/>
      <c r="AQ26" s="71" t="str">
        <f t="shared" si="5"/>
        <v/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>
        <f t="shared" si="12"/>
        <v>77.875</v>
      </c>
      <c r="BB26" s="81" t="str">
        <f t="shared" si="13"/>
        <v/>
      </c>
      <c r="BD26" s="24" t="str">
        <f t="shared" si="14"/>
        <v/>
      </c>
    </row>
    <row r="27" spans="1:56" x14ac:dyDescent="0.2">
      <c r="A27" s="45">
        <v>17</v>
      </c>
      <c r="B27" s="156" t="s">
        <v>180</v>
      </c>
      <c r="C27" s="161" t="s">
        <v>181</v>
      </c>
      <c r="D27" s="31">
        <v>80</v>
      </c>
      <c r="E27" s="32"/>
      <c r="F27" s="32">
        <v>82</v>
      </c>
      <c r="G27" s="32"/>
      <c r="H27" s="32">
        <v>70</v>
      </c>
      <c r="I27" s="32"/>
      <c r="J27" s="32">
        <v>72</v>
      </c>
      <c r="K27" s="33"/>
      <c r="L27" s="31">
        <v>80</v>
      </c>
      <c r="M27" s="32"/>
      <c r="N27" s="32">
        <v>80</v>
      </c>
      <c r="O27" s="32"/>
      <c r="P27" s="32">
        <v>70</v>
      </c>
      <c r="Q27" s="32"/>
      <c r="R27" s="32">
        <v>70</v>
      </c>
      <c r="S27" s="33"/>
      <c r="T27" s="31">
        <v>90</v>
      </c>
      <c r="U27" s="32"/>
      <c r="V27" s="32">
        <v>85</v>
      </c>
      <c r="W27" s="32"/>
      <c r="X27" s="32">
        <v>71</v>
      </c>
      <c r="Y27" s="32"/>
      <c r="Z27" s="32">
        <v>70</v>
      </c>
      <c r="AA27" s="33"/>
      <c r="AB27" s="11">
        <v>80</v>
      </c>
      <c r="AC27" s="32"/>
      <c r="AD27" s="32">
        <v>85</v>
      </c>
      <c r="AE27" s="32"/>
      <c r="AF27" s="32">
        <v>70</v>
      </c>
      <c r="AG27" s="32"/>
      <c r="AH27" s="32">
        <v>75</v>
      </c>
      <c r="AI27" s="13"/>
      <c r="AJ27" s="61">
        <f t="shared" si="0"/>
        <v>76</v>
      </c>
      <c r="AK27" s="62">
        <f t="shared" si="1"/>
        <v>75</v>
      </c>
      <c r="AL27" s="63">
        <f t="shared" si="2"/>
        <v>79</v>
      </c>
      <c r="AM27" s="64">
        <f t="shared" si="3"/>
        <v>77.5</v>
      </c>
      <c r="AN27" s="65">
        <f t="shared" si="4"/>
        <v>76.875</v>
      </c>
      <c r="AO27" s="54"/>
      <c r="AQ27" s="71" t="str">
        <f t="shared" si="5"/>
        <v/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>
        <f t="shared" si="12"/>
        <v>76.875</v>
      </c>
      <c r="BB27" s="81" t="str">
        <f t="shared" si="13"/>
        <v/>
      </c>
      <c r="BD27" s="24" t="str">
        <f t="shared" si="14"/>
        <v/>
      </c>
    </row>
    <row r="28" spans="1:56" x14ac:dyDescent="0.2">
      <c r="A28" s="45">
        <v>18</v>
      </c>
      <c r="B28" s="153" t="s">
        <v>182</v>
      </c>
      <c r="C28" s="153" t="s">
        <v>183</v>
      </c>
      <c r="D28" s="31">
        <v>95</v>
      </c>
      <c r="E28" s="32"/>
      <c r="F28" s="32">
        <v>100</v>
      </c>
      <c r="G28" s="32"/>
      <c r="H28" s="32">
        <v>85</v>
      </c>
      <c r="I28" s="32"/>
      <c r="J28" s="32">
        <v>90</v>
      </c>
      <c r="K28" s="33"/>
      <c r="L28" s="31">
        <v>100</v>
      </c>
      <c r="M28" s="32"/>
      <c r="N28" s="32">
        <v>95</v>
      </c>
      <c r="O28" s="32"/>
      <c r="P28" s="32">
        <v>92</v>
      </c>
      <c r="Q28" s="32"/>
      <c r="R28" s="32">
        <v>95</v>
      </c>
      <c r="S28" s="33"/>
      <c r="T28" s="31">
        <v>90</v>
      </c>
      <c r="U28" s="32"/>
      <c r="V28" s="32">
        <v>100</v>
      </c>
      <c r="W28" s="32"/>
      <c r="X28" s="32">
        <v>95</v>
      </c>
      <c r="Y28" s="32"/>
      <c r="Z28" s="32">
        <v>94</v>
      </c>
      <c r="AA28" s="33"/>
      <c r="AB28" s="11">
        <v>90</v>
      </c>
      <c r="AC28" s="32"/>
      <c r="AD28" s="32">
        <v>95</v>
      </c>
      <c r="AE28" s="32"/>
      <c r="AF28" s="32">
        <v>95</v>
      </c>
      <c r="AG28" s="32"/>
      <c r="AH28" s="32">
        <v>93</v>
      </c>
      <c r="AI28" s="13"/>
      <c r="AJ28" s="61">
        <f t="shared" si="0"/>
        <v>92.5</v>
      </c>
      <c r="AK28" s="62">
        <f t="shared" si="1"/>
        <v>95.5</v>
      </c>
      <c r="AL28" s="63">
        <f t="shared" si="2"/>
        <v>94.75</v>
      </c>
      <c r="AM28" s="64">
        <f t="shared" si="3"/>
        <v>93.25</v>
      </c>
      <c r="AN28" s="65">
        <f t="shared" si="4"/>
        <v>94</v>
      </c>
      <c r="AO28" s="54"/>
      <c r="AQ28" s="71" t="str">
        <f t="shared" si="5"/>
        <v/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>
        <f t="shared" si="12"/>
        <v>94</v>
      </c>
      <c r="BB28" s="81" t="str">
        <f t="shared" si="13"/>
        <v/>
      </c>
      <c r="BD28" s="24" t="str">
        <f t="shared" si="14"/>
        <v/>
      </c>
    </row>
    <row r="29" spans="1:56" x14ac:dyDescent="0.2">
      <c r="A29" s="45">
        <v>19</v>
      </c>
      <c r="B29" s="153" t="s">
        <v>184</v>
      </c>
      <c r="C29" s="156" t="s">
        <v>185</v>
      </c>
      <c r="D29" s="31">
        <v>85</v>
      </c>
      <c r="E29" s="32"/>
      <c r="F29" s="32">
        <v>80</v>
      </c>
      <c r="G29" s="32"/>
      <c r="H29" s="32">
        <v>85</v>
      </c>
      <c r="I29" s="32"/>
      <c r="J29" s="32">
        <v>70</v>
      </c>
      <c r="K29" s="33"/>
      <c r="L29" s="31">
        <v>75</v>
      </c>
      <c r="M29" s="32"/>
      <c r="N29" s="32">
        <v>85</v>
      </c>
      <c r="O29" s="32"/>
      <c r="P29" s="32">
        <v>82</v>
      </c>
      <c r="Q29" s="32"/>
      <c r="R29" s="32">
        <v>70</v>
      </c>
      <c r="S29" s="33"/>
      <c r="T29" s="31">
        <v>88</v>
      </c>
      <c r="U29" s="32"/>
      <c r="V29" s="32">
        <v>80</v>
      </c>
      <c r="W29" s="32"/>
      <c r="X29" s="32">
        <v>87</v>
      </c>
      <c r="Y29" s="32"/>
      <c r="Z29" s="32">
        <v>73</v>
      </c>
      <c r="AA29" s="33"/>
      <c r="AB29" s="11">
        <v>82</v>
      </c>
      <c r="AC29" s="32"/>
      <c r="AD29" s="32">
        <v>77</v>
      </c>
      <c r="AE29" s="32"/>
      <c r="AF29" s="32">
        <v>88</v>
      </c>
      <c r="AG29" s="32"/>
      <c r="AH29" s="32">
        <v>72</v>
      </c>
      <c r="AI29" s="13"/>
      <c r="AJ29" s="61">
        <f t="shared" si="0"/>
        <v>80</v>
      </c>
      <c r="AK29" s="62">
        <f t="shared" si="1"/>
        <v>78</v>
      </c>
      <c r="AL29" s="63">
        <f t="shared" si="2"/>
        <v>82</v>
      </c>
      <c r="AM29" s="64">
        <f t="shared" si="3"/>
        <v>79.75</v>
      </c>
      <c r="AN29" s="65">
        <f t="shared" si="4"/>
        <v>79.9375</v>
      </c>
      <c r="AO29" s="54"/>
      <c r="AQ29" s="71" t="str">
        <f t="shared" si="5"/>
        <v/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>
        <f t="shared" si="12"/>
        <v>79.9375</v>
      </c>
      <c r="BB29" s="81" t="str">
        <f t="shared" si="13"/>
        <v/>
      </c>
      <c r="BD29" s="24" t="str">
        <f t="shared" si="14"/>
        <v/>
      </c>
    </row>
    <row r="30" spans="1:56" x14ac:dyDescent="0.2">
      <c r="A30" s="45">
        <v>20</v>
      </c>
      <c r="B30" s="156" t="s">
        <v>186</v>
      </c>
      <c r="C30" s="159" t="s">
        <v>187</v>
      </c>
      <c r="D30" s="31">
        <v>80</v>
      </c>
      <c r="E30" s="32"/>
      <c r="F30" s="32">
        <v>80</v>
      </c>
      <c r="G30" s="32"/>
      <c r="H30" s="32">
        <v>0</v>
      </c>
      <c r="I30" s="32"/>
      <c r="J30" s="32">
        <v>0</v>
      </c>
      <c r="K30" s="33"/>
      <c r="L30" s="31">
        <v>85</v>
      </c>
      <c r="M30" s="32"/>
      <c r="N30" s="32">
        <v>90</v>
      </c>
      <c r="O30" s="32"/>
      <c r="P30" s="32">
        <v>0</v>
      </c>
      <c r="Q30" s="32"/>
      <c r="R30" s="32">
        <v>0</v>
      </c>
      <c r="S30" s="33"/>
      <c r="T30" s="31">
        <v>85</v>
      </c>
      <c r="U30" s="32"/>
      <c r="V30" s="32">
        <v>87</v>
      </c>
      <c r="W30" s="32"/>
      <c r="X30" s="32">
        <v>0</v>
      </c>
      <c r="Y30" s="32"/>
      <c r="Z30" s="32">
        <v>0</v>
      </c>
      <c r="AA30" s="33"/>
      <c r="AB30" s="11">
        <v>90</v>
      </c>
      <c r="AC30" s="32"/>
      <c r="AD30" s="32">
        <v>92</v>
      </c>
      <c r="AE30" s="32"/>
      <c r="AF30" s="32">
        <v>0</v>
      </c>
      <c r="AG30" s="32"/>
      <c r="AH30" s="32">
        <v>0</v>
      </c>
      <c r="AI30" s="13"/>
      <c r="AJ30" s="61">
        <f t="shared" si="0"/>
        <v>40</v>
      </c>
      <c r="AK30" s="62">
        <f t="shared" si="1"/>
        <v>43.75</v>
      </c>
      <c r="AL30" s="63">
        <f t="shared" si="2"/>
        <v>43</v>
      </c>
      <c r="AM30" s="64">
        <f t="shared" si="3"/>
        <v>45.5</v>
      </c>
      <c r="AN30" s="65">
        <f t="shared" si="4"/>
        <v>43.0625</v>
      </c>
      <c r="AO30" s="54"/>
      <c r="AQ30" s="71">
        <f t="shared" si="5"/>
        <v>21.53125</v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 t="str">
        <f t="shared" si="12"/>
        <v/>
      </c>
      <c r="BB30" s="81">
        <f t="shared" si="13"/>
        <v>43.0625</v>
      </c>
      <c r="BD30" s="24" t="str">
        <f t="shared" si="14"/>
        <v/>
      </c>
    </row>
    <row r="31" spans="1:56" x14ac:dyDescent="0.2">
      <c r="A31" s="45">
        <v>21</v>
      </c>
      <c r="B31" s="157" t="s">
        <v>188</v>
      </c>
      <c r="C31" s="157" t="s">
        <v>189</v>
      </c>
      <c r="D31" s="32">
        <v>85</v>
      </c>
      <c r="E31" s="32"/>
      <c r="F31" s="32">
        <v>85</v>
      </c>
      <c r="G31" s="32"/>
      <c r="H31" s="32">
        <v>75</v>
      </c>
      <c r="I31" s="32"/>
      <c r="J31" s="32">
        <v>40</v>
      </c>
      <c r="K31" s="32"/>
      <c r="L31" s="32">
        <v>90</v>
      </c>
      <c r="M31" s="32"/>
      <c r="N31" s="32">
        <v>90</v>
      </c>
      <c r="O31" s="32"/>
      <c r="P31" s="32">
        <v>78</v>
      </c>
      <c r="Q31" s="32"/>
      <c r="R31" s="32">
        <v>40</v>
      </c>
      <c r="S31" s="32"/>
      <c r="T31" s="32">
        <v>82</v>
      </c>
      <c r="U31" s="32"/>
      <c r="V31" s="32">
        <v>85</v>
      </c>
      <c r="W31" s="32"/>
      <c r="X31" s="32">
        <v>72</v>
      </c>
      <c r="Y31" s="32"/>
      <c r="Z31" s="32">
        <v>70</v>
      </c>
      <c r="AA31" s="32"/>
      <c r="AB31" s="32">
        <v>80</v>
      </c>
      <c r="AC31" s="32"/>
      <c r="AD31" s="32">
        <v>85</v>
      </c>
      <c r="AE31" s="32"/>
      <c r="AF31" s="32">
        <v>78</v>
      </c>
      <c r="AG31" s="32"/>
      <c r="AH31" s="32">
        <v>70</v>
      </c>
      <c r="AI31" s="162"/>
      <c r="AJ31" s="61">
        <f t="shared" si="0"/>
        <v>61.25</v>
      </c>
      <c r="AK31" s="62">
        <f t="shared" si="1"/>
        <v>64.5</v>
      </c>
      <c r="AL31" s="63">
        <f t="shared" si="2"/>
        <v>77.25</v>
      </c>
      <c r="AM31" s="64">
        <f>SUMIF(AB31:AB31, "&gt;=65") / 4 +SUMIF(AD31:AD31, "&gt;=65") / 4 +SUMIF(AF31:AF31, "&gt;=65") / 4 +SUMIF(AH31:AH31, "&gt;=65") / 4 + SUMIF(AC31:AC31, "&gt;1") / 4 + SUMIF(AE31:AE31, "&gt;1") / 4 + SUMIF(AG31:AG31, "&gt;1") / 4 + SUMIF(AI31:AI31, "&gt;1") / 4</f>
        <v>78.25</v>
      </c>
      <c r="AN31" s="65">
        <f t="shared" si="4"/>
        <v>70.3125</v>
      </c>
      <c r="AO31" s="54"/>
      <c r="AQ31" s="71" t="str">
        <f t="shared" si="5"/>
        <v/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>
        <f t="shared" si="12"/>
        <v>70.3125</v>
      </c>
      <c r="BB31" s="81" t="str">
        <f t="shared" si="13"/>
        <v/>
      </c>
      <c r="BD31" s="24" t="str">
        <f t="shared" si="14"/>
        <v/>
      </c>
    </row>
    <row r="32" spans="1:56" x14ac:dyDescent="0.2">
      <c r="A32" s="45">
        <v>22</v>
      </c>
      <c r="B32" s="156" t="s">
        <v>190</v>
      </c>
      <c r="C32" s="159" t="s">
        <v>191</v>
      </c>
      <c r="D32" s="163"/>
      <c r="E32" s="163"/>
      <c r="F32" s="163"/>
      <c r="G32" s="163"/>
      <c r="H32" s="163"/>
      <c r="I32" s="163"/>
      <c r="J32" s="163"/>
      <c r="K32" s="163"/>
      <c r="L32" s="163"/>
      <c r="M32" s="163"/>
      <c r="N32" s="163"/>
      <c r="O32" s="163"/>
      <c r="P32" s="163"/>
      <c r="Q32" s="163"/>
      <c r="R32" s="163"/>
      <c r="S32" s="163"/>
      <c r="T32" s="163"/>
      <c r="U32" s="163"/>
      <c r="V32" s="163"/>
      <c r="W32" s="163"/>
      <c r="X32" s="163"/>
      <c r="Y32" s="163"/>
      <c r="Z32" s="163"/>
      <c r="AA32" s="163"/>
      <c r="AB32" s="163"/>
      <c r="AC32" s="163"/>
      <c r="AD32" s="163"/>
      <c r="AE32" s="163"/>
      <c r="AF32" s="163"/>
      <c r="AG32" s="163"/>
      <c r="AH32" s="163"/>
      <c r="AJ32" s="61">
        <f t="shared" ref="AJ32:AJ47" si="15">SUMIF(D32:D32, "&gt;=70") / 4 +SUMIF(F32:F32, "&gt;=70") / 4 +SUMIF(H32:H32, "&gt;=70") / 4 +SUMIF(J32:J32, "&gt;=70") / 4 + SUMIF(E32:E32, "&gt;1") / 4 + SUMIF(G32:G32, "&gt;1") / 4 + SUMIF(I32:I32, "&gt;1") / 4 + SUMIF(K32:K32, "&gt;1") / 4</f>
        <v>0</v>
      </c>
      <c r="AK32" s="62">
        <f t="shared" ref="AK32:AK47" si="16">SUMIF(L32:L32, "&gt;=70") / 4 +SUMIF(N32:N32, "&gt;=70") / 4 +SUMIF(P32:P32, "&gt;=70") / 4 +SUMIF(R32:R32, "&gt;=70") / 4 + SUMIF(M32:M32, "&gt;1") / 4 + SUMIF(O32:O32, "&gt;1") / 4 + SUMIF(Q32:Q32, "&gt;1") / 4 + SUMIF(S32:S32, "&gt;1") / 4</f>
        <v>0</v>
      </c>
      <c r="AL32" s="63">
        <f t="shared" ref="AL32:AL47" si="17">SUMIF(T32:T32, "&gt;=70") / 4 +SUMIF(V32:V32, "&gt;=70") / 4 +SUMIF(X32:X32, "&gt;=70") / 4 +SUMIF(Z32:Z32, "&gt;=70") / 4 + SUMIF(U32:U32, "&gt;1") / 4 + SUMIF(W32:W32, "&gt;1") / 4 + SUMIF(Y32:Y32, "&gt;1") / 4 + SUMIF(AA32:AA32, "&gt;1") / 4</f>
        <v>0</v>
      </c>
      <c r="AM32" s="64">
        <f t="shared" ref="AM32:AM47" si="18">SUMIF(AB32:AB32, "&gt;=65") / 4 +SUMIF(AD32:AD32, "&gt;=65") / 4 +SUMIF(AF32:AF32, "&gt;=65") / 4 +SUMIF(AH32:AH32, "&gt;=65") / 4 + SUMIF(AC32:AC32, "&gt;1") / 4 + SUMIF(AE32:AE32, "&gt;1") / 4 + SUMIF(AG32:AG32, "&gt;1") / 4 + SUMIF(AI32:AI32, "&gt;1") / 4</f>
        <v>0</v>
      </c>
      <c r="AN32" s="65">
        <f t="shared" ref="AN32:AN47" si="19">AVERAGE(AJ32:AM32)</f>
        <v>0</v>
      </c>
      <c r="AO32" s="54"/>
      <c r="AQ32" s="71">
        <f t="shared" si="5"/>
        <v>0</v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 t="str">
        <f t="shared" si="12"/>
        <v/>
      </c>
      <c r="BB32" s="81">
        <f t="shared" si="13"/>
        <v>0</v>
      </c>
      <c r="BD32" s="24" t="str">
        <f t="shared" si="14"/>
        <v/>
      </c>
    </row>
    <row r="33" spans="1:56" x14ac:dyDescent="0.2">
      <c r="A33" s="45">
        <v>23</v>
      </c>
      <c r="B33" s="156" t="s">
        <v>192</v>
      </c>
      <c r="C33" s="153" t="s">
        <v>193</v>
      </c>
      <c r="D33" s="31">
        <v>82</v>
      </c>
      <c r="E33" s="32"/>
      <c r="F33" s="32">
        <v>80</v>
      </c>
      <c r="G33" s="32"/>
      <c r="H33" s="32">
        <v>78</v>
      </c>
      <c r="I33" s="32"/>
      <c r="J33" s="32">
        <v>85</v>
      </c>
      <c r="K33" s="33"/>
      <c r="L33" s="31">
        <v>80</v>
      </c>
      <c r="M33" s="32"/>
      <c r="N33" s="32">
        <v>75</v>
      </c>
      <c r="O33" s="32"/>
      <c r="P33" s="32">
        <v>78</v>
      </c>
      <c r="Q33" s="32"/>
      <c r="R33" s="32">
        <v>80</v>
      </c>
      <c r="S33" s="33"/>
      <c r="T33" s="31">
        <v>81</v>
      </c>
      <c r="U33" s="32"/>
      <c r="V33" s="32">
        <v>78</v>
      </c>
      <c r="W33" s="32"/>
      <c r="X33" s="32">
        <v>85</v>
      </c>
      <c r="Y33" s="32"/>
      <c r="Z33" s="32">
        <v>82</v>
      </c>
      <c r="AA33" s="33"/>
      <c r="AB33" s="11">
        <v>80</v>
      </c>
      <c r="AC33" s="32"/>
      <c r="AD33" s="32">
        <v>80</v>
      </c>
      <c r="AE33" s="32"/>
      <c r="AF33" s="32">
        <v>75</v>
      </c>
      <c r="AG33" s="32"/>
      <c r="AH33" s="32">
        <v>85</v>
      </c>
      <c r="AI33" s="13"/>
      <c r="AJ33" s="61">
        <f t="shared" si="15"/>
        <v>81.25</v>
      </c>
      <c r="AK33" s="62">
        <f t="shared" si="16"/>
        <v>78.25</v>
      </c>
      <c r="AL33" s="63">
        <f t="shared" si="17"/>
        <v>81.5</v>
      </c>
      <c r="AM33" s="64">
        <f t="shared" si="18"/>
        <v>80</v>
      </c>
      <c r="AN33" s="65">
        <f t="shared" si="19"/>
        <v>80.25</v>
      </c>
      <c r="AO33" s="54"/>
      <c r="AQ33" s="71" t="str">
        <f t="shared" si="5"/>
        <v/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>
        <f t="shared" si="12"/>
        <v>80.25</v>
      </c>
      <c r="BB33" s="81" t="str">
        <f t="shared" si="13"/>
        <v/>
      </c>
      <c r="BD33" s="24" t="str">
        <f t="shared" si="14"/>
        <v/>
      </c>
    </row>
    <row r="34" spans="1:56" x14ac:dyDescent="0.2">
      <c r="A34" s="45">
        <v>24</v>
      </c>
      <c r="B34" s="153" t="s">
        <v>194</v>
      </c>
      <c r="C34" s="156" t="s">
        <v>195</v>
      </c>
      <c r="D34" s="31">
        <v>90</v>
      </c>
      <c r="E34" s="32"/>
      <c r="F34" s="32">
        <v>85</v>
      </c>
      <c r="G34" s="32"/>
      <c r="H34" s="32">
        <v>75</v>
      </c>
      <c r="I34" s="32"/>
      <c r="J34" s="32">
        <v>77</v>
      </c>
      <c r="K34" s="33"/>
      <c r="L34" s="31">
        <v>92</v>
      </c>
      <c r="M34" s="32"/>
      <c r="N34" s="32">
        <v>90</v>
      </c>
      <c r="O34" s="32"/>
      <c r="P34" s="32">
        <v>80</v>
      </c>
      <c r="Q34" s="32"/>
      <c r="R34" s="32">
        <v>82</v>
      </c>
      <c r="S34" s="33"/>
      <c r="T34" s="31">
        <v>93</v>
      </c>
      <c r="U34" s="32"/>
      <c r="V34" s="32">
        <v>90</v>
      </c>
      <c r="W34" s="32"/>
      <c r="X34" s="32">
        <v>80</v>
      </c>
      <c r="Y34" s="32"/>
      <c r="Z34" s="32">
        <v>82</v>
      </c>
      <c r="AA34" s="33"/>
      <c r="AB34" s="11">
        <v>91</v>
      </c>
      <c r="AC34" s="32"/>
      <c r="AD34" s="32">
        <v>90</v>
      </c>
      <c r="AE34" s="32"/>
      <c r="AF34" s="32">
        <v>75</v>
      </c>
      <c r="AG34" s="32"/>
      <c r="AH34" s="32">
        <v>78</v>
      </c>
      <c r="AI34" s="13"/>
      <c r="AJ34" s="61">
        <f t="shared" si="15"/>
        <v>81.75</v>
      </c>
      <c r="AK34" s="62">
        <f t="shared" si="16"/>
        <v>86</v>
      </c>
      <c r="AL34" s="63">
        <f t="shared" si="17"/>
        <v>86.25</v>
      </c>
      <c r="AM34" s="64">
        <f t="shared" si="18"/>
        <v>83.5</v>
      </c>
      <c r="AN34" s="65">
        <f t="shared" si="19"/>
        <v>84.375</v>
      </c>
      <c r="AO34" s="54"/>
      <c r="AQ34" s="71" t="str">
        <f t="shared" si="5"/>
        <v/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>
        <f t="shared" si="12"/>
        <v>84.375</v>
      </c>
      <c r="BB34" s="81" t="str">
        <f t="shared" si="13"/>
        <v/>
      </c>
      <c r="BD34" s="24" t="str">
        <f t="shared" si="14"/>
        <v/>
      </c>
    </row>
    <row r="35" spans="1:56" x14ac:dyDescent="0.2">
      <c r="A35" s="45">
        <v>25</v>
      </c>
      <c r="B35" s="156" t="s">
        <v>196</v>
      </c>
      <c r="C35" s="153" t="s">
        <v>197</v>
      </c>
      <c r="D35" s="31">
        <v>0</v>
      </c>
      <c r="E35" s="32"/>
      <c r="F35" s="32">
        <v>0</v>
      </c>
      <c r="G35" s="32"/>
      <c r="H35" s="32">
        <v>0</v>
      </c>
      <c r="I35" s="32"/>
      <c r="J35" s="32">
        <v>0</v>
      </c>
      <c r="K35" s="33"/>
      <c r="L35" s="31">
        <v>0</v>
      </c>
      <c r="M35" s="32"/>
      <c r="N35" s="32">
        <v>0</v>
      </c>
      <c r="O35" s="32"/>
      <c r="P35" s="32">
        <v>0</v>
      </c>
      <c r="Q35" s="32"/>
      <c r="R35" s="32">
        <v>0</v>
      </c>
      <c r="S35" s="33"/>
      <c r="T35" s="31">
        <v>0</v>
      </c>
      <c r="U35" s="32"/>
      <c r="V35" s="32">
        <v>0</v>
      </c>
      <c r="W35" s="32"/>
      <c r="X35" s="32">
        <v>0</v>
      </c>
      <c r="Y35" s="32"/>
      <c r="Z35" s="32">
        <v>0</v>
      </c>
      <c r="AA35" s="33"/>
      <c r="AB35" s="11">
        <v>0</v>
      </c>
      <c r="AC35" s="32"/>
      <c r="AD35" s="32">
        <v>0</v>
      </c>
      <c r="AE35" s="32"/>
      <c r="AF35" s="32">
        <v>0</v>
      </c>
      <c r="AG35" s="32"/>
      <c r="AH35" s="32">
        <v>0</v>
      </c>
      <c r="AI35" s="13"/>
      <c r="AJ35" s="61">
        <f t="shared" si="15"/>
        <v>0</v>
      </c>
      <c r="AK35" s="62">
        <f t="shared" si="16"/>
        <v>0</v>
      </c>
      <c r="AL35" s="63">
        <f t="shared" si="17"/>
        <v>0</v>
      </c>
      <c r="AM35" s="64">
        <f t="shared" si="18"/>
        <v>0</v>
      </c>
      <c r="AN35" s="65">
        <f t="shared" si="19"/>
        <v>0</v>
      </c>
      <c r="AO35" s="54"/>
      <c r="AQ35" s="71">
        <f t="shared" si="5"/>
        <v>0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0</v>
      </c>
      <c r="BD35" s="24" t="str">
        <f t="shared" si="14"/>
        <v/>
      </c>
    </row>
    <row r="36" spans="1:56" x14ac:dyDescent="0.2">
      <c r="A36" s="45">
        <v>26</v>
      </c>
      <c r="B36" s="157" t="s">
        <v>198</v>
      </c>
      <c r="C36" s="159" t="s">
        <v>199</v>
      </c>
      <c r="D36" s="31">
        <v>0</v>
      </c>
      <c r="E36" s="32"/>
      <c r="F36" s="32">
        <v>0</v>
      </c>
      <c r="G36" s="32"/>
      <c r="H36" s="32">
        <v>0</v>
      </c>
      <c r="I36" s="32"/>
      <c r="J36" s="32">
        <v>0</v>
      </c>
      <c r="K36" s="33"/>
      <c r="L36" s="31">
        <v>0</v>
      </c>
      <c r="M36" s="32"/>
      <c r="N36" s="32">
        <v>0</v>
      </c>
      <c r="O36" s="32"/>
      <c r="P36" s="32">
        <v>0</v>
      </c>
      <c r="Q36" s="32"/>
      <c r="R36" s="32">
        <v>0</v>
      </c>
      <c r="S36" s="33"/>
      <c r="T36" s="31">
        <v>0</v>
      </c>
      <c r="U36" s="32"/>
      <c r="V36" s="32">
        <v>0</v>
      </c>
      <c r="W36" s="32"/>
      <c r="X36" s="32">
        <v>0</v>
      </c>
      <c r="Y36" s="32"/>
      <c r="Z36" s="32">
        <v>0</v>
      </c>
      <c r="AA36" s="33"/>
      <c r="AB36" s="11">
        <v>0</v>
      </c>
      <c r="AC36" s="32"/>
      <c r="AD36" s="32">
        <v>0</v>
      </c>
      <c r="AE36" s="32"/>
      <c r="AF36" s="32">
        <v>0</v>
      </c>
      <c r="AG36" s="32"/>
      <c r="AH36" s="32">
        <v>0</v>
      </c>
      <c r="AI36" s="13"/>
      <c r="AJ36" s="61">
        <f t="shared" si="15"/>
        <v>0</v>
      </c>
      <c r="AK36" s="62">
        <f t="shared" si="16"/>
        <v>0</v>
      </c>
      <c r="AL36" s="63">
        <f t="shared" si="17"/>
        <v>0</v>
      </c>
      <c r="AM36" s="64">
        <f t="shared" si="18"/>
        <v>0</v>
      </c>
      <c r="AN36" s="65">
        <f t="shared" si="19"/>
        <v>0</v>
      </c>
      <c r="AO36" s="54"/>
      <c r="AQ36" s="71">
        <f t="shared" si="5"/>
        <v>0</v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 t="str">
        <f t="shared" si="12"/>
        <v/>
      </c>
      <c r="BB36" s="81">
        <f t="shared" si="13"/>
        <v>0</v>
      </c>
      <c r="BD36" s="24" t="str">
        <f t="shared" si="14"/>
        <v/>
      </c>
    </row>
    <row r="37" spans="1:56" x14ac:dyDescent="0.2">
      <c r="A37" s="45">
        <v>27</v>
      </c>
      <c r="B37" s="156" t="s">
        <v>200</v>
      </c>
      <c r="C37" s="157" t="s">
        <v>201</v>
      </c>
      <c r="D37" s="31">
        <v>78</v>
      </c>
      <c r="E37" s="32"/>
      <c r="F37" s="32">
        <v>75</v>
      </c>
      <c r="G37" s="32"/>
      <c r="H37" s="32">
        <v>70</v>
      </c>
      <c r="I37" s="32"/>
      <c r="J37" s="32">
        <v>70</v>
      </c>
      <c r="K37" s="33"/>
      <c r="L37" s="31">
        <v>70</v>
      </c>
      <c r="M37" s="32"/>
      <c r="N37" s="32">
        <v>75</v>
      </c>
      <c r="O37" s="32"/>
      <c r="P37" s="32">
        <v>72</v>
      </c>
      <c r="Q37" s="32"/>
      <c r="R37" s="32">
        <v>70</v>
      </c>
      <c r="S37" s="33"/>
      <c r="T37" s="31">
        <v>70</v>
      </c>
      <c r="U37" s="32"/>
      <c r="V37" s="32">
        <v>70</v>
      </c>
      <c r="W37" s="32"/>
      <c r="X37" s="32">
        <v>72</v>
      </c>
      <c r="Y37" s="32"/>
      <c r="Z37" s="32">
        <v>77</v>
      </c>
      <c r="AA37" s="33"/>
      <c r="AB37" s="11">
        <v>71</v>
      </c>
      <c r="AC37" s="32"/>
      <c r="AD37" s="32">
        <v>70</v>
      </c>
      <c r="AE37" s="32"/>
      <c r="AF37" s="32">
        <v>70</v>
      </c>
      <c r="AG37" s="32"/>
      <c r="AH37" s="32">
        <v>70</v>
      </c>
      <c r="AI37" s="13"/>
      <c r="AJ37" s="61">
        <f t="shared" si="15"/>
        <v>73.25</v>
      </c>
      <c r="AK37" s="62">
        <f t="shared" si="16"/>
        <v>71.75</v>
      </c>
      <c r="AL37" s="63">
        <f t="shared" si="17"/>
        <v>72.25</v>
      </c>
      <c r="AM37" s="64">
        <f t="shared" si="18"/>
        <v>70.25</v>
      </c>
      <c r="AN37" s="65">
        <f t="shared" si="19"/>
        <v>71.875</v>
      </c>
      <c r="AO37" s="54"/>
      <c r="AQ37" s="71" t="str">
        <f t="shared" si="5"/>
        <v/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>
        <f t="shared" si="12"/>
        <v>71.875</v>
      </c>
      <c r="BB37" s="81" t="str">
        <f t="shared" si="13"/>
        <v/>
      </c>
      <c r="BD37" s="24" t="str">
        <f t="shared" si="14"/>
        <v/>
      </c>
    </row>
    <row r="38" spans="1:56" x14ac:dyDescent="0.2">
      <c r="A38" s="45">
        <v>28</v>
      </c>
      <c r="B38" s="156" t="s">
        <v>202</v>
      </c>
      <c r="C38" s="159" t="s">
        <v>203</v>
      </c>
      <c r="D38" s="31">
        <v>75</v>
      </c>
      <c r="E38" s="32"/>
      <c r="F38" s="32">
        <v>70</v>
      </c>
      <c r="G38" s="32"/>
      <c r="H38" s="32">
        <v>70</v>
      </c>
      <c r="I38" s="32"/>
      <c r="J38" s="32">
        <v>72</v>
      </c>
      <c r="K38" s="33"/>
      <c r="L38" s="31">
        <v>80</v>
      </c>
      <c r="M38" s="32"/>
      <c r="N38" s="32">
        <v>78</v>
      </c>
      <c r="O38" s="32"/>
      <c r="P38" s="32">
        <v>70</v>
      </c>
      <c r="Q38" s="32"/>
      <c r="R38" s="32">
        <v>70</v>
      </c>
      <c r="S38" s="33"/>
      <c r="T38" s="31">
        <v>78</v>
      </c>
      <c r="U38" s="32"/>
      <c r="V38" s="32">
        <v>80</v>
      </c>
      <c r="W38" s="32"/>
      <c r="X38" s="32">
        <v>70</v>
      </c>
      <c r="Y38" s="32"/>
      <c r="Z38" s="32">
        <v>72</v>
      </c>
      <c r="AA38" s="33"/>
      <c r="AB38" s="11">
        <v>75</v>
      </c>
      <c r="AC38" s="32"/>
      <c r="AD38" s="32">
        <v>78</v>
      </c>
      <c r="AE38" s="32"/>
      <c r="AF38" s="32">
        <v>70</v>
      </c>
      <c r="AG38" s="32"/>
      <c r="AH38" s="32">
        <v>72</v>
      </c>
      <c r="AI38" s="13"/>
      <c r="AJ38" s="61">
        <f t="shared" si="15"/>
        <v>71.75</v>
      </c>
      <c r="AK38" s="62">
        <f t="shared" si="16"/>
        <v>74.5</v>
      </c>
      <c r="AL38" s="63">
        <f t="shared" si="17"/>
        <v>75</v>
      </c>
      <c r="AM38" s="64">
        <f t="shared" si="18"/>
        <v>73.75</v>
      </c>
      <c r="AN38" s="65">
        <f t="shared" si="19"/>
        <v>73.75</v>
      </c>
      <c r="AO38" s="54"/>
      <c r="AQ38" s="71" t="str">
        <f t="shared" si="5"/>
        <v/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>
        <f t="shared" si="12"/>
        <v>73.75</v>
      </c>
      <c r="BB38" s="81" t="str">
        <f t="shared" si="13"/>
        <v/>
      </c>
      <c r="BD38" s="24" t="str">
        <f t="shared" si="14"/>
        <v/>
      </c>
    </row>
    <row r="39" spans="1:56" x14ac:dyDescent="0.2">
      <c r="A39" s="45">
        <v>29</v>
      </c>
      <c r="B39" s="153" t="s">
        <v>204</v>
      </c>
      <c r="C39" s="157" t="s">
        <v>205</v>
      </c>
      <c r="D39" s="31">
        <v>100</v>
      </c>
      <c r="E39" s="32"/>
      <c r="F39" s="32">
        <v>100</v>
      </c>
      <c r="G39" s="32"/>
      <c r="H39" s="32">
        <v>98</v>
      </c>
      <c r="I39" s="32"/>
      <c r="J39" s="32">
        <v>95</v>
      </c>
      <c r="K39" s="33"/>
      <c r="L39" s="31">
        <v>98</v>
      </c>
      <c r="M39" s="32"/>
      <c r="N39" s="32">
        <v>100</v>
      </c>
      <c r="O39" s="32"/>
      <c r="P39" s="32">
        <v>100</v>
      </c>
      <c r="Q39" s="32"/>
      <c r="R39" s="32">
        <v>98</v>
      </c>
      <c r="S39" s="33"/>
      <c r="T39" s="31">
        <v>98</v>
      </c>
      <c r="U39" s="32"/>
      <c r="V39" s="32">
        <v>100</v>
      </c>
      <c r="W39" s="32"/>
      <c r="X39" s="32">
        <v>95</v>
      </c>
      <c r="Y39" s="32"/>
      <c r="Z39" s="32">
        <v>95</v>
      </c>
      <c r="AA39" s="33"/>
      <c r="AB39" s="11">
        <v>100</v>
      </c>
      <c r="AC39" s="32"/>
      <c r="AD39" s="32">
        <v>100</v>
      </c>
      <c r="AE39" s="32"/>
      <c r="AF39" s="32">
        <v>98</v>
      </c>
      <c r="AG39" s="32"/>
      <c r="AH39" s="32">
        <v>98</v>
      </c>
      <c r="AI39" s="13"/>
      <c r="AJ39" s="61">
        <f t="shared" si="15"/>
        <v>98.25</v>
      </c>
      <c r="AK39" s="62">
        <f t="shared" si="16"/>
        <v>99</v>
      </c>
      <c r="AL39" s="63">
        <f t="shared" si="17"/>
        <v>97</v>
      </c>
      <c r="AM39" s="64">
        <f t="shared" si="18"/>
        <v>99</v>
      </c>
      <c r="AN39" s="65">
        <f t="shared" si="19"/>
        <v>98.3125</v>
      </c>
      <c r="AO39" s="54"/>
      <c r="AQ39" s="71" t="str">
        <f t="shared" si="5"/>
        <v/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>
        <f t="shared" si="12"/>
        <v>98.3125</v>
      </c>
      <c r="BB39" s="81" t="str">
        <f t="shared" si="13"/>
        <v/>
      </c>
      <c r="BD39" s="24" t="str">
        <f t="shared" si="14"/>
        <v/>
      </c>
    </row>
    <row r="40" spans="1:56" x14ac:dyDescent="0.2">
      <c r="A40" s="45">
        <v>30</v>
      </c>
      <c r="B40" s="156" t="s">
        <v>206</v>
      </c>
      <c r="C40" s="156" t="s">
        <v>147</v>
      </c>
      <c r="D40" s="31">
        <v>90</v>
      </c>
      <c r="E40" s="32"/>
      <c r="F40" s="32">
        <v>85</v>
      </c>
      <c r="G40" s="32"/>
      <c r="H40" s="32">
        <v>85</v>
      </c>
      <c r="I40" s="32"/>
      <c r="J40" s="32">
        <v>85</v>
      </c>
      <c r="K40" s="33"/>
      <c r="L40" s="31">
        <v>85</v>
      </c>
      <c r="M40" s="32"/>
      <c r="N40" s="32">
        <v>90</v>
      </c>
      <c r="O40" s="32"/>
      <c r="P40" s="32">
        <v>90</v>
      </c>
      <c r="Q40" s="32"/>
      <c r="R40" s="32">
        <v>70</v>
      </c>
      <c r="S40" s="33"/>
      <c r="T40" s="31">
        <v>95</v>
      </c>
      <c r="U40" s="32"/>
      <c r="V40" s="32">
        <v>93</v>
      </c>
      <c r="W40" s="32"/>
      <c r="X40" s="32">
        <v>90</v>
      </c>
      <c r="Y40" s="32"/>
      <c r="Z40" s="32">
        <v>70</v>
      </c>
      <c r="AA40" s="33"/>
      <c r="AB40" s="11">
        <v>91</v>
      </c>
      <c r="AC40" s="32"/>
      <c r="AD40" s="32">
        <v>95</v>
      </c>
      <c r="AE40" s="32"/>
      <c r="AF40" s="32">
        <v>92</v>
      </c>
      <c r="AG40" s="32"/>
      <c r="AH40" s="32">
        <v>90</v>
      </c>
      <c r="AI40" s="13"/>
      <c r="AJ40" s="61">
        <f t="shared" si="15"/>
        <v>86.25</v>
      </c>
      <c r="AK40" s="62">
        <f t="shared" si="16"/>
        <v>83.75</v>
      </c>
      <c r="AL40" s="63">
        <f t="shared" si="17"/>
        <v>87</v>
      </c>
      <c r="AM40" s="64">
        <f t="shared" si="18"/>
        <v>92</v>
      </c>
      <c r="AN40" s="65">
        <f t="shared" si="19"/>
        <v>87.25</v>
      </c>
      <c r="AO40" s="54"/>
      <c r="AQ40" s="71" t="str">
        <f t="shared" si="5"/>
        <v/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>
        <f t="shared" si="12"/>
        <v>87.25</v>
      </c>
      <c r="BB40" s="81" t="str">
        <f t="shared" si="13"/>
        <v/>
      </c>
      <c r="BD40" s="24" t="str">
        <f t="shared" si="14"/>
        <v/>
      </c>
    </row>
    <row r="41" spans="1:56" x14ac:dyDescent="0.2">
      <c r="A41" s="45">
        <v>31</v>
      </c>
      <c r="B41" s="157" t="s">
        <v>207</v>
      </c>
      <c r="C41" s="153" t="s">
        <v>208</v>
      </c>
      <c r="D41" s="31">
        <v>80</v>
      </c>
      <c r="E41" s="32"/>
      <c r="F41" s="32">
        <v>80</v>
      </c>
      <c r="G41" s="32"/>
      <c r="H41" s="32">
        <v>70</v>
      </c>
      <c r="I41" s="32"/>
      <c r="J41" s="32">
        <v>72</v>
      </c>
      <c r="K41" s="33"/>
      <c r="L41" s="31">
        <v>70</v>
      </c>
      <c r="M41" s="32"/>
      <c r="N41" s="32">
        <v>72</v>
      </c>
      <c r="O41" s="32"/>
      <c r="P41" s="32">
        <v>70</v>
      </c>
      <c r="Q41" s="32"/>
      <c r="R41" s="32">
        <v>71</v>
      </c>
      <c r="S41" s="33"/>
      <c r="T41" s="31">
        <v>70</v>
      </c>
      <c r="U41" s="32"/>
      <c r="V41" s="32">
        <v>70</v>
      </c>
      <c r="W41" s="32"/>
      <c r="X41" s="32">
        <v>72</v>
      </c>
      <c r="Y41" s="32"/>
      <c r="Z41" s="32">
        <v>73</v>
      </c>
      <c r="AA41" s="33"/>
      <c r="AB41" s="11">
        <v>73</v>
      </c>
      <c r="AC41" s="32"/>
      <c r="AD41" s="32">
        <v>72</v>
      </c>
      <c r="AE41" s="32"/>
      <c r="AF41" s="32">
        <v>70</v>
      </c>
      <c r="AG41" s="32"/>
      <c r="AH41" s="32">
        <v>75</v>
      </c>
      <c r="AI41" s="13"/>
      <c r="AJ41" s="61">
        <f t="shared" si="15"/>
        <v>75.5</v>
      </c>
      <c r="AK41" s="62">
        <f t="shared" si="16"/>
        <v>70.75</v>
      </c>
      <c r="AL41" s="63">
        <f t="shared" si="17"/>
        <v>71.25</v>
      </c>
      <c r="AM41" s="64">
        <f t="shared" si="18"/>
        <v>72.5</v>
      </c>
      <c r="AN41" s="65">
        <f t="shared" si="19"/>
        <v>72.5</v>
      </c>
      <c r="AO41" s="54"/>
      <c r="AQ41" s="71" t="str">
        <f t="shared" si="5"/>
        <v/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>
        <f t="shared" si="12"/>
        <v>72.5</v>
      </c>
      <c r="BB41" s="81" t="str">
        <f t="shared" si="13"/>
        <v/>
      </c>
      <c r="BD41" s="24" t="str">
        <f t="shared" si="14"/>
        <v/>
      </c>
    </row>
    <row r="42" spans="1:56" x14ac:dyDescent="0.2">
      <c r="A42" s="45">
        <v>32</v>
      </c>
      <c r="B42" s="156" t="s">
        <v>209</v>
      </c>
      <c r="C42" s="161" t="s">
        <v>177</v>
      </c>
      <c r="D42" s="31">
        <v>0</v>
      </c>
      <c r="E42" s="32"/>
      <c r="F42" s="32">
        <v>0</v>
      </c>
      <c r="G42" s="32"/>
      <c r="H42" s="32">
        <v>0</v>
      </c>
      <c r="I42" s="32"/>
      <c r="J42" s="32">
        <v>0</v>
      </c>
      <c r="K42" s="33"/>
      <c r="L42" s="31">
        <v>0</v>
      </c>
      <c r="M42" s="32"/>
      <c r="N42" s="32">
        <v>0</v>
      </c>
      <c r="O42" s="32"/>
      <c r="P42" s="32">
        <v>0</v>
      </c>
      <c r="Q42" s="32"/>
      <c r="R42" s="32">
        <v>0</v>
      </c>
      <c r="S42" s="33"/>
      <c r="T42" s="31">
        <v>0</v>
      </c>
      <c r="U42" s="32"/>
      <c r="V42" s="32">
        <v>0</v>
      </c>
      <c r="W42" s="32"/>
      <c r="X42" s="32">
        <v>0</v>
      </c>
      <c r="Y42" s="32"/>
      <c r="Z42" s="32">
        <v>0</v>
      </c>
      <c r="AA42" s="33"/>
      <c r="AB42" s="11">
        <v>0</v>
      </c>
      <c r="AC42" s="32"/>
      <c r="AD42" s="32">
        <v>0</v>
      </c>
      <c r="AE42" s="32"/>
      <c r="AF42" s="32">
        <v>0</v>
      </c>
      <c r="AG42" s="32"/>
      <c r="AH42" s="32">
        <v>0</v>
      </c>
      <c r="AI42" s="13"/>
      <c r="AJ42" s="61">
        <f t="shared" si="15"/>
        <v>0</v>
      </c>
      <c r="AK42" s="62">
        <f t="shared" si="16"/>
        <v>0</v>
      </c>
      <c r="AL42" s="63">
        <f t="shared" si="17"/>
        <v>0</v>
      </c>
      <c r="AM42" s="64">
        <f t="shared" si="18"/>
        <v>0</v>
      </c>
      <c r="AN42" s="65">
        <f t="shared" si="19"/>
        <v>0</v>
      </c>
      <c r="AO42" s="54"/>
      <c r="AQ42" s="71">
        <f t="shared" si="5"/>
        <v>0</v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 t="str">
        <f t="shared" si="12"/>
        <v/>
      </c>
      <c r="BB42" s="81">
        <f t="shared" si="13"/>
        <v>0</v>
      </c>
      <c r="BD42" s="24" t="str">
        <f t="shared" si="14"/>
        <v/>
      </c>
    </row>
    <row r="43" spans="1:56" x14ac:dyDescent="0.2">
      <c r="A43" s="45">
        <v>33</v>
      </c>
      <c r="B43" s="156" t="s">
        <v>210</v>
      </c>
      <c r="C43" s="153" t="s">
        <v>211</v>
      </c>
      <c r="D43" s="31">
        <v>90</v>
      </c>
      <c r="E43" s="32"/>
      <c r="F43" s="32">
        <v>92</v>
      </c>
      <c r="G43" s="32"/>
      <c r="H43" s="32">
        <v>85</v>
      </c>
      <c r="I43" s="32"/>
      <c r="J43" s="32">
        <v>80</v>
      </c>
      <c r="K43" s="33"/>
      <c r="L43" s="31">
        <v>95</v>
      </c>
      <c r="M43" s="32"/>
      <c r="N43" s="32">
        <v>90</v>
      </c>
      <c r="O43" s="32"/>
      <c r="P43" s="32">
        <v>88</v>
      </c>
      <c r="Q43" s="32"/>
      <c r="R43" s="32">
        <v>85</v>
      </c>
      <c r="S43" s="33"/>
      <c r="T43" s="31">
        <v>90</v>
      </c>
      <c r="U43" s="32"/>
      <c r="V43" s="32">
        <v>91</v>
      </c>
      <c r="W43" s="32"/>
      <c r="X43" s="32">
        <v>80</v>
      </c>
      <c r="Y43" s="32"/>
      <c r="Z43" s="32">
        <v>82</v>
      </c>
      <c r="AA43" s="33"/>
      <c r="AB43" s="11">
        <v>95</v>
      </c>
      <c r="AC43" s="32"/>
      <c r="AD43" s="32">
        <v>90</v>
      </c>
      <c r="AE43" s="32"/>
      <c r="AF43" s="32">
        <v>85</v>
      </c>
      <c r="AG43" s="32"/>
      <c r="AH43" s="32">
        <v>87</v>
      </c>
      <c r="AI43" s="13"/>
      <c r="AJ43" s="61">
        <f t="shared" si="15"/>
        <v>86.75</v>
      </c>
      <c r="AK43" s="62">
        <f t="shared" si="16"/>
        <v>89.5</v>
      </c>
      <c r="AL43" s="63">
        <f t="shared" si="17"/>
        <v>85.75</v>
      </c>
      <c r="AM43" s="64">
        <f t="shared" si="18"/>
        <v>89.25</v>
      </c>
      <c r="AN43" s="65">
        <f t="shared" si="19"/>
        <v>87.8125</v>
      </c>
      <c r="AO43" s="54"/>
      <c r="AQ43" s="71" t="str">
        <f t="shared" si="5"/>
        <v/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>
        <f t="shared" si="12"/>
        <v>87.8125</v>
      </c>
      <c r="BB43" s="81" t="str">
        <f t="shared" si="13"/>
        <v/>
      </c>
      <c r="BD43" s="24" t="str">
        <f t="shared" si="14"/>
        <v/>
      </c>
    </row>
    <row r="44" spans="1:56" x14ac:dyDescent="0.2">
      <c r="A44" s="45">
        <v>34</v>
      </c>
      <c r="B44" s="156" t="s">
        <v>212</v>
      </c>
      <c r="C44" s="143" t="s">
        <v>213</v>
      </c>
      <c r="D44" s="31">
        <v>0</v>
      </c>
      <c r="E44" s="32"/>
      <c r="F44" s="32">
        <v>0</v>
      </c>
      <c r="G44" s="32"/>
      <c r="H44" s="32">
        <v>0</v>
      </c>
      <c r="I44" s="32"/>
      <c r="J44" s="32">
        <v>0</v>
      </c>
      <c r="K44" s="33"/>
      <c r="L44" s="31">
        <v>0</v>
      </c>
      <c r="M44" s="32"/>
      <c r="N44" s="32">
        <v>0</v>
      </c>
      <c r="O44" s="32"/>
      <c r="P44" s="32">
        <v>0</v>
      </c>
      <c r="Q44" s="32"/>
      <c r="R44" s="32">
        <v>0</v>
      </c>
      <c r="S44" s="33"/>
      <c r="T44" s="31">
        <v>0</v>
      </c>
      <c r="U44" s="32"/>
      <c r="V44" s="32">
        <v>0</v>
      </c>
      <c r="W44" s="32"/>
      <c r="X44" s="32">
        <v>0</v>
      </c>
      <c r="Y44" s="32"/>
      <c r="Z44" s="32">
        <v>0</v>
      </c>
      <c r="AA44" s="33"/>
      <c r="AB44" s="11">
        <v>0</v>
      </c>
      <c r="AC44" s="32"/>
      <c r="AD44" s="32">
        <v>0</v>
      </c>
      <c r="AE44" s="32"/>
      <c r="AF44" s="32">
        <v>0</v>
      </c>
      <c r="AG44" s="32"/>
      <c r="AH44" s="32">
        <v>0</v>
      </c>
      <c r="AI44" s="13"/>
      <c r="AJ44" s="61">
        <f t="shared" si="15"/>
        <v>0</v>
      </c>
      <c r="AK44" s="62">
        <f t="shared" si="16"/>
        <v>0</v>
      </c>
      <c r="AL44" s="63">
        <f t="shared" si="17"/>
        <v>0</v>
      </c>
      <c r="AM44" s="64">
        <f t="shared" si="18"/>
        <v>0</v>
      </c>
      <c r="AN44" s="65">
        <f t="shared" si="19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x14ac:dyDescent="0.2">
      <c r="A45" s="45">
        <v>35</v>
      </c>
      <c r="B45" s="157" t="s">
        <v>214</v>
      </c>
      <c r="C45" s="159" t="s">
        <v>215</v>
      </c>
      <c r="D45" s="31">
        <v>0</v>
      </c>
      <c r="E45" s="32"/>
      <c r="F45" s="32">
        <v>0</v>
      </c>
      <c r="G45" s="32"/>
      <c r="H45" s="32">
        <v>0</v>
      </c>
      <c r="I45" s="32"/>
      <c r="J45" s="32">
        <v>0</v>
      </c>
      <c r="K45" s="33"/>
      <c r="L45" s="31">
        <v>0</v>
      </c>
      <c r="M45" s="32"/>
      <c r="N45" s="32">
        <v>0</v>
      </c>
      <c r="O45" s="32"/>
      <c r="P45" s="32">
        <v>0</v>
      </c>
      <c r="Q45" s="32"/>
      <c r="R45" s="32">
        <v>0</v>
      </c>
      <c r="S45" s="33"/>
      <c r="T45" s="31">
        <v>0</v>
      </c>
      <c r="U45" s="32"/>
      <c r="V45" s="32">
        <v>0</v>
      </c>
      <c r="W45" s="32"/>
      <c r="X45" s="32">
        <v>0</v>
      </c>
      <c r="Y45" s="32"/>
      <c r="Z45" s="32">
        <v>0</v>
      </c>
      <c r="AA45" s="33"/>
      <c r="AB45" s="11">
        <v>0</v>
      </c>
      <c r="AC45" s="32"/>
      <c r="AD45" s="32">
        <v>0</v>
      </c>
      <c r="AE45" s="32"/>
      <c r="AF45" s="32">
        <v>0</v>
      </c>
      <c r="AG45" s="32"/>
      <c r="AH45" s="32">
        <v>0</v>
      </c>
      <c r="AI45" s="13"/>
      <c r="AJ45" s="61">
        <f t="shared" si="15"/>
        <v>0</v>
      </c>
      <c r="AK45" s="62">
        <f t="shared" si="16"/>
        <v>0</v>
      </c>
      <c r="AL45" s="63">
        <f t="shared" si="17"/>
        <v>0</v>
      </c>
      <c r="AM45" s="64">
        <f t="shared" si="18"/>
        <v>0</v>
      </c>
      <c r="AN45" s="65">
        <f t="shared" si="19"/>
        <v>0</v>
      </c>
      <c r="AO45" s="54"/>
      <c r="AQ45" s="71">
        <f t="shared" si="5"/>
        <v>0</v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 t="str">
        <f t="shared" si="12"/>
        <v/>
      </c>
      <c r="BB45" s="81">
        <f t="shared" si="13"/>
        <v>0</v>
      </c>
      <c r="BD45" s="24" t="str">
        <f t="shared" si="14"/>
        <v/>
      </c>
    </row>
    <row r="46" spans="1:56" x14ac:dyDescent="0.2">
      <c r="A46" s="45">
        <v>36</v>
      </c>
      <c r="B46" s="165" t="s">
        <v>216</v>
      </c>
      <c r="C46" s="141" t="s">
        <v>217</v>
      </c>
      <c r="D46" s="31">
        <v>75</v>
      </c>
      <c r="E46" s="32"/>
      <c r="F46" s="32">
        <v>70</v>
      </c>
      <c r="G46" s="32"/>
      <c r="H46" s="32">
        <v>0</v>
      </c>
      <c r="I46" s="32"/>
      <c r="J46" s="32">
        <v>0</v>
      </c>
      <c r="K46" s="33"/>
      <c r="L46" s="31">
        <v>72</v>
      </c>
      <c r="M46" s="32"/>
      <c r="N46" s="32">
        <v>70</v>
      </c>
      <c r="O46" s="32"/>
      <c r="P46" s="32">
        <v>0</v>
      </c>
      <c r="Q46" s="32"/>
      <c r="R46" s="32">
        <v>0</v>
      </c>
      <c r="S46" s="13"/>
      <c r="T46" s="31">
        <v>75</v>
      </c>
      <c r="U46" s="32"/>
      <c r="V46" s="32">
        <v>75</v>
      </c>
      <c r="W46" s="32"/>
      <c r="X46" s="32">
        <v>80</v>
      </c>
      <c r="Y46" s="32"/>
      <c r="Z46" s="32">
        <v>0</v>
      </c>
      <c r="AA46" s="33"/>
      <c r="AB46" s="11">
        <v>73</v>
      </c>
      <c r="AC46" s="32"/>
      <c r="AD46" s="32">
        <v>70</v>
      </c>
      <c r="AE46" s="32"/>
      <c r="AF46" s="32">
        <v>0</v>
      </c>
      <c r="AG46" s="32"/>
      <c r="AH46" s="32">
        <v>0</v>
      </c>
      <c r="AI46" s="13"/>
      <c r="AJ46" s="61">
        <f t="shared" si="15"/>
        <v>36.25</v>
      </c>
      <c r="AK46" s="62">
        <f t="shared" si="16"/>
        <v>35.5</v>
      </c>
      <c r="AL46" s="63">
        <f t="shared" si="17"/>
        <v>57.5</v>
      </c>
      <c r="AM46" s="64">
        <f t="shared" si="18"/>
        <v>35.75</v>
      </c>
      <c r="AN46" s="65">
        <f t="shared" si="19"/>
        <v>41.25</v>
      </c>
      <c r="AO46" s="54"/>
      <c r="AQ46" s="71">
        <f t="shared" si="5"/>
        <v>20.625</v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 t="str">
        <f t="shared" si="12"/>
        <v/>
      </c>
      <c r="BB46" s="81">
        <f t="shared" si="13"/>
        <v>41.25</v>
      </c>
      <c r="BD46" s="24" t="str">
        <f t="shared" si="14"/>
        <v/>
      </c>
    </row>
    <row r="47" spans="1:56" x14ac:dyDescent="0.2">
      <c r="A47" s="45">
        <v>37</v>
      </c>
      <c r="B47" s="156" t="s">
        <v>216</v>
      </c>
      <c r="C47" s="153" t="s">
        <v>217</v>
      </c>
      <c r="D47" s="31">
        <v>80</v>
      </c>
      <c r="E47" s="32"/>
      <c r="F47" s="32">
        <v>82</v>
      </c>
      <c r="G47" s="32"/>
      <c r="H47" s="32">
        <v>85</v>
      </c>
      <c r="I47" s="32"/>
      <c r="J47" s="32">
        <v>80</v>
      </c>
      <c r="K47" s="33"/>
      <c r="L47" s="31">
        <v>75</v>
      </c>
      <c r="M47" s="32"/>
      <c r="N47" s="32">
        <v>80</v>
      </c>
      <c r="O47" s="32"/>
      <c r="P47" s="32">
        <v>80</v>
      </c>
      <c r="Q47" s="32"/>
      <c r="R47" s="32">
        <v>84</v>
      </c>
      <c r="S47" s="13"/>
      <c r="T47" s="31">
        <v>82</v>
      </c>
      <c r="U47" s="32"/>
      <c r="V47" s="32">
        <v>81</v>
      </c>
      <c r="W47" s="32"/>
      <c r="X47" s="32">
        <v>79</v>
      </c>
      <c r="Y47" s="32"/>
      <c r="Z47" s="32">
        <v>80</v>
      </c>
      <c r="AA47" s="33"/>
      <c r="AB47" s="11">
        <v>75</v>
      </c>
      <c r="AC47" s="32"/>
      <c r="AD47" s="32">
        <v>80</v>
      </c>
      <c r="AE47" s="32"/>
      <c r="AF47" s="32">
        <v>80</v>
      </c>
      <c r="AG47" s="32"/>
      <c r="AH47" s="32">
        <v>80</v>
      </c>
      <c r="AI47" s="13"/>
      <c r="AJ47" s="61">
        <f t="shared" si="15"/>
        <v>81.75</v>
      </c>
      <c r="AK47" s="62">
        <f t="shared" si="16"/>
        <v>79.75</v>
      </c>
      <c r="AL47" s="63">
        <f t="shared" si="17"/>
        <v>80.5</v>
      </c>
      <c r="AM47" s="64">
        <f t="shared" si="18"/>
        <v>78.75</v>
      </c>
      <c r="AN47" s="65">
        <f t="shared" si="19"/>
        <v>80.1875</v>
      </c>
      <c r="AO47" s="54"/>
      <c r="AQ47" s="71" t="str">
        <f t="shared" si="5"/>
        <v/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>
        <f t="shared" si="12"/>
        <v>80.1875</v>
      </c>
      <c r="BB47" s="81" t="str">
        <f t="shared" si="13"/>
        <v/>
      </c>
      <c r="BD47" s="24" t="str">
        <f t="shared" si="14"/>
        <v/>
      </c>
    </row>
    <row r="48" spans="1:56" x14ac:dyDescent="0.2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  <mergeCell ref="D7:R7"/>
    <mergeCell ref="A9:A10"/>
    <mergeCell ref="B9:B10"/>
    <mergeCell ref="C9:C10"/>
    <mergeCell ref="D9:K9"/>
    <mergeCell ref="L9:S9"/>
    <mergeCell ref="AM9:AM10"/>
    <mergeCell ref="AQ9:AQ10"/>
    <mergeCell ref="AR9:AR10"/>
    <mergeCell ref="T9:AA9"/>
    <mergeCell ref="AB9:AI9"/>
    <mergeCell ref="AJ9:AJ10"/>
    <mergeCell ref="AK9:AK10"/>
    <mergeCell ref="AL9:AL10"/>
  </mergeCells>
  <conditionalFormatting sqref="D11:AI11 F12:K31 N12:AA31 AD12:AI31 F33:K42 N33:AA42 AD33:AI42">
    <cfRule type="cellIs" dxfId="24" priority="2" operator="lessThan">
      <formula>70</formula>
    </cfRule>
  </conditionalFormatting>
  <conditionalFormatting sqref="AJ11:AO55 D12:E31 L12:M31 AB12:AC31 D33:E42 L33:M42 AB33:AC42 D43:AI55">
    <cfRule type="cellIs" dxfId="23" priority="8" operator="lessThan">
      <formula>70</formula>
    </cfRule>
  </conditionalFormatting>
  <conditionalFormatting sqref="AQ11:AQ55">
    <cfRule type="cellIs" dxfId="22" priority="6" operator="lessThan">
      <formula>70</formula>
    </cfRule>
  </conditionalFormatting>
  <conditionalFormatting sqref="AQ11:AX55">
    <cfRule type="cellIs" dxfId="21" priority="7" operator="lessThan">
      <formula>70</formula>
    </cfRule>
  </conditionalFormatting>
  <conditionalFormatting sqref="AY11:AY55">
    <cfRule type="cellIs" dxfId="20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99FC-9F8C-4CED-A487-110B85247789}">
  <dimension ref="A4:BD55"/>
  <sheetViews>
    <sheetView topLeftCell="A15" zoomScale="110" zoomScaleNormal="110" workbookViewId="0">
      <selection activeCell="O39" sqref="O39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207" t="s">
        <v>145</v>
      </c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208"/>
      <c r="P7" s="208"/>
      <c r="Q7" s="208"/>
      <c r="R7" s="209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10" t="s">
        <v>98</v>
      </c>
      <c r="AO7" s="213" t="s">
        <v>103</v>
      </c>
      <c r="AQ7" s="184" t="s">
        <v>20</v>
      </c>
      <c r="AR7" s="185"/>
      <c r="AS7" s="185"/>
      <c r="AT7" s="186"/>
      <c r="AU7" s="243" t="s">
        <v>21</v>
      </c>
      <c r="AV7" s="244"/>
      <c r="AW7" s="244"/>
      <c r="AX7" s="245"/>
      <c r="AY7" s="237" t="s">
        <v>102</v>
      </c>
      <c r="AZ7" s="238"/>
      <c r="BA7" s="237" t="s">
        <v>104</v>
      </c>
      <c r="BB7" s="238"/>
      <c r="BD7" s="24" t="s">
        <v>144</v>
      </c>
    </row>
    <row r="8" spans="1:56" ht="16" thickBot="1" x14ac:dyDescent="0.25">
      <c r="AN8" s="211"/>
      <c r="AO8" s="214"/>
      <c r="AQ8" s="187"/>
      <c r="AR8" s="188"/>
      <c r="AS8" s="188"/>
      <c r="AT8" s="189"/>
      <c r="AU8" s="246"/>
      <c r="AV8" s="247"/>
      <c r="AW8" s="247"/>
      <c r="AX8" s="248"/>
      <c r="AY8" s="241"/>
      <c r="AZ8" s="242"/>
      <c r="BA8" s="239"/>
      <c r="BB8" s="240"/>
    </row>
    <row r="9" spans="1:56" x14ac:dyDescent="0.2">
      <c r="A9" s="198" t="s">
        <v>5</v>
      </c>
      <c r="B9" s="200" t="s">
        <v>4</v>
      </c>
      <c r="C9" s="202" t="s">
        <v>19</v>
      </c>
      <c r="D9" s="204" t="s">
        <v>90</v>
      </c>
      <c r="E9" s="205"/>
      <c r="F9" s="205"/>
      <c r="G9" s="205"/>
      <c r="H9" s="205"/>
      <c r="I9" s="205"/>
      <c r="J9" s="205"/>
      <c r="K9" s="206"/>
      <c r="L9" s="216" t="s">
        <v>91</v>
      </c>
      <c r="M9" s="217"/>
      <c r="N9" s="217"/>
      <c r="O9" s="217"/>
      <c r="P9" s="217"/>
      <c r="Q9" s="217"/>
      <c r="R9" s="217"/>
      <c r="S9" s="218"/>
      <c r="T9" s="228" t="s">
        <v>92</v>
      </c>
      <c r="U9" s="229"/>
      <c r="V9" s="229"/>
      <c r="W9" s="229"/>
      <c r="X9" s="229"/>
      <c r="Y9" s="229"/>
      <c r="Z9" s="229"/>
      <c r="AA9" s="230"/>
      <c r="AB9" s="219" t="s">
        <v>93</v>
      </c>
      <c r="AC9" s="220"/>
      <c r="AD9" s="220"/>
      <c r="AE9" s="220"/>
      <c r="AF9" s="220"/>
      <c r="AG9" s="220"/>
      <c r="AH9" s="220"/>
      <c r="AI9" s="221"/>
      <c r="AJ9" s="222" t="s">
        <v>94</v>
      </c>
      <c r="AK9" s="224" t="s">
        <v>95</v>
      </c>
      <c r="AL9" s="231" t="s">
        <v>96</v>
      </c>
      <c r="AM9" s="226" t="s">
        <v>97</v>
      </c>
      <c r="AN9" s="211"/>
      <c r="AO9" s="214"/>
      <c r="AQ9" s="196" t="s">
        <v>42</v>
      </c>
      <c r="AR9" s="190" t="s">
        <v>43</v>
      </c>
      <c r="AS9" s="192" t="s">
        <v>44</v>
      </c>
      <c r="AT9" s="194" t="s">
        <v>99</v>
      </c>
      <c r="AU9" s="196" t="s">
        <v>46</v>
      </c>
      <c r="AV9" s="190" t="s">
        <v>105</v>
      </c>
      <c r="AW9" s="192" t="s">
        <v>106</v>
      </c>
      <c r="AX9" s="250" t="s">
        <v>107</v>
      </c>
      <c r="AY9" s="233" t="s">
        <v>100</v>
      </c>
      <c r="AZ9" s="235" t="s">
        <v>101</v>
      </c>
      <c r="BA9" s="234" t="s">
        <v>57</v>
      </c>
      <c r="BB9" s="249" t="s">
        <v>58</v>
      </c>
    </row>
    <row r="10" spans="1:56" ht="16" thickBot="1" x14ac:dyDescent="0.25">
      <c r="A10" s="199"/>
      <c r="B10" s="201"/>
      <c r="C10" s="203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23"/>
      <c r="AK10" s="225"/>
      <c r="AL10" s="232"/>
      <c r="AM10" s="227"/>
      <c r="AN10" s="212"/>
      <c r="AO10" s="215"/>
      <c r="AQ10" s="197"/>
      <c r="AR10" s="191"/>
      <c r="AS10" s="193"/>
      <c r="AT10" s="195"/>
      <c r="AU10" s="197"/>
      <c r="AV10" s="191"/>
      <c r="AW10" s="193"/>
      <c r="AX10" s="251"/>
      <c r="AY10" s="234"/>
      <c r="AZ10" s="236"/>
      <c r="BA10" s="234"/>
      <c r="BB10" s="249"/>
    </row>
    <row r="11" spans="1:56" ht="15" customHeight="1" thickBot="1" x14ac:dyDescent="0.25">
      <c r="A11" s="41">
        <v>1</v>
      </c>
      <c r="B11" s="153" t="s">
        <v>148</v>
      </c>
      <c r="C11" s="156" t="s">
        <v>149</v>
      </c>
      <c r="D11" s="31">
        <v>90</v>
      </c>
      <c r="E11" s="32"/>
      <c r="F11" s="32">
        <v>80</v>
      </c>
      <c r="G11" s="32"/>
      <c r="H11" s="32">
        <v>80</v>
      </c>
      <c r="I11" s="32"/>
      <c r="J11" s="32">
        <v>90</v>
      </c>
      <c r="K11" s="33"/>
      <c r="L11" s="31">
        <v>100</v>
      </c>
      <c r="M11" s="32"/>
      <c r="N11" s="32">
        <v>90</v>
      </c>
      <c r="O11" s="32"/>
      <c r="P11" s="32">
        <v>100</v>
      </c>
      <c r="Q11" s="32"/>
      <c r="R11" s="32">
        <v>90</v>
      </c>
      <c r="S11" s="33"/>
      <c r="T11" s="31">
        <v>90</v>
      </c>
      <c r="U11" s="32"/>
      <c r="V11" s="32">
        <v>70</v>
      </c>
      <c r="W11" s="32"/>
      <c r="X11" s="32">
        <v>70</v>
      </c>
      <c r="Y11" s="32"/>
      <c r="Z11" s="32">
        <v>90</v>
      </c>
      <c r="AA11" s="33"/>
      <c r="AB11" s="31">
        <v>100</v>
      </c>
      <c r="AC11" s="32"/>
      <c r="AD11" s="32">
        <v>90</v>
      </c>
      <c r="AE11" s="32"/>
      <c r="AF11" s="32">
        <v>100</v>
      </c>
      <c r="AG11" s="32"/>
      <c r="AH11" s="32">
        <v>90</v>
      </c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85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95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80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95</v>
      </c>
      <c r="AN11" s="60">
        <f>AVERAGE(AJ11:AM11)</f>
        <v>88.75</v>
      </c>
      <c r="AO11" s="51"/>
      <c r="AQ11" s="71" t="str">
        <f>IF(AN11&lt;70, AN11*0.5, "")</f>
        <v/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>
        <f>IF(AV11&lt;&gt;"", IF(AX11&gt;=70, AX11, IF(AY11+AZ11&gt;=70, AY11+AZ11, "")),
   IF(AR11&lt;&gt;"", IF(AT11&gt;=70, AT11, ""),
   IF(AN11&gt;=70, AN11, "")))</f>
        <v>88.75</v>
      </c>
      <c r="BB11" s="80" t="str">
        <f>IF(AV11&lt;&gt;"", IF(AX11&lt;70, IF(AY11+AZ11&lt;70, AY11+AZ11, ""), ""), IF(AR11&lt;&gt;"", IF(AT11&lt;70, AT11, ""), IF(AN11&lt;70, AN11, "")))</f>
        <v/>
      </c>
      <c r="BD11" s="24" t="str">
        <f>IF(AND(NOT(ISBLANK(AY11)), NOT(ISBLANK(AZ11))), AY11 + AZ11, "")</f>
        <v/>
      </c>
    </row>
    <row r="12" spans="1:56" ht="16" thickBot="1" x14ac:dyDescent="0.25">
      <c r="A12" s="45">
        <v>2</v>
      </c>
      <c r="B12" s="156" t="s">
        <v>150</v>
      </c>
      <c r="C12" s="153" t="s">
        <v>151</v>
      </c>
      <c r="D12" s="31"/>
      <c r="E12" s="32"/>
      <c r="F12" s="32"/>
      <c r="G12" s="32"/>
      <c r="H12" s="32"/>
      <c r="I12" s="32"/>
      <c r="J12" s="32"/>
      <c r="K12" s="33"/>
      <c r="L12" s="31"/>
      <c r="M12" s="32"/>
      <c r="N12" s="32"/>
      <c r="O12" s="32"/>
      <c r="P12" s="32"/>
      <c r="Q12" s="32"/>
      <c r="R12" s="32"/>
      <c r="S12" s="33"/>
      <c r="T12" s="31"/>
      <c r="U12" s="32"/>
      <c r="V12" s="32"/>
      <c r="W12" s="32"/>
      <c r="X12" s="32"/>
      <c r="Y12" s="32"/>
      <c r="Z12" s="32"/>
      <c r="AA12" s="33"/>
      <c r="AB12" s="31"/>
      <c r="AC12" s="32"/>
      <c r="AD12" s="32"/>
      <c r="AE12" s="32"/>
      <c r="AF12" s="32"/>
      <c r="AG12" s="32"/>
      <c r="AH12" s="32"/>
      <c r="AI12" s="13"/>
      <c r="AJ12" s="56">
        <f t="shared" ref="AJ12:AJ46" si="0">SUMIF(D12:D12, "&gt;=70") / 4 +SUMIF(F12:F12, "&gt;=70") / 4 +SUMIF(H12:H12, "&gt;=70") / 4 +SUMIF(J12:J12, "&gt;=70") / 4 + SUMIF(E12:E12, "&gt;1") / 4 + SUMIF(G12:G12, "&gt;1") / 4 + SUMIF(I12:I12, "&gt;1") / 4 + SUMIF(K12:K12, "&gt;1") / 4</f>
        <v>0</v>
      </c>
      <c r="AK12" s="57">
        <f t="shared" ref="AK12:AK46" si="1">SUMIF(L12:L12, "&gt;=70") / 4 +SUMIF(N12:N12, "&gt;=70") / 4 +SUMIF(P12:P12, "&gt;=70") / 4 +SUMIF(R12:R12, "&gt;=70") / 4 + SUMIF(M12:M12, "&gt;1") / 4 + SUMIF(O12:O12, "&gt;1") / 4 + SUMIF(Q12:Q12, "&gt;1") / 4 + SUMIF(S12:S12, "&gt;1") / 4</f>
        <v>0</v>
      </c>
      <c r="AL12" s="58">
        <f t="shared" ref="AL12:AL46" si="2">SUMIF(T12:T12, "&gt;=70") / 4 +SUMIF(V12:V12, "&gt;=70") / 4 +SUMIF(X12:X12, "&gt;=70") / 4 +SUMIF(Z12:Z12, "&gt;=70") / 4 + SUMIF(U12:U12, "&gt;1") / 4 + SUMIF(W12:W12, "&gt;1") / 4 + SUMIF(Y12:Y12, "&gt;1") / 4 + SUMIF(AA12:AA12, "&gt;1") / 4</f>
        <v>0</v>
      </c>
      <c r="AM12" s="59">
        <f t="shared" ref="AM12:AM46" si="3">SUMIF(AB12:AB12, "&gt;=70") / 4 +SUMIF(AD12:AD12, "&gt;=70") / 4 +SUMIF(AF12:AF12, "&gt;=70") / 4 +SUMIF(AH12:AH12, "&gt;=70") / 4 + SUMIF(AC12:AC12, "&gt;1") / 4 + SUMIF(AE12:AE12, "&gt;1") / 4 + SUMIF(AG12:AG12, "&gt;1") / 4 + SUMIF(AI12:AI12, "&gt;1") / 4</f>
        <v>0</v>
      </c>
      <c r="AN12" s="60">
        <f t="shared" ref="AN12:AN46" si="4">AVERAGE(AJ12:AM12)</f>
        <v>0</v>
      </c>
      <c r="AO12" s="54"/>
      <c r="AQ12" s="71">
        <f t="shared" ref="AQ12:AQ55" si="5">IF(AN12&lt;70, AN12*0.5, "")</f>
        <v>0</v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 t="str">
        <f t="shared" ref="BA12:BA55" si="12">IF(AV12&lt;&gt;"", IF(AX12&gt;=70, AX12, IF(AY12+AZ12&gt;=70, AY12+AZ12, "")),
   IF(AR12&lt;&gt;"", IF(AT12&gt;=70, AT12, ""),
   IF(AN12&gt;=70, AN12, "")))</f>
        <v/>
      </c>
      <c r="BB12" s="81">
        <f t="shared" ref="BB12:BB55" si="13">IF(AV12&lt;&gt;"", IF(AX12&lt;70, IF(AY12+AZ12&lt;70, AY12+AZ12, ""), ""), IF(AR12&lt;&gt;"", IF(AT12&lt;70, AT12, ""), IF(AN12&lt;70, AN12, "")))</f>
        <v>0</v>
      </c>
      <c r="BD12" s="24" t="str">
        <f t="shared" ref="BD12:BD55" si="14">IF(AND(NOT(ISBLANK(AY12)), NOT(ISBLANK(AZ12))), AY12 + AZ12, "")</f>
        <v/>
      </c>
    </row>
    <row r="13" spans="1:56" ht="16" thickBot="1" x14ac:dyDescent="0.25">
      <c r="A13" s="45">
        <v>3</v>
      </c>
      <c r="B13" s="153" t="s">
        <v>152</v>
      </c>
      <c r="C13" s="156" t="s">
        <v>153</v>
      </c>
      <c r="D13" s="31"/>
      <c r="E13" s="32"/>
      <c r="F13" s="32"/>
      <c r="G13" s="32"/>
      <c r="H13" s="32"/>
      <c r="I13" s="32"/>
      <c r="J13" s="32"/>
      <c r="K13" s="33"/>
      <c r="L13" s="31"/>
      <c r="M13" s="32"/>
      <c r="N13" s="32"/>
      <c r="O13" s="32"/>
      <c r="P13" s="32"/>
      <c r="Q13" s="32"/>
      <c r="R13" s="32"/>
      <c r="S13" s="33"/>
      <c r="T13" s="31"/>
      <c r="U13" s="32"/>
      <c r="V13" s="32"/>
      <c r="W13" s="32"/>
      <c r="X13" s="32"/>
      <c r="Y13" s="32"/>
      <c r="Z13" s="32"/>
      <c r="AA13" s="33"/>
      <c r="AB13" s="31"/>
      <c r="AC13" s="32"/>
      <c r="AD13" s="32"/>
      <c r="AE13" s="32"/>
      <c r="AF13" s="32"/>
      <c r="AG13" s="32"/>
      <c r="AH13" s="32"/>
      <c r="AI13" s="13"/>
      <c r="AJ13" s="56">
        <f t="shared" si="0"/>
        <v>0</v>
      </c>
      <c r="AK13" s="57">
        <f t="shared" si="1"/>
        <v>0</v>
      </c>
      <c r="AL13" s="58">
        <f t="shared" si="2"/>
        <v>0</v>
      </c>
      <c r="AM13" s="59">
        <f t="shared" si="3"/>
        <v>0</v>
      </c>
      <c r="AN13" s="60">
        <f t="shared" si="4"/>
        <v>0</v>
      </c>
      <c r="AO13" s="54"/>
      <c r="AQ13" s="71">
        <f t="shared" si="5"/>
        <v>0</v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 t="str">
        <f t="shared" si="12"/>
        <v/>
      </c>
      <c r="BB13" s="81">
        <f t="shared" si="13"/>
        <v>0</v>
      </c>
      <c r="BD13" s="24" t="str">
        <f t="shared" si="14"/>
        <v/>
      </c>
    </row>
    <row r="14" spans="1:56" ht="16" thickBot="1" x14ac:dyDescent="0.25">
      <c r="A14" s="45">
        <v>4</v>
      </c>
      <c r="B14" s="156" t="s">
        <v>154</v>
      </c>
      <c r="C14" s="157" t="s">
        <v>155</v>
      </c>
      <c r="D14" s="31">
        <v>70</v>
      </c>
      <c r="E14" s="32"/>
      <c r="F14" s="32">
        <v>90</v>
      </c>
      <c r="G14" s="32"/>
      <c r="H14" s="32">
        <v>75</v>
      </c>
      <c r="I14" s="32"/>
      <c r="J14" s="32">
        <v>85</v>
      </c>
      <c r="K14" s="33"/>
      <c r="L14" s="31">
        <v>84</v>
      </c>
      <c r="M14" s="32"/>
      <c r="N14" s="32">
        <v>80</v>
      </c>
      <c r="O14" s="32"/>
      <c r="P14" s="32">
        <v>80</v>
      </c>
      <c r="Q14" s="32"/>
      <c r="R14" s="32">
        <v>84</v>
      </c>
      <c r="S14" s="33"/>
      <c r="T14" s="31">
        <v>90</v>
      </c>
      <c r="U14" s="32"/>
      <c r="V14" s="32">
        <v>70</v>
      </c>
      <c r="W14" s="32"/>
      <c r="X14" s="32">
        <v>90</v>
      </c>
      <c r="Y14" s="32"/>
      <c r="Z14" s="32">
        <v>70</v>
      </c>
      <c r="AA14" s="33"/>
      <c r="AB14" s="31">
        <v>95</v>
      </c>
      <c r="AC14" s="32"/>
      <c r="AD14" s="32">
        <v>75</v>
      </c>
      <c r="AE14" s="32"/>
      <c r="AF14" s="32">
        <v>86</v>
      </c>
      <c r="AG14" s="32"/>
      <c r="AH14" s="32">
        <v>84</v>
      </c>
      <c r="AI14" s="13"/>
      <c r="AJ14" s="56">
        <f t="shared" si="0"/>
        <v>80</v>
      </c>
      <c r="AK14" s="57">
        <f t="shared" si="1"/>
        <v>82</v>
      </c>
      <c r="AL14" s="58">
        <f t="shared" si="2"/>
        <v>80</v>
      </c>
      <c r="AM14" s="59">
        <f t="shared" si="3"/>
        <v>85</v>
      </c>
      <c r="AN14" s="60">
        <f t="shared" si="4"/>
        <v>81.75</v>
      </c>
      <c r="AO14" s="54"/>
      <c r="AQ14" s="71" t="str">
        <f t="shared" si="5"/>
        <v/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>
        <f t="shared" si="12"/>
        <v>81.75</v>
      </c>
      <c r="BB14" s="81" t="str">
        <f t="shared" si="13"/>
        <v/>
      </c>
      <c r="BD14" s="24" t="str">
        <f t="shared" si="14"/>
        <v/>
      </c>
    </row>
    <row r="15" spans="1:56" ht="16" thickBot="1" x14ac:dyDescent="0.25">
      <c r="A15" s="45">
        <v>5</v>
      </c>
      <c r="B15" s="157" t="s">
        <v>156</v>
      </c>
      <c r="C15" s="156" t="s">
        <v>157</v>
      </c>
      <c r="D15" s="31">
        <v>80</v>
      </c>
      <c r="E15" s="32"/>
      <c r="F15" s="32">
        <v>70</v>
      </c>
      <c r="G15" s="32"/>
      <c r="H15" s="32">
        <v>80</v>
      </c>
      <c r="I15" s="32"/>
      <c r="J15" s="32">
        <v>70</v>
      </c>
      <c r="K15" s="33"/>
      <c r="L15" s="31">
        <v>78</v>
      </c>
      <c r="M15" s="32"/>
      <c r="N15" s="32">
        <v>70</v>
      </c>
      <c r="O15" s="32"/>
      <c r="P15" s="32">
        <v>77</v>
      </c>
      <c r="Q15" s="32"/>
      <c r="R15" s="32">
        <v>79</v>
      </c>
      <c r="S15" s="33"/>
      <c r="T15" s="31">
        <v>80</v>
      </c>
      <c r="U15" s="32"/>
      <c r="V15" s="32">
        <v>80</v>
      </c>
      <c r="W15" s="32"/>
      <c r="X15" s="32">
        <v>70</v>
      </c>
      <c r="Y15" s="32"/>
      <c r="Z15" s="32">
        <v>70</v>
      </c>
      <c r="AA15" s="33"/>
      <c r="AB15" s="31">
        <v>78</v>
      </c>
      <c r="AC15" s="32"/>
      <c r="AD15" s="32">
        <v>71</v>
      </c>
      <c r="AE15" s="32"/>
      <c r="AF15" s="32">
        <v>70</v>
      </c>
      <c r="AG15" s="32"/>
      <c r="AH15" s="32">
        <v>70</v>
      </c>
      <c r="AI15" s="13"/>
      <c r="AJ15" s="56">
        <f t="shared" si="0"/>
        <v>75</v>
      </c>
      <c r="AK15" s="57">
        <f t="shared" si="1"/>
        <v>76</v>
      </c>
      <c r="AL15" s="58">
        <f t="shared" si="2"/>
        <v>75</v>
      </c>
      <c r="AM15" s="59">
        <f t="shared" si="3"/>
        <v>72.25</v>
      </c>
      <c r="AN15" s="60">
        <f t="shared" si="4"/>
        <v>74.5625</v>
      </c>
      <c r="AO15" s="54"/>
      <c r="AQ15" s="71" t="str">
        <f t="shared" si="5"/>
        <v/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>
        <f t="shared" si="12"/>
        <v>74.5625</v>
      </c>
      <c r="BB15" s="81" t="str">
        <f t="shared" si="13"/>
        <v/>
      </c>
      <c r="BD15" s="24" t="str">
        <f t="shared" si="14"/>
        <v/>
      </c>
    </row>
    <row r="16" spans="1:56" ht="16" thickBot="1" x14ac:dyDescent="0.25">
      <c r="A16" s="45">
        <v>6</v>
      </c>
      <c r="B16" s="156" t="s">
        <v>158</v>
      </c>
      <c r="C16" s="153" t="s">
        <v>159</v>
      </c>
      <c r="D16" s="31">
        <v>100</v>
      </c>
      <c r="E16" s="32"/>
      <c r="F16" s="32">
        <v>90</v>
      </c>
      <c r="G16" s="32"/>
      <c r="H16" s="32">
        <v>100</v>
      </c>
      <c r="I16" s="32"/>
      <c r="J16" s="32">
        <v>90</v>
      </c>
      <c r="K16" s="33"/>
      <c r="L16" s="31">
        <v>95</v>
      </c>
      <c r="M16" s="32"/>
      <c r="N16" s="32">
        <v>96</v>
      </c>
      <c r="O16" s="32"/>
      <c r="P16" s="32">
        <v>95</v>
      </c>
      <c r="Q16" s="32"/>
      <c r="R16" s="32">
        <v>90</v>
      </c>
      <c r="S16" s="33"/>
      <c r="T16" s="31">
        <v>94</v>
      </c>
      <c r="U16" s="32"/>
      <c r="V16" s="32">
        <v>95</v>
      </c>
      <c r="W16" s="32"/>
      <c r="X16" s="32">
        <v>93</v>
      </c>
      <c r="Y16" s="32"/>
      <c r="Z16" s="32">
        <v>94</v>
      </c>
      <c r="AA16" s="33"/>
      <c r="AB16" s="31">
        <v>95</v>
      </c>
      <c r="AC16" s="32"/>
      <c r="AD16" s="32">
        <v>90</v>
      </c>
      <c r="AE16" s="32"/>
      <c r="AF16" s="32">
        <v>94</v>
      </c>
      <c r="AG16" s="32"/>
      <c r="AH16" s="32">
        <v>95</v>
      </c>
      <c r="AI16" s="13"/>
      <c r="AJ16" s="56">
        <f t="shared" si="0"/>
        <v>95</v>
      </c>
      <c r="AK16" s="57">
        <f t="shared" si="1"/>
        <v>94</v>
      </c>
      <c r="AL16" s="58">
        <f t="shared" si="2"/>
        <v>94</v>
      </c>
      <c r="AM16" s="59">
        <f t="shared" si="3"/>
        <v>93.5</v>
      </c>
      <c r="AN16" s="60">
        <f t="shared" si="4"/>
        <v>94.125</v>
      </c>
      <c r="AO16" s="54"/>
      <c r="AQ16" s="71" t="str">
        <f t="shared" si="5"/>
        <v/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>
        <f t="shared" si="12"/>
        <v>94.125</v>
      </c>
      <c r="BB16" s="81" t="str">
        <f t="shared" si="13"/>
        <v/>
      </c>
      <c r="BD16" s="24" t="str">
        <f t="shared" si="14"/>
        <v/>
      </c>
    </row>
    <row r="17" spans="1:56" ht="16" thickBot="1" x14ac:dyDescent="0.25">
      <c r="A17" s="45">
        <v>7</v>
      </c>
      <c r="B17" s="156" t="s">
        <v>160</v>
      </c>
      <c r="C17" s="158" t="s">
        <v>161</v>
      </c>
      <c r="D17" s="31">
        <v>82</v>
      </c>
      <c r="E17" s="32"/>
      <c r="F17" s="32">
        <v>80</v>
      </c>
      <c r="G17" s="32"/>
      <c r="H17" s="32">
        <v>78</v>
      </c>
      <c r="I17" s="32"/>
      <c r="J17" s="32">
        <v>85</v>
      </c>
      <c r="K17" s="33"/>
      <c r="L17" s="31">
        <v>80</v>
      </c>
      <c r="M17" s="32"/>
      <c r="N17" s="32">
        <v>75</v>
      </c>
      <c r="O17" s="32"/>
      <c r="P17" s="32">
        <v>78</v>
      </c>
      <c r="Q17" s="32"/>
      <c r="R17" s="32">
        <v>80</v>
      </c>
      <c r="S17" s="33"/>
      <c r="T17" s="31">
        <v>81</v>
      </c>
      <c r="U17" s="32"/>
      <c r="V17" s="32">
        <v>78</v>
      </c>
      <c r="W17" s="32"/>
      <c r="X17" s="32">
        <v>85</v>
      </c>
      <c r="Y17" s="32"/>
      <c r="Z17" s="32">
        <v>82</v>
      </c>
      <c r="AA17" s="33"/>
      <c r="AB17" s="31">
        <v>80</v>
      </c>
      <c r="AC17" s="32"/>
      <c r="AD17" s="32">
        <v>80</v>
      </c>
      <c r="AE17" s="32"/>
      <c r="AF17" s="32">
        <v>75</v>
      </c>
      <c r="AG17" s="32"/>
      <c r="AH17" s="32">
        <v>85</v>
      </c>
      <c r="AI17" s="13"/>
      <c r="AJ17" s="56">
        <f t="shared" si="0"/>
        <v>81.25</v>
      </c>
      <c r="AK17" s="57">
        <f t="shared" si="1"/>
        <v>78.25</v>
      </c>
      <c r="AL17" s="58">
        <f t="shared" si="2"/>
        <v>81.5</v>
      </c>
      <c r="AM17" s="59">
        <f t="shared" si="3"/>
        <v>80</v>
      </c>
      <c r="AN17" s="60">
        <f t="shared" si="4"/>
        <v>80.25</v>
      </c>
      <c r="AO17" s="54"/>
      <c r="AQ17" s="71" t="str">
        <f t="shared" si="5"/>
        <v/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>
        <f t="shared" si="12"/>
        <v>80.25</v>
      </c>
      <c r="BB17" s="81" t="str">
        <f t="shared" si="13"/>
        <v/>
      </c>
      <c r="BD17" s="24" t="str">
        <f t="shared" si="14"/>
        <v/>
      </c>
    </row>
    <row r="18" spans="1:56" ht="16" thickBot="1" x14ac:dyDescent="0.25">
      <c r="A18" s="45">
        <v>8</v>
      </c>
      <c r="B18" s="153" t="s">
        <v>162</v>
      </c>
      <c r="C18" s="153" t="s">
        <v>163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31"/>
      <c r="AC18" s="32"/>
      <c r="AD18" s="32"/>
      <c r="AE18" s="32"/>
      <c r="AF18" s="32"/>
      <c r="AG18" s="32"/>
      <c r="AH18" s="32"/>
      <c r="AI18" s="13"/>
      <c r="AJ18" s="56">
        <f t="shared" si="0"/>
        <v>0</v>
      </c>
      <c r="AK18" s="57">
        <f t="shared" si="1"/>
        <v>0</v>
      </c>
      <c r="AL18" s="58">
        <f t="shared" si="2"/>
        <v>0</v>
      </c>
      <c r="AM18" s="59">
        <f t="shared" si="3"/>
        <v>0</v>
      </c>
      <c r="AN18" s="60">
        <f t="shared" si="4"/>
        <v>0</v>
      </c>
      <c r="AO18" s="54"/>
      <c r="AQ18" s="71">
        <f t="shared" si="5"/>
        <v>0</v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 t="str">
        <f t="shared" si="12"/>
        <v/>
      </c>
      <c r="BB18" s="81">
        <f t="shared" si="13"/>
        <v>0</v>
      </c>
      <c r="BD18" s="24" t="str">
        <f t="shared" si="14"/>
        <v/>
      </c>
    </row>
    <row r="19" spans="1:56" ht="16" thickBot="1" x14ac:dyDescent="0.25">
      <c r="A19" s="45">
        <v>9</v>
      </c>
      <c r="B19" s="156" t="s">
        <v>164</v>
      </c>
      <c r="C19" s="156" t="s">
        <v>165</v>
      </c>
      <c r="D19" s="31">
        <v>80</v>
      </c>
      <c r="E19" s="32"/>
      <c r="F19" s="32">
        <v>82</v>
      </c>
      <c r="G19" s="32"/>
      <c r="H19" s="32">
        <v>83</v>
      </c>
      <c r="I19" s="32"/>
      <c r="J19" s="32">
        <v>85</v>
      </c>
      <c r="K19" s="33"/>
      <c r="L19" s="31">
        <v>81</v>
      </c>
      <c r="M19" s="32"/>
      <c r="N19" s="32">
        <v>82</v>
      </c>
      <c r="O19" s="32"/>
      <c r="P19" s="32">
        <v>84</v>
      </c>
      <c r="Q19" s="32"/>
      <c r="R19" s="32">
        <v>85</v>
      </c>
      <c r="S19" s="33"/>
      <c r="T19" s="31">
        <v>80</v>
      </c>
      <c r="U19" s="32"/>
      <c r="V19" s="32">
        <v>81</v>
      </c>
      <c r="W19" s="32"/>
      <c r="X19" s="32">
        <v>85</v>
      </c>
      <c r="Y19" s="32"/>
      <c r="Z19" s="32">
        <v>82</v>
      </c>
      <c r="AA19" s="33"/>
      <c r="AB19" s="31">
        <v>80</v>
      </c>
      <c r="AC19" s="32"/>
      <c r="AD19" s="32">
        <v>81</v>
      </c>
      <c r="AE19" s="32"/>
      <c r="AF19" s="32">
        <v>80</v>
      </c>
      <c r="AG19" s="32"/>
      <c r="AH19" s="32">
        <v>82</v>
      </c>
      <c r="AI19" s="13"/>
      <c r="AJ19" s="56">
        <f t="shared" si="0"/>
        <v>82.5</v>
      </c>
      <c r="AK19" s="57">
        <f t="shared" si="1"/>
        <v>83</v>
      </c>
      <c r="AL19" s="58">
        <f t="shared" si="2"/>
        <v>82</v>
      </c>
      <c r="AM19" s="59">
        <f t="shared" si="3"/>
        <v>80.75</v>
      </c>
      <c r="AN19" s="60">
        <f t="shared" si="4"/>
        <v>82.0625</v>
      </c>
      <c r="AO19" s="54"/>
      <c r="AQ19" s="71" t="str">
        <f t="shared" si="5"/>
        <v/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>
        <f t="shared" si="12"/>
        <v>82.0625</v>
      </c>
      <c r="BB19" s="81" t="str">
        <f t="shared" si="13"/>
        <v/>
      </c>
      <c r="BD19" s="24" t="str">
        <f t="shared" si="14"/>
        <v/>
      </c>
    </row>
    <row r="20" spans="1:56" ht="16" thickBot="1" x14ac:dyDescent="0.25">
      <c r="A20" s="45">
        <v>10</v>
      </c>
      <c r="B20" s="157" t="s">
        <v>166</v>
      </c>
      <c r="C20" s="157" t="s">
        <v>167</v>
      </c>
      <c r="D20" s="31">
        <v>85</v>
      </c>
      <c r="E20" s="32"/>
      <c r="F20" s="32">
        <v>80</v>
      </c>
      <c r="G20" s="32"/>
      <c r="H20" s="32">
        <v>90</v>
      </c>
      <c r="I20" s="32"/>
      <c r="J20" s="32">
        <v>95</v>
      </c>
      <c r="K20" s="33"/>
      <c r="L20" s="31">
        <v>86</v>
      </c>
      <c r="M20" s="32"/>
      <c r="N20" s="32">
        <v>85</v>
      </c>
      <c r="O20" s="32"/>
      <c r="P20" s="32">
        <v>88</v>
      </c>
      <c r="Q20" s="32"/>
      <c r="R20" s="32">
        <v>95</v>
      </c>
      <c r="S20" s="33"/>
      <c r="T20" s="31">
        <v>85</v>
      </c>
      <c r="U20" s="32"/>
      <c r="V20" s="32">
        <v>84</v>
      </c>
      <c r="W20" s="32"/>
      <c r="X20" s="32">
        <v>92</v>
      </c>
      <c r="Y20" s="32"/>
      <c r="Z20" s="32">
        <v>95</v>
      </c>
      <c r="AA20" s="33"/>
      <c r="AB20" s="31">
        <v>86</v>
      </c>
      <c r="AC20" s="32"/>
      <c r="AD20" s="32">
        <v>87</v>
      </c>
      <c r="AE20" s="32"/>
      <c r="AF20" s="32">
        <v>90</v>
      </c>
      <c r="AG20" s="32"/>
      <c r="AH20" s="32">
        <v>95</v>
      </c>
      <c r="AI20" s="13"/>
      <c r="AJ20" s="56">
        <f t="shared" si="0"/>
        <v>87.5</v>
      </c>
      <c r="AK20" s="57">
        <f t="shared" si="1"/>
        <v>88.5</v>
      </c>
      <c r="AL20" s="58">
        <f t="shared" si="2"/>
        <v>89</v>
      </c>
      <c r="AM20" s="59">
        <f t="shared" si="3"/>
        <v>89.5</v>
      </c>
      <c r="AN20" s="60">
        <f t="shared" si="4"/>
        <v>88.625</v>
      </c>
      <c r="AO20" s="54"/>
      <c r="AQ20" s="71" t="str">
        <f t="shared" si="5"/>
        <v/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>
        <f t="shared" si="12"/>
        <v>88.625</v>
      </c>
      <c r="BB20" s="81" t="str">
        <f t="shared" si="13"/>
        <v/>
      </c>
      <c r="BD20" s="24" t="str">
        <f t="shared" si="14"/>
        <v/>
      </c>
    </row>
    <row r="21" spans="1:56" ht="16" thickBot="1" x14ac:dyDescent="0.25">
      <c r="A21" s="45">
        <v>11</v>
      </c>
      <c r="B21" s="156" t="s">
        <v>168</v>
      </c>
      <c r="C21" s="159" t="s">
        <v>169</v>
      </c>
      <c r="D21" s="31">
        <v>75</v>
      </c>
      <c r="E21" s="32"/>
      <c r="F21" s="32">
        <v>70</v>
      </c>
      <c r="G21" s="32"/>
      <c r="H21" s="32">
        <v>73</v>
      </c>
      <c r="I21" s="32"/>
      <c r="J21" s="32">
        <v>71</v>
      </c>
      <c r="K21" s="33"/>
      <c r="L21" s="31">
        <v>71</v>
      </c>
      <c r="M21" s="32"/>
      <c r="N21" s="32">
        <v>70</v>
      </c>
      <c r="O21" s="32"/>
      <c r="P21" s="32">
        <v>73</v>
      </c>
      <c r="Q21" s="32"/>
      <c r="R21" s="32">
        <v>70</v>
      </c>
      <c r="S21" s="33"/>
      <c r="T21" s="31">
        <v>70</v>
      </c>
      <c r="U21" s="32"/>
      <c r="V21" s="32">
        <v>72</v>
      </c>
      <c r="W21" s="32"/>
      <c r="X21" s="32">
        <v>71</v>
      </c>
      <c r="Y21" s="32"/>
      <c r="Z21" s="32">
        <v>70</v>
      </c>
      <c r="AA21" s="33"/>
      <c r="AB21" s="31">
        <v>70</v>
      </c>
      <c r="AC21" s="32"/>
      <c r="AD21" s="32">
        <v>70</v>
      </c>
      <c r="AE21" s="32"/>
      <c r="AF21" s="32">
        <v>74</v>
      </c>
      <c r="AG21" s="32"/>
      <c r="AH21" s="32">
        <v>70</v>
      </c>
      <c r="AI21" s="13"/>
      <c r="AJ21" s="56">
        <f t="shared" si="0"/>
        <v>72.25</v>
      </c>
      <c r="AK21" s="57">
        <f t="shared" si="1"/>
        <v>71</v>
      </c>
      <c r="AL21" s="58">
        <f t="shared" si="2"/>
        <v>70.75</v>
      </c>
      <c r="AM21" s="59">
        <f t="shared" si="3"/>
        <v>71</v>
      </c>
      <c r="AN21" s="60">
        <f t="shared" si="4"/>
        <v>71.25</v>
      </c>
      <c r="AO21" s="54"/>
      <c r="AQ21" s="71" t="str">
        <f t="shared" si="5"/>
        <v/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>
        <f t="shared" si="12"/>
        <v>71.25</v>
      </c>
      <c r="BB21" s="81" t="str">
        <f t="shared" si="13"/>
        <v/>
      </c>
      <c r="BD21" s="24" t="str">
        <f t="shared" si="14"/>
        <v/>
      </c>
    </row>
    <row r="22" spans="1:56" ht="16" thickBot="1" x14ac:dyDescent="0.25">
      <c r="A22" s="45">
        <v>12</v>
      </c>
      <c r="B22" s="156" t="s">
        <v>170</v>
      </c>
      <c r="C22" s="157" t="s">
        <v>171</v>
      </c>
      <c r="D22" s="31">
        <v>75</v>
      </c>
      <c r="E22" s="32"/>
      <c r="F22" s="32">
        <v>76</v>
      </c>
      <c r="G22" s="32"/>
      <c r="H22" s="32">
        <v>75</v>
      </c>
      <c r="I22" s="32"/>
      <c r="J22" s="32">
        <v>74</v>
      </c>
      <c r="K22" s="33"/>
      <c r="L22" s="31">
        <v>75</v>
      </c>
      <c r="M22" s="32"/>
      <c r="N22" s="32">
        <v>73</v>
      </c>
      <c r="O22" s="32"/>
      <c r="P22" s="32">
        <v>74</v>
      </c>
      <c r="Q22" s="32"/>
      <c r="R22" s="32">
        <v>75</v>
      </c>
      <c r="S22" s="33"/>
      <c r="T22" s="31">
        <v>75</v>
      </c>
      <c r="U22" s="32"/>
      <c r="V22" s="32">
        <v>73</v>
      </c>
      <c r="W22" s="32"/>
      <c r="X22" s="32">
        <v>75</v>
      </c>
      <c r="Y22" s="32"/>
      <c r="Z22" s="32">
        <v>73</v>
      </c>
      <c r="AA22" s="33"/>
      <c r="AB22" s="31">
        <v>75</v>
      </c>
      <c r="AC22" s="32"/>
      <c r="AD22" s="32">
        <v>76</v>
      </c>
      <c r="AE22" s="32"/>
      <c r="AF22" s="32">
        <v>76</v>
      </c>
      <c r="AG22" s="32"/>
      <c r="AH22" s="32">
        <v>75</v>
      </c>
      <c r="AI22" s="13"/>
      <c r="AJ22" s="56">
        <f t="shared" si="0"/>
        <v>75</v>
      </c>
      <c r="AK22" s="57">
        <f t="shared" si="1"/>
        <v>74.25</v>
      </c>
      <c r="AL22" s="58">
        <f t="shared" si="2"/>
        <v>74</v>
      </c>
      <c r="AM22" s="59">
        <f t="shared" si="3"/>
        <v>75.5</v>
      </c>
      <c r="AN22" s="60">
        <f t="shared" si="4"/>
        <v>74.6875</v>
      </c>
      <c r="AO22" s="54"/>
      <c r="AQ22" s="71" t="str">
        <f t="shared" si="5"/>
        <v/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>
        <f t="shared" si="12"/>
        <v>74.6875</v>
      </c>
      <c r="BB22" s="81" t="str">
        <f t="shared" si="13"/>
        <v/>
      </c>
      <c r="BD22" s="24" t="str">
        <f t="shared" si="14"/>
        <v/>
      </c>
    </row>
    <row r="23" spans="1:56" ht="16" thickBot="1" x14ac:dyDescent="0.25">
      <c r="A23" s="45">
        <v>13</v>
      </c>
      <c r="B23" s="153" t="s">
        <v>172</v>
      </c>
      <c r="C23" s="159" t="s">
        <v>173</v>
      </c>
      <c r="D23" s="31">
        <v>75</v>
      </c>
      <c r="E23" s="32"/>
      <c r="F23" s="32">
        <v>78</v>
      </c>
      <c r="G23" s="32"/>
      <c r="H23" s="32">
        <v>70</v>
      </c>
      <c r="I23" s="32"/>
      <c r="J23" s="32">
        <v>75</v>
      </c>
      <c r="K23" s="33"/>
      <c r="L23" s="31">
        <v>80</v>
      </c>
      <c r="M23" s="32"/>
      <c r="N23" s="32">
        <v>79</v>
      </c>
      <c r="O23" s="32"/>
      <c r="P23" s="32">
        <v>72</v>
      </c>
      <c r="Q23" s="32"/>
      <c r="R23" s="32">
        <v>75</v>
      </c>
      <c r="S23" s="33"/>
      <c r="T23" s="31">
        <v>82</v>
      </c>
      <c r="U23" s="32"/>
      <c r="V23" s="32">
        <v>79</v>
      </c>
      <c r="W23" s="32"/>
      <c r="X23" s="32">
        <v>70</v>
      </c>
      <c r="Y23" s="32"/>
      <c r="Z23" s="32">
        <v>75</v>
      </c>
      <c r="AA23" s="33"/>
      <c r="AB23" s="31">
        <v>85</v>
      </c>
      <c r="AC23" s="32"/>
      <c r="AD23" s="32">
        <v>70</v>
      </c>
      <c r="AE23" s="32"/>
      <c r="AF23" s="32">
        <v>75</v>
      </c>
      <c r="AG23" s="32"/>
      <c r="AH23" s="32">
        <v>73</v>
      </c>
      <c r="AI23" s="13"/>
      <c r="AJ23" s="56">
        <f t="shared" si="0"/>
        <v>74.5</v>
      </c>
      <c r="AK23" s="57">
        <f t="shared" si="1"/>
        <v>76.5</v>
      </c>
      <c r="AL23" s="58">
        <f t="shared" si="2"/>
        <v>76.5</v>
      </c>
      <c r="AM23" s="59">
        <f t="shared" si="3"/>
        <v>75.75</v>
      </c>
      <c r="AN23" s="60">
        <f t="shared" si="4"/>
        <v>75.8125</v>
      </c>
      <c r="AO23" s="54"/>
      <c r="AQ23" s="71" t="str">
        <f t="shared" si="5"/>
        <v/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>
        <f t="shared" si="12"/>
        <v>75.8125</v>
      </c>
      <c r="BB23" s="81" t="str">
        <f t="shared" si="13"/>
        <v/>
      </c>
      <c r="BD23" s="24" t="str">
        <f t="shared" si="14"/>
        <v/>
      </c>
    </row>
    <row r="24" spans="1:56" ht="16" thickBot="1" x14ac:dyDescent="0.25">
      <c r="A24" s="45">
        <v>14</v>
      </c>
      <c r="B24" s="156" t="s">
        <v>174</v>
      </c>
      <c r="C24" s="153" t="s">
        <v>175</v>
      </c>
      <c r="D24" s="31">
        <v>90</v>
      </c>
      <c r="E24" s="32"/>
      <c r="F24" s="32">
        <v>92</v>
      </c>
      <c r="G24" s="32"/>
      <c r="H24" s="32">
        <v>85</v>
      </c>
      <c r="I24" s="32"/>
      <c r="J24" s="32">
        <v>80</v>
      </c>
      <c r="K24" s="33"/>
      <c r="L24" s="31">
        <v>95</v>
      </c>
      <c r="M24" s="32"/>
      <c r="N24" s="32">
        <v>90</v>
      </c>
      <c r="O24" s="32"/>
      <c r="P24" s="32">
        <v>88</v>
      </c>
      <c r="Q24" s="32"/>
      <c r="R24" s="32">
        <v>85</v>
      </c>
      <c r="S24" s="33"/>
      <c r="T24" s="31">
        <v>90</v>
      </c>
      <c r="U24" s="32"/>
      <c r="V24" s="32">
        <v>91</v>
      </c>
      <c r="W24" s="32"/>
      <c r="X24" s="32">
        <v>80</v>
      </c>
      <c r="Y24" s="32"/>
      <c r="Z24" s="32">
        <v>82</v>
      </c>
      <c r="AA24" s="33"/>
      <c r="AB24" s="31">
        <v>95</v>
      </c>
      <c r="AC24" s="32"/>
      <c r="AD24" s="32">
        <v>90</v>
      </c>
      <c r="AE24" s="32"/>
      <c r="AF24" s="32">
        <v>85</v>
      </c>
      <c r="AG24" s="32"/>
      <c r="AH24" s="32">
        <v>87</v>
      </c>
      <c r="AI24" s="13"/>
      <c r="AJ24" s="56">
        <f t="shared" si="0"/>
        <v>86.75</v>
      </c>
      <c r="AK24" s="57">
        <f t="shared" si="1"/>
        <v>89.5</v>
      </c>
      <c r="AL24" s="58">
        <f t="shared" si="2"/>
        <v>85.75</v>
      </c>
      <c r="AM24" s="59">
        <f t="shared" si="3"/>
        <v>89.25</v>
      </c>
      <c r="AN24" s="60">
        <f t="shared" si="4"/>
        <v>87.8125</v>
      </c>
      <c r="AO24" s="54"/>
      <c r="AQ24" s="71" t="str">
        <f t="shared" si="5"/>
        <v/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>
        <f t="shared" si="12"/>
        <v>87.8125</v>
      </c>
      <c r="BB24" s="81" t="str">
        <f t="shared" si="13"/>
        <v/>
      </c>
      <c r="BD24" s="24" t="str">
        <f t="shared" si="14"/>
        <v/>
      </c>
    </row>
    <row r="25" spans="1:56" ht="16" thickBot="1" x14ac:dyDescent="0.25">
      <c r="A25" s="45">
        <v>15</v>
      </c>
      <c r="B25" s="157" t="s">
        <v>176</v>
      </c>
      <c r="C25" s="156" t="s">
        <v>177</v>
      </c>
      <c r="D25" s="31"/>
      <c r="E25" s="32"/>
      <c r="F25" s="32"/>
      <c r="G25" s="32"/>
      <c r="H25" s="32"/>
      <c r="I25" s="32"/>
      <c r="J25" s="32"/>
      <c r="K25" s="33"/>
      <c r="L25" s="31"/>
      <c r="M25" s="32"/>
      <c r="N25" s="32"/>
      <c r="O25" s="32"/>
      <c r="P25" s="32"/>
      <c r="Q25" s="32"/>
      <c r="R25" s="32"/>
      <c r="S25" s="33"/>
      <c r="T25" s="31"/>
      <c r="U25" s="32"/>
      <c r="V25" s="32"/>
      <c r="W25" s="32"/>
      <c r="X25" s="32"/>
      <c r="Y25" s="32"/>
      <c r="Z25" s="32"/>
      <c r="AA25" s="33"/>
      <c r="AB25" s="31"/>
      <c r="AC25" s="32"/>
      <c r="AD25" s="32"/>
      <c r="AE25" s="32"/>
      <c r="AF25" s="32"/>
      <c r="AG25" s="32"/>
      <c r="AH25" s="32"/>
      <c r="AI25" s="13"/>
      <c r="AJ25" s="56">
        <f t="shared" si="0"/>
        <v>0</v>
      </c>
      <c r="AK25" s="57">
        <f t="shared" si="1"/>
        <v>0</v>
      </c>
      <c r="AL25" s="58">
        <f t="shared" si="2"/>
        <v>0</v>
      </c>
      <c r="AM25" s="59">
        <f t="shared" si="3"/>
        <v>0</v>
      </c>
      <c r="AN25" s="60">
        <f t="shared" si="4"/>
        <v>0</v>
      </c>
      <c r="AO25" s="54"/>
      <c r="AQ25" s="71">
        <f t="shared" si="5"/>
        <v>0</v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 t="str">
        <f t="shared" si="12"/>
        <v/>
      </c>
      <c r="BB25" s="81">
        <f t="shared" si="13"/>
        <v>0</v>
      </c>
      <c r="BD25" s="24" t="str">
        <f t="shared" si="14"/>
        <v/>
      </c>
    </row>
    <row r="26" spans="1:56" ht="16" thickBot="1" x14ac:dyDescent="0.25">
      <c r="A26" s="45">
        <v>16</v>
      </c>
      <c r="B26" s="156" t="s">
        <v>178</v>
      </c>
      <c r="C26" s="160" t="s">
        <v>179</v>
      </c>
      <c r="D26" s="31">
        <v>75</v>
      </c>
      <c r="E26" s="32"/>
      <c r="F26" s="32">
        <v>76</v>
      </c>
      <c r="G26" s="32"/>
      <c r="H26" s="32">
        <v>76</v>
      </c>
      <c r="I26" s="32"/>
      <c r="J26" s="32">
        <v>80</v>
      </c>
      <c r="K26" s="33"/>
      <c r="L26" s="31">
        <v>81</v>
      </c>
      <c r="M26" s="32"/>
      <c r="N26" s="32">
        <v>83</v>
      </c>
      <c r="O26" s="32"/>
      <c r="P26" s="32">
        <v>84</v>
      </c>
      <c r="Q26" s="32"/>
      <c r="R26" s="32">
        <v>85</v>
      </c>
      <c r="S26" s="33"/>
      <c r="T26" s="31">
        <v>83</v>
      </c>
      <c r="U26" s="32"/>
      <c r="V26" s="32">
        <v>82</v>
      </c>
      <c r="W26" s="32"/>
      <c r="X26" s="32">
        <v>84</v>
      </c>
      <c r="Y26" s="32"/>
      <c r="Z26" s="32">
        <v>85</v>
      </c>
      <c r="AA26" s="33"/>
      <c r="AB26" s="31">
        <v>81</v>
      </c>
      <c r="AC26" s="32"/>
      <c r="AD26" s="32">
        <v>83</v>
      </c>
      <c r="AE26" s="32"/>
      <c r="AF26" s="32">
        <v>84</v>
      </c>
      <c r="AG26" s="32"/>
      <c r="AH26" s="32">
        <v>85</v>
      </c>
      <c r="AI26" s="13"/>
      <c r="AJ26" s="56">
        <f t="shared" si="0"/>
        <v>76.75</v>
      </c>
      <c r="AK26" s="57">
        <f t="shared" si="1"/>
        <v>83.25</v>
      </c>
      <c r="AL26" s="58">
        <f t="shared" si="2"/>
        <v>83.5</v>
      </c>
      <c r="AM26" s="59">
        <f t="shared" si="3"/>
        <v>83.25</v>
      </c>
      <c r="AN26" s="60">
        <f t="shared" si="4"/>
        <v>81.6875</v>
      </c>
      <c r="AO26" s="54"/>
      <c r="AQ26" s="71" t="str">
        <f t="shared" si="5"/>
        <v/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>
        <f t="shared" si="12"/>
        <v>81.6875</v>
      </c>
      <c r="BB26" s="81" t="str">
        <f t="shared" si="13"/>
        <v/>
      </c>
      <c r="BD26" s="24" t="str">
        <f t="shared" si="14"/>
        <v/>
      </c>
    </row>
    <row r="27" spans="1:56" ht="16" thickBot="1" x14ac:dyDescent="0.25">
      <c r="A27" s="45">
        <v>17</v>
      </c>
      <c r="B27" s="156" t="s">
        <v>180</v>
      </c>
      <c r="C27" s="161" t="s">
        <v>181</v>
      </c>
      <c r="D27" s="31">
        <v>76</v>
      </c>
      <c r="E27" s="32"/>
      <c r="F27" s="32">
        <v>75</v>
      </c>
      <c r="G27" s="32"/>
      <c r="H27" s="32">
        <v>76</v>
      </c>
      <c r="I27" s="32"/>
      <c r="J27" s="32">
        <v>74</v>
      </c>
      <c r="K27" s="33"/>
      <c r="L27" s="31">
        <v>73</v>
      </c>
      <c r="M27" s="32"/>
      <c r="N27" s="32">
        <v>76</v>
      </c>
      <c r="O27" s="32"/>
      <c r="P27" s="32">
        <v>74</v>
      </c>
      <c r="Q27" s="32"/>
      <c r="R27" s="32">
        <v>75</v>
      </c>
      <c r="S27" s="33"/>
      <c r="T27" s="31">
        <v>74</v>
      </c>
      <c r="U27" s="32"/>
      <c r="V27" s="32">
        <v>73</v>
      </c>
      <c r="W27" s="32"/>
      <c r="X27" s="32">
        <v>73</v>
      </c>
      <c r="Y27" s="32"/>
      <c r="Z27" s="32">
        <v>74</v>
      </c>
      <c r="AA27" s="33"/>
      <c r="AB27" s="31">
        <v>75</v>
      </c>
      <c r="AC27" s="32"/>
      <c r="AD27" s="32">
        <v>76</v>
      </c>
      <c r="AE27" s="32"/>
      <c r="AF27" s="32">
        <v>77</v>
      </c>
      <c r="AG27" s="32"/>
      <c r="AH27" s="32">
        <v>76</v>
      </c>
      <c r="AI27" s="13"/>
      <c r="AJ27" s="56">
        <f t="shared" si="0"/>
        <v>75.25</v>
      </c>
      <c r="AK27" s="57">
        <f t="shared" si="1"/>
        <v>74.5</v>
      </c>
      <c r="AL27" s="58">
        <f t="shared" si="2"/>
        <v>73.5</v>
      </c>
      <c r="AM27" s="59">
        <f t="shared" si="3"/>
        <v>76</v>
      </c>
      <c r="AN27" s="60">
        <f t="shared" si="4"/>
        <v>74.8125</v>
      </c>
      <c r="AO27" s="54"/>
      <c r="AQ27" s="71" t="str">
        <f t="shared" si="5"/>
        <v/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>
        <f t="shared" si="12"/>
        <v>74.8125</v>
      </c>
      <c r="BB27" s="81" t="str">
        <f t="shared" si="13"/>
        <v/>
      </c>
      <c r="BD27" s="24" t="str">
        <f t="shared" si="14"/>
        <v/>
      </c>
    </row>
    <row r="28" spans="1:56" ht="16" thickBot="1" x14ac:dyDescent="0.25">
      <c r="A28" s="45">
        <v>18</v>
      </c>
      <c r="B28" s="153" t="s">
        <v>182</v>
      </c>
      <c r="C28" s="153" t="s">
        <v>183</v>
      </c>
      <c r="D28" s="31">
        <v>84</v>
      </c>
      <c r="E28" s="32"/>
      <c r="F28" s="32">
        <v>86</v>
      </c>
      <c r="G28" s="32"/>
      <c r="H28" s="32">
        <v>85</v>
      </c>
      <c r="I28" s="32"/>
      <c r="J28" s="32">
        <v>83</v>
      </c>
      <c r="K28" s="33"/>
      <c r="L28" s="31">
        <v>87</v>
      </c>
      <c r="M28" s="32"/>
      <c r="N28" s="32">
        <v>86</v>
      </c>
      <c r="O28" s="32"/>
      <c r="P28" s="32">
        <v>85</v>
      </c>
      <c r="Q28" s="32"/>
      <c r="R28" s="32">
        <v>84</v>
      </c>
      <c r="S28" s="33"/>
      <c r="T28" s="31">
        <v>84</v>
      </c>
      <c r="U28" s="32"/>
      <c r="V28" s="32">
        <v>85</v>
      </c>
      <c r="W28" s="32"/>
      <c r="X28" s="32">
        <v>83</v>
      </c>
      <c r="Y28" s="32"/>
      <c r="Z28" s="32">
        <v>86</v>
      </c>
      <c r="AA28" s="33"/>
      <c r="AB28" s="31">
        <v>84</v>
      </c>
      <c r="AC28" s="32"/>
      <c r="AD28" s="32">
        <v>85</v>
      </c>
      <c r="AE28" s="32"/>
      <c r="AF28" s="32">
        <v>86</v>
      </c>
      <c r="AG28" s="32"/>
      <c r="AH28" s="32">
        <v>84</v>
      </c>
      <c r="AI28" s="13"/>
      <c r="AJ28" s="56">
        <f t="shared" si="0"/>
        <v>84.5</v>
      </c>
      <c r="AK28" s="57">
        <f t="shared" si="1"/>
        <v>85.5</v>
      </c>
      <c r="AL28" s="58">
        <f t="shared" si="2"/>
        <v>84.5</v>
      </c>
      <c r="AM28" s="59">
        <f t="shared" si="3"/>
        <v>84.75</v>
      </c>
      <c r="AN28" s="60">
        <f t="shared" si="4"/>
        <v>84.8125</v>
      </c>
      <c r="AO28" s="54"/>
      <c r="AQ28" s="71" t="str">
        <f t="shared" si="5"/>
        <v/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>
        <f t="shared" si="12"/>
        <v>84.8125</v>
      </c>
      <c r="BB28" s="81" t="str">
        <f t="shared" si="13"/>
        <v/>
      </c>
      <c r="BD28" s="24" t="str">
        <f t="shared" si="14"/>
        <v/>
      </c>
    </row>
    <row r="29" spans="1:56" ht="16" thickBot="1" x14ac:dyDescent="0.25">
      <c r="A29" s="45">
        <v>19</v>
      </c>
      <c r="B29" s="153" t="s">
        <v>184</v>
      </c>
      <c r="C29" s="156" t="s">
        <v>185</v>
      </c>
      <c r="AI29" s="13"/>
      <c r="AJ29" s="56">
        <f t="shared" si="0"/>
        <v>0</v>
      </c>
      <c r="AK29" s="57">
        <f t="shared" si="1"/>
        <v>0</v>
      </c>
      <c r="AL29" s="58">
        <f t="shared" si="2"/>
        <v>0</v>
      </c>
      <c r="AM29" s="59">
        <f t="shared" si="3"/>
        <v>0</v>
      </c>
      <c r="AN29" s="60">
        <f t="shared" si="4"/>
        <v>0</v>
      </c>
      <c r="AO29" s="54"/>
      <c r="AQ29" s="71">
        <f t="shared" si="5"/>
        <v>0</v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 t="str">
        <f t="shared" si="12"/>
        <v/>
      </c>
      <c r="BB29" s="81">
        <f t="shared" si="13"/>
        <v>0</v>
      </c>
      <c r="BD29" s="24" t="str">
        <f t="shared" si="14"/>
        <v/>
      </c>
    </row>
    <row r="30" spans="1:56" ht="16" thickBot="1" x14ac:dyDescent="0.25">
      <c r="A30" s="45">
        <v>20</v>
      </c>
      <c r="B30" s="156" t="s">
        <v>186</v>
      </c>
      <c r="C30" s="159" t="s">
        <v>187</v>
      </c>
      <c r="D30" s="31">
        <v>83</v>
      </c>
      <c r="E30" s="32"/>
      <c r="F30" s="32">
        <v>82</v>
      </c>
      <c r="G30" s="32"/>
      <c r="H30" s="32">
        <v>85</v>
      </c>
      <c r="I30" s="32"/>
      <c r="J30" s="32">
        <v>84</v>
      </c>
      <c r="K30" s="33"/>
      <c r="L30" s="31">
        <v>85</v>
      </c>
      <c r="M30" s="32"/>
      <c r="N30" s="32">
        <v>83</v>
      </c>
      <c r="O30" s="32"/>
      <c r="P30" s="32">
        <v>85</v>
      </c>
      <c r="Q30" s="32"/>
      <c r="R30" s="32">
        <v>84</v>
      </c>
      <c r="S30" s="33"/>
      <c r="T30" s="31">
        <v>83</v>
      </c>
      <c r="U30" s="32"/>
      <c r="V30" s="32">
        <v>85</v>
      </c>
      <c r="W30" s="32"/>
      <c r="X30" s="32">
        <v>84</v>
      </c>
      <c r="Y30" s="32"/>
      <c r="Z30" s="32">
        <v>86</v>
      </c>
      <c r="AA30" s="33"/>
      <c r="AB30" s="31">
        <v>85</v>
      </c>
      <c r="AC30" s="32"/>
      <c r="AD30" s="32">
        <v>86</v>
      </c>
      <c r="AE30" s="32"/>
      <c r="AF30" s="32">
        <v>85</v>
      </c>
      <c r="AG30" s="32"/>
      <c r="AH30" s="32">
        <v>84</v>
      </c>
      <c r="AI30" s="13"/>
      <c r="AJ30" s="56">
        <f t="shared" si="0"/>
        <v>83.5</v>
      </c>
      <c r="AK30" s="57">
        <f t="shared" si="1"/>
        <v>84.25</v>
      </c>
      <c r="AL30" s="58">
        <f t="shared" si="2"/>
        <v>84.5</v>
      </c>
      <c r="AM30" s="59">
        <f t="shared" si="3"/>
        <v>85</v>
      </c>
      <c r="AN30" s="60">
        <f t="shared" si="4"/>
        <v>84.3125</v>
      </c>
      <c r="AO30" s="54"/>
      <c r="AQ30" s="71" t="str">
        <f t="shared" si="5"/>
        <v/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>
        <f t="shared" si="12"/>
        <v>84.3125</v>
      </c>
      <c r="BB30" s="81" t="str">
        <f t="shared" si="13"/>
        <v/>
      </c>
      <c r="BD30" s="24" t="str">
        <f t="shared" si="14"/>
        <v/>
      </c>
    </row>
    <row r="31" spans="1:56" ht="16" thickBot="1" x14ac:dyDescent="0.25">
      <c r="A31" s="45">
        <v>21</v>
      </c>
      <c r="B31" s="157" t="s">
        <v>188</v>
      </c>
      <c r="C31" s="157" t="s">
        <v>189</v>
      </c>
      <c r="D31" s="31">
        <v>85</v>
      </c>
      <c r="E31" s="32"/>
      <c r="F31" s="32">
        <v>84</v>
      </c>
      <c r="G31" s="32"/>
      <c r="H31" s="32">
        <v>83</v>
      </c>
      <c r="I31" s="32"/>
      <c r="J31" s="32">
        <v>85</v>
      </c>
      <c r="K31" s="33"/>
      <c r="L31" s="31">
        <v>87</v>
      </c>
      <c r="M31" s="32"/>
      <c r="N31" s="32">
        <v>86</v>
      </c>
      <c r="O31" s="32"/>
      <c r="P31" s="32">
        <v>87</v>
      </c>
      <c r="Q31" s="32"/>
      <c r="R31" s="32">
        <v>86</v>
      </c>
      <c r="S31" s="33"/>
      <c r="T31" s="31">
        <v>83</v>
      </c>
      <c r="U31" s="32"/>
      <c r="V31" s="32">
        <v>82</v>
      </c>
      <c r="W31" s="32"/>
      <c r="X31" s="32">
        <v>81</v>
      </c>
      <c r="Y31" s="32"/>
      <c r="Z31" s="32">
        <v>80</v>
      </c>
      <c r="AA31" s="33"/>
      <c r="AB31" s="31">
        <v>84</v>
      </c>
      <c r="AC31" s="32"/>
      <c r="AD31" s="32">
        <v>86</v>
      </c>
      <c r="AE31" s="32"/>
      <c r="AF31" s="32">
        <v>84</v>
      </c>
      <c r="AG31" s="32"/>
      <c r="AH31" s="32">
        <v>83</v>
      </c>
      <c r="AI31" s="13"/>
      <c r="AJ31" s="56">
        <f t="shared" si="0"/>
        <v>84.25</v>
      </c>
      <c r="AK31" s="57">
        <f t="shared" si="1"/>
        <v>86.5</v>
      </c>
      <c r="AL31" s="58">
        <f t="shared" si="2"/>
        <v>81.5</v>
      </c>
      <c r="AM31" s="59">
        <f t="shared" si="3"/>
        <v>84.25</v>
      </c>
      <c r="AN31" s="60">
        <f t="shared" si="4"/>
        <v>84.125</v>
      </c>
      <c r="AO31" s="54"/>
      <c r="AQ31" s="71" t="str">
        <f t="shared" si="5"/>
        <v/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>
        <f t="shared" si="12"/>
        <v>84.125</v>
      </c>
      <c r="BB31" s="81" t="str">
        <f t="shared" si="13"/>
        <v/>
      </c>
      <c r="BD31" s="24" t="str">
        <f t="shared" si="14"/>
        <v/>
      </c>
    </row>
    <row r="32" spans="1:56" ht="16" thickBot="1" x14ac:dyDescent="0.25">
      <c r="A32" s="45">
        <v>22</v>
      </c>
      <c r="B32" s="156" t="s">
        <v>190</v>
      </c>
      <c r="C32" s="159" t="s">
        <v>191</v>
      </c>
      <c r="D32" s="31">
        <v>76</v>
      </c>
      <c r="E32" s="32"/>
      <c r="F32" s="32">
        <v>77</v>
      </c>
      <c r="G32" s="32"/>
      <c r="H32" s="32">
        <v>78</v>
      </c>
      <c r="I32" s="32"/>
      <c r="J32" s="32">
        <v>76</v>
      </c>
      <c r="K32" s="33"/>
      <c r="L32" s="31">
        <v>75</v>
      </c>
      <c r="M32" s="32"/>
      <c r="N32" s="32">
        <v>75</v>
      </c>
      <c r="O32" s="32"/>
      <c r="P32" s="32">
        <v>74</v>
      </c>
      <c r="Q32" s="32"/>
      <c r="R32" s="32">
        <v>72</v>
      </c>
      <c r="S32" s="33"/>
      <c r="T32" s="31">
        <v>73</v>
      </c>
      <c r="U32" s="32"/>
      <c r="V32" s="32">
        <v>74</v>
      </c>
      <c r="W32" s="32"/>
      <c r="X32" s="32">
        <v>74</v>
      </c>
      <c r="Y32" s="32"/>
      <c r="Z32" s="32">
        <v>75</v>
      </c>
      <c r="AA32" s="33"/>
      <c r="AB32" s="31">
        <v>76</v>
      </c>
      <c r="AC32" s="32"/>
      <c r="AD32" s="32">
        <v>76</v>
      </c>
      <c r="AE32" s="32"/>
      <c r="AF32" s="32">
        <v>75</v>
      </c>
      <c r="AG32" s="32"/>
      <c r="AH32" s="32">
        <v>74</v>
      </c>
      <c r="AI32" s="13"/>
      <c r="AJ32" s="56">
        <f t="shared" si="0"/>
        <v>76.75</v>
      </c>
      <c r="AK32" s="57">
        <f t="shared" si="1"/>
        <v>74</v>
      </c>
      <c r="AL32" s="58">
        <f t="shared" si="2"/>
        <v>74</v>
      </c>
      <c r="AM32" s="59">
        <f t="shared" si="3"/>
        <v>75.25</v>
      </c>
      <c r="AN32" s="60">
        <f t="shared" si="4"/>
        <v>75</v>
      </c>
      <c r="AO32" s="54"/>
      <c r="AQ32" s="71" t="str">
        <f t="shared" si="5"/>
        <v/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>
        <f t="shared" si="12"/>
        <v>75</v>
      </c>
      <c r="BB32" s="81" t="str">
        <f t="shared" si="13"/>
        <v/>
      </c>
      <c r="BD32" s="24" t="str">
        <f t="shared" si="14"/>
        <v/>
      </c>
    </row>
    <row r="33" spans="1:56" ht="16" thickBot="1" x14ac:dyDescent="0.25">
      <c r="A33" s="45">
        <v>23</v>
      </c>
      <c r="B33" s="156" t="s">
        <v>192</v>
      </c>
      <c r="C33" s="153" t="s">
        <v>193</v>
      </c>
      <c r="D33" s="31">
        <v>89</v>
      </c>
      <c r="E33" s="32"/>
      <c r="F33" s="32">
        <v>88</v>
      </c>
      <c r="G33" s="32"/>
      <c r="H33" s="32">
        <v>89</v>
      </c>
      <c r="I33" s="32"/>
      <c r="J33" s="32">
        <v>90</v>
      </c>
      <c r="K33" s="33"/>
      <c r="L33" s="31">
        <v>86</v>
      </c>
      <c r="M33" s="32"/>
      <c r="N33" s="32">
        <v>88</v>
      </c>
      <c r="O33" s="32"/>
      <c r="P33" s="32">
        <v>89</v>
      </c>
      <c r="Q33" s="32"/>
      <c r="R33" s="32">
        <v>90</v>
      </c>
      <c r="S33" s="33"/>
      <c r="T33" s="31">
        <v>89</v>
      </c>
      <c r="U33" s="32"/>
      <c r="V33" s="32">
        <v>88</v>
      </c>
      <c r="W33" s="32"/>
      <c r="X33" s="32">
        <v>89</v>
      </c>
      <c r="Y33" s="32"/>
      <c r="Z33" s="32">
        <v>90</v>
      </c>
      <c r="AA33" s="33"/>
      <c r="AB33" s="31">
        <v>91</v>
      </c>
      <c r="AC33" s="32"/>
      <c r="AD33" s="32">
        <v>93</v>
      </c>
      <c r="AE33" s="32"/>
      <c r="AF33" s="32">
        <v>90</v>
      </c>
      <c r="AG33" s="32"/>
      <c r="AH33" s="32">
        <v>77</v>
      </c>
      <c r="AI33" s="13"/>
      <c r="AJ33" s="56">
        <f t="shared" si="0"/>
        <v>89</v>
      </c>
      <c r="AK33" s="57">
        <f t="shared" si="1"/>
        <v>88.25</v>
      </c>
      <c r="AL33" s="58">
        <f t="shared" si="2"/>
        <v>89</v>
      </c>
      <c r="AM33" s="59">
        <f t="shared" si="3"/>
        <v>87.75</v>
      </c>
      <c r="AN33" s="60">
        <f t="shared" si="4"/>
        <v>88.5</v>
      </c>
      <c r="AO33" s="54"/>
      <c r="AQ33" s="71" t="str">
        <f t="shared" si="5"/>
        <v/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>
        <f t="shared" si="12"/>
        <v>88.5</v>
      </c>
      <c r="BB33" s="81" t="str">
        <f t="shared" si="13"/>
        <v/>
      </c>
      <c r="BD33" s="24" t="str">
        <f t="shared" si="14"/>
        <v/>
      </c>
    </row>
    <row r="34" spans="1:56" ht="16" thickBot="1" x14ac:dyDescent="0.25">
      <c r="A34" s="45">
        <v>24</v>
      </c>
      <c r="B34" s="153" t="s">
        <v>194</v>
      </c>
      <c r="C34" s="156" t="s">
        <v>195</v>
      </c>
      <c r="AG34" s="32"/>
      <c r="AH34" s="32">
        <v>91</v>
      </c>
      <c r="AI34" s="13"/>
      <c r="AJ34" s="56">
        <f t="shared" si="0"/>
        <v>0</v>
      </c>
      <c r="AK34" s="57">
        <f t="shared" si="1"/>
        <v>0</v>
      </c>
      <c r="AL34" s="58">
        <f t="shared" si="2"/>
        <v>0</v>
      </c>
      <c r="AM34" s="59">
        <f t="shared" si="3"/>
        <v>22.75</v>
      </c>
      <c r="AN34" s="60">
        <f t="shared" si="4"/>
        <v>5.6875</v>
      </c>
      <c r="AO34" s="54"/>
      <c r="AQ34" s="71">
        <f t="shared" si="5"/>
        <v>2.84375</v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 t="str">
        <f t="shared" si="12"/>
        <v/>
      </c>
      <c r="BB34" s="81">
        <f t="shared" si="13"/>
        <v>5.6875</v>
      </c>
      <c r="BD34" s="24" t="str">
        <f t="shared" si="14"/>
        <v/>
      </c>
    </row>
    <row r="35" spans="1:56" ht="16" thickBot="1" x14ac:dyDescent="0.25">
      <c r="A35" s="45">
        <v>25</v>
      </c>
      <c r="B35" s="156" t="s">
        <v>196</v>
      </c>
      <c r="C35" s="153" t="s">
        <v>197</v>
      </c>
      <c r="D35" s="31"/>
      <c r="E35" s="32"/>
      <c r="F35" s="32"/>
      <c r="G35" s="32"/>
      <c r="H35" s="32"/>
      <c r="I35" s="32"/>
      <c r="J35" s="32"/>
      <c r="K35" s="33"/>
      <c r="L35" s="31"/>
      <c r="M35" s="32"/>
      <c r="N35" s="32"/>
      <c r="O35" s="32"/>
      <c r="P35" s="32"/>
      <c r="Q35" s="32"/>
      <c r="R35" s="32"/>
      <c r="S35" s="33"/>
      <c r="T35" s="31"/>
      <c r="U35" s="32"/>
      <c r="V35" s="32"/>
      <c r="W35" s="32"/>
      <c r="X35" s="32"/>
      <c r="Y35" s="32"/>
      <c r="Z35" s="32"/>
      <c r="AA35" s="33"/>
      <c r="AB35" s="31"/>
      <c r="AC35" s="32"/>
      <c r="AD35" s="32"/>
      <c r="AE35" s="32"/>
      <c r="AF35" s="32"/>
      <c r="AG35" s="32"/>
      <c r="AH35" s="32"/>
      <c r="AI35" s="13"/>
      <c r="AJ35" s="56">
        <f t="shared" si="0"/>
        <v>0</v>
      </c>
      <c r="AK35" s="57">
        <f t="shared" si="1"/>
        <v>0</v>
      </c>
      <c r="AL35" s="58">
        <f t="shared" si="2"/>
        <v>0</v>
      </c>
      <c r="AM35" s="59">
        <f t="shared" si="3"/>
        <v>0</v>
      </c>
      <c r="AN35" s="60">
        <f t="shared" si="4"/>
        <v>0</v>
      </c>
      <c r="AO35" s="54"/>
      <c r="AQ35" s="71">
        <f t="shared" si="5"/>
        <v>0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0</v>
      </c>
      <c r="BD35" s="24" t="str">
        <f t="shared" si="14"/>
        <v/>
      </c>
    </row>
    <row r="36" spans="1:56" ht="16" thickBot="1" x14ac:dyDescent="0.25">
      <c r="A36" s="45">
        <v>26</v>
      </c>
      <c r="B36" s="157" t="s">
        <v>198</v>
      </c>
      <c r="C36" s="159" t="s">
        <v>199</v>
      </c>
      <c r="D36" s="31"/>
      <c r="E36" s="32"/>
      <c r="F36" s="32"/>
      <c r="G36" s="32"/>
      <c r="H36" s="32"/>
      <c r="I36" s="32"/>
      <c r="J36" s="32"/>
      <c r="K36" s="33"/>
      <c r="L36" s="31"/>
      <c r="M36" s="32"/>
      <c r="N36" s="32"/>
      <c r="O36" s="32"/>
      <c r="P36" s="32"/>
      <c r="Q36" s="32"/>
      <c r="R36" s="32"/>
      <c r="S36" s="33"/>
      <c r="T36" s="31"/>
      <c r="U36" s="32"/>
      <c r="V36" s="32"/>
      <c r="W36" s="32"/>
      <c r="X36" s="32"/>
      <c r="Y36" s="32"/>
      <c r="Z36" s="32"/>
      <c r="AA36" s="33"/>
      <c r="AB36" s="31"/>
      <c r="AC36" s="32"/>
      <c r="AD36" s="32"/>
      <c r="AE36" s="32"/>
      <c r="AF36" s="32"/>
      <c r="AG36" s="32"/>
      <c r="AH36" s="32"/>
      <c r="AI36" s="13"/>
      <c r="AJ36" s="56">
        <f t="shared" si="0"/>
        <v>0</v>
      </c>
      <c r="AK36" s="57">
        <f t="shared" si="1"/>
        <v>0</v>
      </c>
      <c r="AL36" s="58">
        <f t="shared" si="2"/>
        <v>0</v>
      </c>
      <c r="AM36" s="59">
        <f t="shared" si="3"/>
        <v>0</v>
      </c>
      <c r="AN36" s="60">
        <f t="shared" si="4"/>
        <v>0</v>
      </c>
      <c r="AO36" s="54"/>
      <c r="AQ36" s="71">
        <f t="shared" si="5"/>
        <v>0</v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 t="str">
        <f t="shared" si="12"/>
        <v/>
      </c>
      <c r="BB36" s="81">
        <f t="shared" si="13"/>
        <v>0</v>
      </c>
      <c r="BD36" s="24" t="str">
        <f t="shared" si="14"/>
        <v/>
      </c>
    </row>
    <row r="37" spans="1:56" ht="16" thickBot="1" x14ac:dyDescent="0.25">
      <c r="A37" s="45">
        <v>27</v>
      </c>
      <c r="B37" s="156" t="s">
        <v>200</v>
      </c>
      <c r="C37" s="157" t="s">
        <v>201</v>
      </c>
      <c r="D37" s="31"/>
      <c r="E37" s="32"/>
      <c r="F37" s="32"/>
      <c r="G37" s="32"/>
      <c r="H37" s="32"/>
      <c r="I37" s="32"/>
      <c r="J37" s="32"/>
      <c r="K37" s="33"/>
      <c r="L37" s="31"/>
      <c r="M37" s="32"/>
      <c r="N37" s="32"/>
      <c r="O37" s="32"/>
      <c r="P37" s="32"/>
      <c r="Q37" s="32"/>
      <c r="R37" s="32"/>
      <c r="S37" s="33"/>
      <c r="T37" s="31"/>
      <c r="U37" s="32"/>
      <c r="V37" s="32"/>
      <c r="W37" s="32"/>
      <c r="X37" s="32"/>
      <c r="Y37" s="32"/>
      <c r="Z37" s="32"/>
      <c r="AA37" s="33"/>
      <c r="AB37" s="31"/>
      <c r="AC37" s="32"/>
      <c r="AD37" s="32"/>
      <c r="AE37" s="32"/>
      <c r="AF37" s="32"/>
      <c r="AG37" s="32"/>
      <c r="AH37" s="32"/>
      <c r="AI37" s="13"/>
      <c r="AJ37" s="56">
        <f t="shared" si="0"/>
        <v>0</v>
      </c>
      <c r="AK37" s="57">
        <f t="shared" si="1"/>
        <v>0</v>
      </c>
      <c r="AL37" s="58">
        <f t="shared" si="2"/>
        <v>0</v>
      </c>
      <c r="AM37" s="59">
        <f t="shared" si="3"/>
        <v>0</v>
      </c>
      <c r="AN37" s="60">
        <f t="shared" si="4"/>
        <v>0</v>
      </c>
      <c r="AO37" s="54"/>
      <c r="AQ37" s="71">
        <f t="shared" si="5"/>
        <v>0</v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 t="str">
        <f t="shared" si="12"/>
        <v/>
      </c>
      <c r="BB37" s="81">
        <f t="shared" si="13"/>
        <v>0</v>
      </c>
      <c r="BD37" s="24" t="str">
        <f t="shared" si="14"/>
        <v/>
      </c>
    </row>
    <row r="38" spans="1:56" ht="16" thickBot="1" x14ac:dyDescent="0.25">
      <c r="A38" s="45">
        <v>28</v>
      </c>
      <c r="B38" s="156" t="s">
        <v>202</v>
      </c>
      <c r="C38" s="159" t="s">
        <v>203</v>
      </c>
      <c r="D38" s="31">
        <v>100</v>
      </c>
      <c r="E38" s="32"/>
      <c r="F38" s="32">
        <v>94</v>
      </c>
      <c r="G38" s="32"/>
      <c r="H38" s="32">
        <v>95</v>
      </c>
      <c r="I38" s="32"/>
      <c r="J38" s="32">
        <v>93</v>
      </c>
      <c r="K38" s="33"/>
      <c r="L38" s="31">
        <v>94</v>
      </c>
      <c r="M38" s="32"/>
      <c r="N38" s="32">
        <v>95</v>
      </c>
      <c r="O38" s="32"/>
      <c r="P38" s="32">
        <v>96</v>
      </c>
      <c r="Q38" s="32"/>
      <c r="R38" s="32">
        <v>97</v>
      </c>
      <c r="S38" s="33"/>
      <c r="T38" s="31">
        <v>94</v>
      </c>
      <c r="U38" s="32"/>
      <c r="V38" s="32">
        <v>95</v>
      </c>
      <c r="W38" s="32"/>
      <c r="X38" s="32">
        <v>93</v>
      </c>
      <c r="Y38" s="32"/>
      <c r="Z38" s="32">
        <v>90</v>
      </c>
      <c r="AA38" s="33"/>
      <c r="AB38" s="31">
        <v>94</v>
      </c>
      <c r="AC38" s="32"/>
      <c r="AD38" s="32">
        <v>94</v>
      </c>
      <c r="AE38" s="32"/>
      <c r="AF38" s="32">
        <v>95</v>
      </c>
      <c r="AG38" s="32"/>
      <c r="AH38" s="32">
        <v>90</v>
      </c>
      <c r="AI38" s="13"/>
      <c r="AJ38" s="56">
        <f t="shared" si="0"/>
        <v>95.5</v>
      </c>
      <c r="AK38" s="57">
        <f t="shared" si="1"/>
        <v>95.5</v>
      </c>
      <c r="AL38" s="58">
        <f t="shared" si="2"/>
        <v>93</v>
      </c>
      <c r="AM38" s="59">
        <f t="shared" si="3"/>
        <v>93.25</v>
      </c>
      <c r="AN38" s="60">
        <f t="shared" si="4"/>
        <v>94.3125</v>
      </c>
      <c r="AO38" s="54"/>
      <c r="AQ38" s="71" t="str">
        <f t="shared" si="5"/>
        <v/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>
        <f t="shared" si="12"/>
        <v>94.3125</v>
      </c>
      <c r="BB38" s="81" t="str">
        <f t="shared" si="13"/>
        <v/>
      </c>
      <c r="BD38" s="24" t="str">
        <f t="shared" si="14"/>
        <v/>
      </c>
    </row>
    <row r="39" spans="1:56" ht="16" thickBot="1" x14ac:dyDescent="0.25">
      <c r="A39" s="45">
        <v>29</v>
      </c>
      <c r="B39" s="153" t="s">
        <v>204</v>
      </c>
      <c r="C39" s="157" t="s">
        <v>205</v>
      </c>
      <c r="D39" s="31">
        <v>85</v>
      </c>
      <c r="E39" s="32"/>
      <c r="F39" s="32">
        <v>86</v>
      </c>
      <c r="G39" s="32"/>
      <c r="H39" s="32">
        <v>87</v>
      </c>
      <c r="I39" s="32"/>
      <c r="J39" s="32">
        <v>86</v>
      </c>
      <c r="K39" s="33"/>
      <c r="L39" s="31">
        <v>85</v>
      </c>
      <c r="M39" s="32"/>
      <c r="N39" s="32">
        <v>86</v>
      </c>
      <c r="O39" s="32"/>
      <c r="P39" s="32">
        <v>87</v>
      </c>
      <c r="Q39" s="32"/>
      <c r="R39" s="32">
        <v>85</v>
      </c>
      <c r="S39" s="33"/>
      <c r="T39" s="31">
        <v>84</v>
      </c>
      <c r="U39" s="32"/>
      <c r="V39" s="32">
        <v>85</v>
      </c>
      <c r="W39" s="32"/>
      <c r="X39" s="32">
        <v>83</v>
      </c>
      <c r="Y39" s="32"/>
      <c r="Z39" s="32">
        <v>84</v>
      </c>
      <c r="AA39" s="33"/>
      <c r="AB39" s="31">
        <v>85</v>
      </c>
      <c r="AC39" s="32"/>
      <c r="AD39" s="32">
        <v>86</v>
      </c>
      <c r="AE39" s="32"/>
      <c r="AF39" s="32">
        <v>87</v>
      </c>
      <c r="AG39" s="32"/>
      <c r="AH39" s="32">
        <v>88</v>
      </c>
      <c r="AI39" s="13"/>
      <c r="AJ39" s="56">
        <f t="shared" si="0"/>
        <v>86</v>
      </c>
      <c r="AK39" s="57">
        <f t="shared" si="1"/>
        <v>85.75</v>
      </c>
      <c r="AL39" s="58">
        <f t="shared" si="2"/>
        <v>84</v>
      </c>
      <c r="AM39" s="59">
        <f t="shared" si="3"/>
        <v>86.5</v>
      </c>
      <c r="AN39" s="60">
        <f t="shared" si="4"/>
        <v>85.5625</v>
      </c>
      <c r="AO39" s="54"/>
      <c r="AQ39" s="71" t="str">
        <f t="shared" si="5"/>
        <v/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>
        <f t="shared" si="12"/>
        <v>85.5625</v>
      </c>
      <c r="BB39" s="81" t="str">
        <f t="shared" si="13"/>
        <v/>
      </c>
      <c r="BD39" s="24" t="str">
        <f t="shared" si="14"/>
        <v/>
      </c>
    </row>
    <row r="40" spans="1:56" ht="16" thickBot="1" x14ac:dyDescent="0.25">
      <c r="A40" s="45">
        <v>30</v>
      </c>
      <c r="B40" s="156" t="s">
        <v>206</v>
      </c>
      <c r="C40" s="156" t="s">
        <v>147</v>
      </c>
      <c r="D40" s="31">
        <v>75</v>
      </c>
      <c r="E40" s="32"/>
      <c r="F40" s="32">
        <v>74</v>
      </c>
      <c r="G40" s="32"/>
      <c r="H40" s="32">
        <v>76</v>
      </c>
      <c r="I40" s="32"/>
      <c r="J40" s="32">
        <v>75</v>
      </c>
      <c r="K40" s="33"/>
      <c r="L40" s="31">
        <v>77</v>
      </c>
      <c r="M40" s="32"/>
      <c r="N40" s="32">
        <v>78</v>
      </c>
      <c r="O40" s="32"/>
      <c r="P40" s="32">
        <v>76</v>
      </c>
      <c r="Q40" s="32"/>
      <c r="R40" s="32">
        <v>75</v>
      </c>
      <c r="S40" s="33"/>
      <c r="T40" s="31">
        <v>77</v>
      </c>
      <c r="U40" s="32"/>
      <c r="V40" s="32">
        <v>75</v>
      </c>
      <c r="W40" s="32"/>
      <c r="X40" s="32">
        <v>76</v>
      </c>
      <c r="Y40" s="32"/>
      <c r="Z40" s="32">
        <v>77</v>
      </c>
      <c r="AA40" s="33"/>
      <c r="AB40" s="31">
        <v>78</v>
      </c>
      <c r="AC40" s="32"/>
      <c r="AD40" s="32">
        <v>79</v>
      </c>
      <c r="AE40" s="32"/>
      <c r="AF40" s="32">
        <v>80</v>
      </c>
      <c r="AG40" s="32"/>
      <c r="AH40" s="32">
        <v>75</v>
      </c>
      <c r="AI40" s="13"/>
      <c r="AJ40" s="56">
        <f t="shared" si="0"/>
        <v>75</v>
      </c>
      <c r="AK40" s="57">
        <f t="shared" si="1"/>
        <v>76.5</v>
      </c>
      <c r="AL40" s="58">
        <f t="shared" si="2"/>
        <v>76.25</v>
      </c>
      <c r="AM40" s="59">
        <f t="shared" si="3"/>
        <v>78</v>
      </c>
      <c r="AN40" s="60">
        <f t="shared" si="4"/>
        <v>76.4375</v>
      </c>
      <c r="AO40" s="54"/>
      <c r="AQ40" s="71" t="str">
        <f t="shared" si="5"/>
        <v/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>
        <f t="shared" si="12"/>
        <v>76.4375</v>
      </c>
      <c r="BB40" s="81" t="str">
        <f t="shared" si="13"/>
        <v/>
      </c>
      <c r="BD40" s="24" t="str">
        <f t="shared" si="14"/>
        <v/>
      </c>
    </row>
    <row r="41" spans="1:56" ht="16" thickBot="1" x14ac:dyDescent="0.25">
      <c r="A41" s="45">
        <v>31</v>
      </c>
      <c r="B41" s="157" t="s">
        <v>207</v>
      </c>
      <c r="C41" s="153" t="s">
        <v>208</v>
      </c>
      <c r="D41" s="31"/>
      <c r="E41" s="32"/>
      <c r="F41" s="32"/>
      <c r="G41" s="32"/>
      <c r="H41" s="32"/>
      <c r="I41" s="32"/>
      <c r="J41" s="32"/>
      <c r="K41" s="33"/>
      <c r="L41" s="31"/>
      <c r="M41" s="32"/>
      <c r="N41" s="32"/>
      <c r="O41" s="32"/>
      <c r="P41" s="32"/>
      <c r="Q41" s="32"/>
      <c r="R41" s="32"/>
      <c r="S41" s="33"/>
      <c r="T41" s="31"/>
      <c r="U41" s="32"/>
      <c r="V41" s="32"/>
      <c r="W41" s="32"/>
      <c r="X41" s="32"/>
      <c r="Y41" s="32"/>
      <c r="Z41" s="32"/>
      <c r="AA41" s="33"/>
      <c r="AB41" s="31"/>
      <c r="AC41" s="32"/>
      <c r="AD41" s="32"/>
      <c r="AE41" s="32"/>
      <c r="AF41" s="32"/>
      <c r="AG41" s="32"/>
      <c r="AH41" s="32"/>
      <c r="AI41" s="13"/>
      <c r="AJ41" s="56">
        <f t="shared" si="0"/>
        <v>0</v>
      </c>
      <c r="AK41" s="57">
        <f t="shared" si="1"/>
        <v>0</v>
      </c>
      <c r="AL41" s="58">
        <f t="shared" si="2"/>
        <v>0</v>
      </c>
      <c r="AM41" s="59">
        <f t="shared" si="3"/>
        <v>0</v>
      </c>
      <c r="AN41" s="60">
        <f t="shared" si="4"/>
        <v>0</v>
      </c>
      <c r="AO41" s="54"/>
      <c r="AQ41" s="71">
        <f t="shared" si="5"/>
        <v>0</v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 t="str">
        <f t="shared" si="12"/>
        <v/>
      </c>
      <c r="BB41" s="81">
        <f t="shared" si="13"/>
        <v>0</v>
      </c>
      <c r="BD41" s="24" t="str">
        <f t="shared" si="14"/>
        <v/>
      </c>
    </row>
    <row r="42" spans="1:56" ht="16" thickBot="1" x14ac:dyDescent="0.25">
      <c r="A42" s="45">
        <v>32</v>
      </c>
      <c r="B42" s="156" t="s">
        <v>209</v>
      </c>
      <c r="C42" s="161" t="s">
        <v>177</v>
      </c>
      <c r="D42" s="31">
        <v>90</v>
      </c>
      <c r="E42" s="32"/>
      <c r="F42" s="32">
        <v>93</v>
      </c>
      <c r="G42" s="32"/>
      <c r="H42" s="32">
        <v>94</v>
      </c>
      <c r="I42" s="32"/>
      <c r="J42" s="32">
        <v>92</v>
      </c>
      <c r="K42" s="33"/>
      <c r="L42" s="31">
        <v>95</v>
      </c>
      <c r="M42" s="32"/>
      <c r="N42" s="32">
        <v>96</v>
      </c>
      <c r="O42" s="32"/>
      <c r="P42" s="32">
        <v>95</v>
      </c>
      <c r="Q42" s="32"/>
      <c r="R42" s="32">
        <v>94</v>
      </c>
      <c r="S42" s="33"/>
      <c r="T42" s="31">
        <v>93</v>
      </c>
      <c r="U42" s="32"/>
      <c r="V42" s="32">
        <v>92</v>
      </c>
      <c r="W42" s="32"/>
      <c r="X42" s="32">
        <v>94</v>
      </c>
      <c r="Y42" s="32"/>
      <c r="Z42" s="32">
        <v>96</v>
      </c>
      <c r="AA42" s="33"/>
      <c r="AB42" s="31">
        <v>93</v>
      </c>
      <c r="AC42" s="32"/>
      <c r="AD42" s="32">
        <v>92</v>
      </c>
      <c r="AE42" s="32"/>
      <c r="AF42" s="32">
        <v>90</v>
      </c>
      <c r="AG42" s="32"/>
      <c r="AH42" s="32">
        <v>91</v>
      </c>
      <c r="AI42" s="13"/>
      <c r="AJ42" s="56">
        <f t="shared" si="0"/>
        <v>92.25</v>
      </c>
      <c r="AK42" s="57">
        <f t="shared" si="1"/>
        <v>95</v>
      </c>
      <c r="AL42" s="58">
        <f t="shared" si="2"/>
        <v>93.75</v>
      </c>
      <c r="AM42" s="59">
        <f t="shared" si="3"/>
        <v>91.5</v>
      </c>
      <c r="AN42" s="60">
        <f t="shared" si="4"/>
        <v>93.125</v>
      </c>
      <c r="AO42" s="54"/>
      <c r="AQ42" s="71" t="str">
        <f t="shared" si="5"/>
        <v/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>
        <f t="shared" si="12"/>
        <v>93.125</v>
      </c>
      <c r="BB42" s="81" t="str">
        <f t="shared" si="13"/>
        <v/>
      </c>
      <c r="BD42" s="24" t="str">
        <f t="shared" si="14"/>
        <v/>
      </c>
    </row>
    <row r="43" spans="1:56" ht="16" thickBot="1" x14ac:dyDescent="0.25">
      <c r="A43" s="45">
        <v>33</v>
      </c>
      <c r="B43" s="156" t="s">
        <v>210</v>
      </c>
      <c r="C43" s="153" t="s">
        <v>211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31"/>
      <c r="AC43" s="32"/>
      <c r="AD43" s="32"/>
      <c r="AE43" s="32"/>
      <c r="AF43" s="32"/>
      <c r="AG43" s="32"/>
      <c r="AH43" s="32"/>
      <c r="AI43" s="13"/>
      <c r="AJ43" s="56">
        <f t="shared" si="0"/>
        <v>0</v>
      </c>
      <c r="AK43" s="57">
        <f t="shared" si="1"/>
        <v>0</v>
      </c>
      <c r="AL43" s="58">
        <f t="shared" si="2"/>
        <v>0</v>
      </c>
      <c r="AM43" s="59">
        <f t="shared" si="3"/>
        <v>0</v>
      </c>
      <c r="AN43" s="60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ht="16" thickBot="1" x14ac:dyDescent="0.25">
      <c r="A44" s="45">
        <v>34</v>
      </c>
      <c r="B44" s="156" t="s">
        <v>212</v>
      </c>
      <c r="C44" s="143" t="s">
        <v>213</v>
      </c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31"/>
      <c r="AC44" s="32"/>
      <c r="AD44" s="32"/>
      <c r="AE44" s="32"/>
      <c r="AF44" s="32"/>
      <c r="AG44" s="32"/>
      <c r="AH44" s="32"/>
      <c r="AI44" s="13"/>
      <c r="AJ44" s="56">
        <f t="shared" si="0"/>
        <v>0</v>
      </c>
      <c r="AK44" s="57">
        <f t="shared" si="1"/>
        <v>0</v>
      </c>
      <c r="AL44" s="58">
        <f t="shared" si="2"/>
        <v>0</v>
      </c>
      <c r="AM44" s="59">
        <f t="shared" si="3"/>
        <v>0</v>
      </c>
      <c r="AN44" s="60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ht="16" thickBot="1" x14ac:dyDescent="0.25">
      <c r="A45" s="45">
        <v>35</v>
      </c>
      <c r="B45" s="157" t="s">
        <v>214</v>
      </c>
      <c r="C45" s="159" t="s">
        <v>215</v>
      </c>
      <c r="D45" s="31"/>
      <c r="E45" s="32"/>
      <c r="F45" s="32"/>
      <c r="G45" s="32"/>
      <c r="H45" s="32"/>
      <c r="I45" s="32"/>
      <c r="J45" s="32"/>
      <c r="K45" s="33"/>
      <c r="L45" s="31"/>
      <c r="M45" s="32"/>
      <c r="N45" s="32"/>
      <c r="O45" s="32"/>
      <c r="P45" s="32"/>
      <c r="Q45" s="32"/>
      <c r="R45" s="32"/>
      <c r="S45" s="13"/>
      <c r="T45" s="31"/>
      <c r="U45" s="32"/>
      <c r="V45" s="32"/>
      <c r="W45" s="32"/>
      <c r="X45" s="32"/>
      <c r="Y45" s="32"/>
      <c r="Z45" s="32"/>
      <c r="AA45" s="33"/>
      <c r="AB45" s="31"/>
      <c r="AC45" s="32"/>
      <c r="AD45" s="32"/>
      <c r="AE45" s="32"/>
      <c r="AF45" s="32"/>
      <c r="AG45" s="32"/>
      <c r="AH45" s="32"/>
      <c r="AI45" s="13"/>
      <c r="AJ45" s="56">
        <f t="shared" si="0"/>
        <v>0</v>
      </c>
      <c r="AK45" s="57">
        <f t="shared" si="1"/>
        <v>0</v>
      </c>
      <c r="AL45" s="58">
        <f t="shared" si="2"/>
        <v>0</v>
      </c>
      <c r="AM45" s="59">
        <f t="shared" si="3"/>
        <v>0</v>
      </c>
      <c r="AN45" s="60">
        <f t="shared" si="4"/>
        <v>0</v>
      </c>
      <c r="AO45" s="54"/>
      <c r="AQ45" s="71">
        <f t="shared" si="5"/>
        <v>0</v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 t="str">
        <f t="shared" si="12"/>
        <v/>
      </c>
      <c r="BB45" s="81">
        <f t="shared" si="13"/>
        <v>0</v>
      </c>
      <c r="BD45" s="24" t="str">
        <f t="shared" si="14"/>
        <v/>
      </c>
    </row>
    <row r="46" spans="1:56" ht="16" thickBot="1" x14ac:dyDescent="0.25">
      <c r="A46" s="45">
        <v>36</v>
      </c>
      <c r="B46" s="165" t="s">
        <v>216</v>
      </c>
      <c r="C46" s="141" t="s">
        <v>217</v>
      </c>
      <c r="D46" s="31">
        <v>75</v>
      </c>
      <c r="E46" s="32"/>
      <c r="F46" s="32">
        <v>76</v>
      </c>
      <c r="G46" s="32"/>
      <c r="H46" s="32">
        <v>75</v>
      </c>
      <c r="I46" s="32"/>
      <c r="J46" s="32">
        <v>75</v>
      </c>
      <c r="K46" s="33"/>
      <c r="L46" s="31">
        <v>76</v>
      </c>
      <c r="M46" s="32"/>
      <c r="N46" s="32">
        <v>77</v>
      </c>
      <c r="O46" s="32"/>
      <c r="P46" s="32">
        <v>78</v>
      </c>
      <c r="Q46" s="32"/>
      <c r="R46" s="32">
        <v>74</v>
      </c>
      <c r="S46" s="13"/>
      <c r="T46" s="31">
        <v>74</v>
      </c>
      <c r="U46" s="32"/>
      <c r="V46" s="32">
        <v>76</v>
      </c>
      <c r="W46" s="32"/>
      <c r="X46" s="32">
        <v>73</v>
      </c>
      <c r="Y46" s="32"/>
      <c r="Z46" s="32">
        <v>75</v>
      </c>
      <c r="AA46" s="33"/>
      <c r="AB46" s="11">
        <v>75</v>
      </c>
      <c r="AC46" s="32"/>
      <c r="AD46" s="32">
        <v>76</v>
      </c>
      <c r="AE46" s="32"/>
      <c r="AF46" s="32">
        <v>76</v>
      </c>
      <c r="AG46" s="32"/>
      <c r="AH46" s="32">
        <v>75</v>
      </c>
      <c r="AI46" s="13"/>
      <c r="AJ46" s="56">
        <f t="shared" si="0"/>
        <v>75.25</v>
      </c>
      <c r="AK46" s="57">
        <f t="shared" si="1"/>
        <v>76.25</v>
      </c>
      <c r="AL46" s="58">
        <f t="shared" si="2"/>
        <v>74.5</v>
      </c>
      <c r="AM46" s="59">
        <f t="shared" si="3"/>
        <v>75.5</v>
      </c>
      <c r="AN46" s="60">
        <f t="shared" si="4"/>
        <v>75.375</v>
      </c>
      <c r="AO46" s="54"/>
      <c r="AQ46" s="71" t="str">
        <f t="shared" si="5"/>
        <v/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>
        <f t="shared" si="12"/>
        <v>75.375</v>
      </c>
      <c r="BB46" s="81" t="str">
        <f t="shared" si="13"/>
        <v/>
      </c>
      <c r="BD46" s="24" t="str">
        <f t="shared" si="14"/>
        <v/>
      </c>
    </row>
    <row r="47" spans="1:56" x14ac:dyDescent="0.2">
      <c r="A47" s="45">
        <v>37</v>
      </c>
      <c r="B47" s="156"/>
      <c r="C47" s="153"/>
      <c r="D47" s="163"/>
      <c r="E47" s="163"/>
      <c r="F47" s="163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Y47" s="163"/>
      <c r="Z47" s="163"/>
      <c r="AA47" s="163"/>
      <c r="AB47" s="163"/>
      <c r="AC47" s="163"/>
      <c r="AD47" s="163"/>
      <c r="AE47" s="163"/>
      <c r="AF47" s="163"/>
      <c r="AG47" s="163"/>
      <c r="AH47" s="163"/>
      <c r="AI47" s="32"/>
      <c r="AJ47" s="56">
        <f t="shared" ref="AJ47" si="15">SUMIF(D47:D47, "&gt;=70") / 4 +SUMIF(F47:F47, "&gt;=70") / 4 +SUMIF(H47:H47, "&gt;=70") / 4 +SUMIF(J47:J47, "&gt;=70") / 4 + SUMIF(E47:E47, "&gt;1") / 4 + SUMIF(G47:G47, "&gt;1") / 4 + SUMIF(I47:I47, "&gt;1") / 4 + SUMIF(K47:K47, "&gt;1") / 4</f>
        <v>0</v>
      </c>
      <c r="AK47" s="57">
        <f t="shared" ref="AK47" si="16">SUMIF(L47:L47, "&gt;=70") / 4 +SUMIF(N47:N47, "&gt;=70") / 4 +SUMIF(P47:P47, "&gt;=70") / 4 +SUMIF(R47:R47, "&gt;=70") / 4 + SUMIF(M47:M47, "&gt;1") / 4 + SUMIF(O47:O47, "&gt;1") / 4 + SUMIF(Q47:Q47, "&gt;1") / 4 + SUMIF(S47:S47, "&gt;1") / 4</f>
        <v>0</v>
      </c>
      <c r="AL47" s="58">
        <f t="shared" ref="AL47" si="17">SUMIF(T47:T47, "&gt;=70") / 4 +SUMIF(V47:V47, "&gt;=70") / 4 +SUMIF(X47:X47, "&gt;=70") / 4 +SUMIF(Z47:Z47, "&gt;=70") / 4 + SUMIF(U47:U47, "&gt;1") / 4 + SUMIF(W47:W47, "&gt;1") / 4 + SUMIF(Y47:Y47, "&gt;1") / 4 + SUMIF(AA47:AA47, "&gt;1") / 4</f>
        <v>0</v>
      </c>
      <c r="AM47" s="59">
        <f t="shared" ref="AM47" si="18">SUMIF(AB47:AB47, "&gt;=70") / 4 +SUMIF(AD47:AD47, "&gt;=70") / 4 +SUMIF(AF47:AF47, "&gt;=70") / 4 +SUMIF(AH47:AH47, "&gt;=70") / 4 + SUMIF(AC47:AC47, "&gt;1") / 4 + SUMIF(AE47:AE47, "&gt;1") / 4 + SUMIF(AG47:AG47, "&gt;1") / 4 + SUMIF(AI47:AI47, "&gt;1") / 4</f>
        <v>0</v>
      </c>
      <c r="AN47" s="60">
        <f t="shared" ref="AN47" si="19">AVERAGE(AJ47:AM47)</f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ref="AJ48:AJ55" si="20">SUMIF(D48:D48, "&gt;=70") / 4 +SUMIF(F48:F48, "&gt;=70") / 4 +SUMIF(H48:H48, "&gt;=70") / 4 +SUMIF(J48:J48, "&gt;=70") / 4 + SUMIF(E48:E48, "&gt;1") / 4 + SUMIF(G48:G48, "&gt;1") / 4 + SUMIF(I48:I48, "&gt;1") / 4 + SUMIF(K48:K48, "&gt;1") / 4</f>
        <v>0</v>
      </c>
      <c r="AK48" s="62">
        <f t="shared" ref="AK48:AK55" si="21">SUMIF(L48:L48, "&gt;=70") / 4 +SUMIF(N48:N48, "&gt;=70") / 4 +SUMIF(P48:P48, "&gt;=70") / 4 +SUMIF(R48:R48, "&gt;=70") / 4 + SUMIF(M48:M48, "&gt;1") / 4 + SUMIF(O48:O48, "&gt;1") / 4 + SUMIF(Q48:Q48, "&gt;1") / 4 + SUMIF(S48:S48, "&gt;1") / 4</f>
        <v>0</v>
      </c>
      <c r="AL48" s="63">
        <f t="shared" ref="AL48:AL55" si="22">SUMIF(T48:T48, "&gt;=70") / 4 +SUMIF(V48:V48, "&gt;=70") / 4 +SUMIF(X48:X48, "&gt;=70") / 4 +SUMIF(Z48:Z48, "&gt;=70") / 4 + SUMIF(U48:U48, "&gt;1") / 4 + SUMIF(W48:W48, "&gt;1") / 4 + SUMIF(Y48:Y48, "&gt;1") / 4 + SUMIF(AA48:AA48, "&gt;1") / 4</f>
        <v>0</v>
      </c>
      <c r="AM48" s="64">
        <f t="shared" ref="AM48:AM55" si="23">SUMIF(AB48:AB48, "&gt;=65") / 4 +SUMIF(AD48:AD48, "&gt;=65") / 4 +SUMIF(AF48:AF48, "&gt;=65") / 4 +SUMIF(AH48:AH48, "&gt;=65") / 4 + SUMIF(AC48:AC48, "&gt;1") / 4 + SUMIF(AE48:AE48, "&gt;1") / 4 + SUMIF(AG48:AG48, "&gt;1") / 4 + SUMIF(AI48:AI48, "&gt;1") / 4</f>
        <v>0</v>
      </c>
      <c r="AN48" s="65">
        <f t="shared" ref="AN48:AN55" si="24">AVERAGE(AJ48:AM48)</f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20"/>
        <v>0</v>
      </c>
      <c r="AK49" s="62">
        <f t="shared" si="21"/>
        <v>0</v>
      </c>
      <c r="AL49" s="63">
        <f t="shared" si="22"/>
        <v>0</v>
      </c>
      <c r="AM49" s="64">
        <f t="shared" si="23"/>
        <v>0</v>
      </c>
      <c r="AN49" s="65">
        <f t="shared" si="2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20"/>
        <v>0</v>
      </c>
      <c r="AK50" s="62">
        <f t="shared" si="21"/>
        <v>0</v>
      </c>
      <c r="AL50" s="63">
        <f t="shared" si="22"/>
        <v>0</v>
      </c>
      <c r="AM50" s="64">
        <f t="shared" si="23"/>
        <v>0</v>
      </c>
      <c r="AN50" s="65">
        <f t="shared" si="2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20"/>
        <v>0</v>
      </c>
      <c r="AK51" s="62">
        <f t="shared" si="21"/>
        <v>0</v>
      </c>
      <c r="AL51" s="63">
        <f t="shared" si="22"/>
        <v>0</v>
      </c>
      <c r="AM51" s="64">
        <f t="shared" si="23"/>
        <v>0</v>
      </c>
      <c r="AN51" s="65">
        <f t="shared" si="2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20"/>
        <v>0</v>
      </c>
      <c r="AK52" s="62">
        <f t="shared" si="21"/>
        <v>0</v>
      </c>
      <c r="AL52" s="63">
        <f t="shared" si="22"/>
        <v>0</v>
      </c>
      <c r="AM52" s="64">
        <f t="shared" si="23"/>
        <v>0</v>
      </c>
      <c r="AN52" s="65">
        <f t="shared" si="2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20"/>
        <v>0</v>
      </c>
      <c r="AK53" s="62">
        <f t="shared" si="21"/>
        <v>0</v>
      </c>
      <c r="AL53" s="63">
        <f t="shared" si="22"/>
        <v>0</v>
      </c>
      <c r="AM53" s="64">
        <f t="shared" si="23"/>
        <v>0</v>
      </c>
      <c r="AN53" s="65">
        <f t="shared" si="2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20"/>
        <v>0</v>
      </c>
      <c r="AK54" s="62">
        <f t="shared" si="21"/>
        <v>0</v>
      </c>
      <c r="AL54" s="63">
        <f t="shared" si="22"/>
        <v>0</v>
      </c>
      <c r="AM54" s="64">
        <f t="shared" si="23"/>
        <v>0</v>
      </c>
      <c r="AN54" s="65">
        <f t="shared" si="2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20"/>
        <v>0</v>
      </c>
      <c r="AK55" s="67">
        <f t="shared" si="21"/>
        <v>0</v>
      </c>
      <c r="AL55" s="68">
        <f t="shared" si="22"/>
        <v>0</v>
      </c>
      <c r="AM55" s="69">
        <f t="shared" si="23"/>
        <v>0</v>
      </c>
      <c r="AN55" s="70">
        <f t="shared" si="2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  <mergeCell ref="D7:R7"/>
    <mergeCell ref="A9:A10"/>
    <mergeCell ref="B9:B10"/>
    <mergeCell ref="C9:C10"/>
    <mergeCell ref="D9:K9"/>
    <mergeCell ref="L9:S9"/>
    <mergeCell ref="AM9:AM10"/>
    <mergeCell ref="AQ9:AQ10"/>
    <mergeCell ref="AR9:AR10"/>
    <mergeCell ref="T9:AA9"/>
    <mergeCell ref="AB9:AI9"/>
    <mergeCell ref="AJ9:AJ10"/>
    <mergeCell ref="AK9:AK10"/>
    <mergeCell ref="AL9:AL10"/>
  </mergeCells>
  <conditionalFormatting sqref="D12:E28 L12:M28 AB12:AC28 D30:E33 L30:M33 AB30:AC33 T33:U33 D35:E41 L35:M41 T35:U41 AB35:AC41 D42:AI46 AI47 D48:AI55">
    <cfRule type="cellIs" dxfId="19" priority="5" operator="lessThan">
      <formula>70</formula>
    </cfRule>
  </conditionalFormatting>
  <conditionalFormatting sqref="D11:AH11 AI11:AI34 F12:K28 N12:AA28 AD12:AH28 N30:AA32 F30:K33 AD30:AH33 N33:S33 V33:AA33 AG34:AH34 F35:K41 N35:S41 V35:AA41 AD35:AI41">
    <cfRule type="cellIs" dxfId="18" priority="1" operator="lessThan">
      <formula>70</formula>
    </cfRule>
  </conditionalFormatting>
  <conditionalFormatting sqref="AJ11:AO55">
    <cfRule type="cellIs" dxfId="17" priority="15" operator="lessThan">
      <formula>70</formula>
    </cfRule>
  </conditionalFormatting>
  <conditionalFormatting sqref="AQ11:AQ55">
    <cfRule type="cellIs" dxfId="16" priority="13" operator="lessThan">
      <formula>70</formula>
    </cfRule>
  </conditionalFormatting>
  <conditionalFormatting sqref="AQ11:AX55">
    <cfRule type="cellIs" dxfId="15" priority="14" operator="lessThan">
      <formula>70</formula>
    </cfRule>
  </conditionalFormatting>
  <conditionalFormatting sqref="AY11:AY55">
    <cfRule type="cellIs" dxfId="14" priority="8" operator="lessThan">
      <formula>70</formula>
    </cfRule>
  </conditionalFormatting>
  <dataValidations count="2">
    <dataValidation type="custom" allowBlank="1" showInputMessage="1" showErrorMessage="1" sqref="D11:AH28" xr:uid="{1C325A39-B949-7F4C-A621-C2C794E4B4CD}">
      <formula1>ISNUMBER(D11:D60)</formula1>
    </dataValidation>
    <dataValidation type="custom" allowBlank="1" showInputMessage="1" showErrorMessage="1" sqref="D30:AH32" xr:uid="{D04DCFC4-779D-D143-BCF1-CECCD697FB1E}">
      <formula1>ISNUMBER(D30:D78)</formula1>
    </dataValidation>
  </dataValidation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9DF01-20BF-4763-BB9F-8DEA9820AE39}">
  <dimension ref="A4:BD55"/>
  <sheetViews>
    <sheetView zoomScale="85" zoomScaleNormal="85" workbookViewId="0">
      <selection activeCell="F36" sqref="F36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207" t="s">
        <v>145</v>
      </c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208"/>
      <c r="P7" s="208"/>
      <c r="Q7" s="208"/>
      <c r="R7" s="209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10" t="s">
        <v>98</v>
      </c>
      <c r="AO7" s="213" t="s">
        <v>103</v>
      </c>
      <c r="AQ7" s="184" t="s">
        <v>20</v>
      </c>
      <c r="AR7" s="185"/>
      <c r="AS7" s="185"/>
      <c r="AT7" s="186"/>
      <c r="AU7" s="243" t="s">
        <v>21</v>
      </c>
      <c r="AV7" s="244"/>
      <c r="AW7" s="244"/>
      <c r="AX7" s="245"/>
      <c r="AY7" s="237" t="s">
        <v>102</v>
      </c>
      <c r="AZ7" s="238"/>
      <c r="BA7" s="237" t="s">
        <v>104</v>
      </c>
      <c r="BB7" s="238"/>
      <c r="BD7" s="24" t="s">
        <v>144</v>
      </c>
    </row>
    <row r="8" spans="1:56" ht="16" thickBot="1" x14ac:dyDescent="0.25">
      <c r="AN8" s="211"/>
      <c r="AO8" s="214"/>
      <c r="AQ8" s="187"/>
      <c r="AR8" s="188"/>
      <c r="AS8" s="188"/>
      <c r="AT8" s="189"/>
      <c r="AU8" s="246"/>
      <c r="AV8" s="247"/>
      <c r="AW8" s="247"/>
      <c r="AX8" s="248"/>
      <c r="AY8" s="241"/>
      <c r="AZ8" s="242"/>
      <c r="BA8" s="239"/>
      <c r="BB8" s="240"/>
    </row>
    <row r="9" spans="1:56" x14ac:dyDescent="0.2">
      <c r="A9" s="198" t="s">
        <v>5</v>
      </c>
      <c r="B9" s="200" t="s">
        <v>4</v>
      </c>
      <c r="C9" s="202" t="s">
        <v>19</v>
      </c>
      <c r="D9" s="204" t="s">
        <v>90</v>
      </c>
      <c r="E9" s="205"/>
      <c r="F9" s="205"/>
      <c r="G9" s="205"/>
      <c r="H9" s="205"/>
      <c r="I9" s="205"/>
      <c r="J9" s="205"/>
      <c r="K9" s="206"/>
      <c r="L9" s="216" t="s">
        <v>91</v>
      </c>
      <c r="M9" s="217"/>
      <c r="N9" s="217"/>
      <c r="O9" s="217"/>
      <c r="P9" s="217"/>
      <c r="Q9" s="217"/>
      <c r="R9" s="217"/>
      <c r="S9" s="218"/>
      <c r="T9" s="228" t="s">
        <v>92</v>
      </c>
      <c r="U9" s="229"/>
      <c r="V9" s="229"/>
      <c r="W9" s="229"/>
      <c r="X9" s="229"/>
      <c r="Y9" s="229"/>
      <c r="Z9" s="229"/>
      <c r="AA9" s="230"/>
      <c r="AB9" s="219" t="s">
        <v>93</v>
      </c>
      <c r="AC9" s="220"/>
      <c r="AD9" s="220"/>
      <c r="AE9" s="220"/>
      <c r="AF9" s="220"/>
      <c r="AG9" s="220"/>
      <c r="AH9" s="220"/>
      <c r="AI9" s="221"/>
      <c r="AJ9" s="222" t="s">
        <v>94</v>
      </c>
      <c r="AK9" s="224" t="s">
        <v>95</v>
      </c>
      <c r="AL9" s="231" t="s">
        <v>96</v>
      </c>
      <c r="AM9" s="226" t="s">
        <v>97</v>
      </c>
      <c r="AN9" s="211"/>
      <c r="AO9" s="214"/>
      <c r="AQ9" s="196" t="s">
        <v>42</v>
      </c>
      <c r="AR9" s="190" t="s">
        <v>43</v>
      </c>
      <c r="AS9" s="192" t="s">
        <v>44</v>
      </c>
      <c r="AT9" s="194" t="s">
        <v>99</v>
      </c>
      <c r="AU9" s="196" t="s">
        <v>46</v>
      </c>
      <c r="AV9" s="190" t="s">
        <v>105</v>
      </c>
      <c r="AW9" s="192" t="s">
        <v>106</v>
      </c>
      <c r="AX9" s="250" t="s">
        <v>107</v>
      </c>
      <c r="AY9" s="233" t="s">
        <v>100</v>
      </c>
      <c r="AZ9" s="235" t="s">
        <v>101</v>
      </c>
      <c r="BA9" s="234" t="s">
        <v>57</v>
      </c>
      <c r="BB9" s="249" t="s">
        <v>58</v>
      </c>
    </row>
    <row r="10" spans="1:56" ht="16" thickBot="1" x14ac:dyDescent="0.25">
      <c r="A10" s="199"/>
      <c r="B10" s="201"/>
      <c r="C10" s="203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23"/>
      <c r="AK10" s="225"/>
      <c r="AL10" s="232"/>
      <c r="AM10" s="227"/>
      <c r="AN10" s="212"/>
      <c r="AO10" s="215"/>
      <c r="AQ10" s="197"/>
      <c r="AR10" s="191"/>
      <c r="AS10" s="193"/>
      <c r="AT10" s="195"/>
      <c r="AU10" s="197"/>
      <c r="AV10" s="191"/>
      <c r="AW10" s="193"/>
      <c r="AX10" s="251"/>
      <c r="AY10" s="234"/>
      <c r="AZ10" s="236"/>
      <c r="BA10" s="234"/>
      <c r="BB10" s="249"/>
    </row>
    <row r="11" spans="1:56" ht="15" customHeight="1" x14ac:dyDescent="0.2">
      <c r="A11" s="41">
        <v>1</v>
      </c>
      <c r="B11" s="153" t="s">
        <v>148</v>
      </c>
      <c r="C11" s="156" t="s">
        <v>149</v>
      </c>
      <c r="D11" s="42">
        <v>88</v>
      </c>
      <c r="E11" s="43"/>
      <c r="F11" s="43">
        <v>80</v>
      </c>
      <c r="G11" s="43"/>
      <c r="H11" s="43">
        <v>82</v>
      </c>
      <c r="I11" s="43"/>
      <c r="J11" s="43">
        <v>90</v>
      </c>
      <c r="K11" s="44"/>
      <c r="L11" s="42">
        <v>90</v>
      </c>
      <c r="M11" s="43"/>
      <c r="N11" s="43">
        <v>85</v>
      </c>
      <c r="O11" s="43"/>
      <c r="P11" s="43">
        <v>95</v>
      </c>
      <c r="Q11" s="43"/>
      <c r="R11" s="43">
        <v>80</v>
      </c>
      <c r="S11" s="44"/>
      <c r="T11" s="42">
        <v>80</v>
      </c>
      <c r="U11" s="43"/>
      <c r="V11" s="43">
        <v>90</v>
      </c>
      <c r="W11" s="43"/>
      <c r="X11" s="43">
        <v>80</v>
      </c>
      <c r="Y11" s="43"/>
      <c r="Z11" s="43">
        <v>80</v>
      </c>
      <c r="AA11" s="44"/>
      <c r="AB11" s="31">
        <v>86</v>
      </c>
      <c r="AC11" s="32"/>
      <c r="AD11" s="32">
        <v>82</v>
      </c>
      <c r="AE11" s="32"/>
      <c r="AF11" s="32">
        <v>82</v>
      </c>
      <c r="AG11" s="32"/>
      <c r="AH11" s="32">
        <v>85</v>
      </c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85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87.5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82.5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83.75</v>
      </c>
      <c r="AN11" s="60">
        <f>AVERAGE(AJ11:AM11)</f>
        <v>84.6875</v>
      </c>
      <c r="AO11" s="51"/>
      <c r="AQ11" s="71" t="str">
        <f>IF(AN11&lt;70, AN11*0.5, "")</f>
        <v/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>
        <f>IF(AV11&lt;&gt;"", IF(AX11&gt;=70, AX11, IF(AY11+AZ11&gt;=70, AY11+AZ11, "")),
   IF(AR11&lt;&gt;"", IF(AT11&gt;=70, AT11, ""),
   IF(AN11&gt;=70, AN11, "")))</f>
        <v>84.6875</v>
      </c>
      <c r="BB11" s="80" t="str">
        <f>IF(AV11&lt;&gt;"", IF(AX11&lt;70, IF(AY11+AZ11&lt;70, AY11+AZ11, ""), ""), IF(AR11&lt;&gt;"", IF(AT11&lt;70, AT11, ""), IF(AN11&lt;70, AN11, "")))</f>
        <v/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56" t="s">
        <v>150</v>
      </c>
      <c r="C12" s="153" t="s">
        <v>151</v>
      </c>
      <c r="D12" s="31">
        <v>75</v>
      </c>
      <c r="E12" s="32"/>
      <c r="F12" s="32">
        <v>50</v>
      </c>
      <c r="G12" s="32"/>
      <c r="H12" s="32">
        <v>40</v>
      </c>
      <c r="I12" s="32"/>
      <c r="J12" s="32">
        <v>50</v>
      </c>
      <c r="K12" s="33"/>
      <c r="L12" s="31">
        <v>78</v>
      </c>
      <c r="M12" s="32"/>
      <c r="N12" s="32">
        <v>40</v>
      </c>
      <c r="O12" s="32"/>
      <c r="P12" s="32">
        <v>50</v>
      </c>
      <c r="Q12" s="32"/>
      <c r="R12" s="32">
        <v>40</v>
      </c>
      <c r="S12" s="33"/>
      <c r="T12" s="31">
        <v>80</v>
      </c>
      <c r="U12" s="32"/>
      <c r="V12" s="32">
        <v>65</v>
      </c>
      <c r="W12" s="32"/>
      <c r="X12" s="32">
        <v>50</v>
      </c>
      <c r="Y12" s="32"/>
      <c r="Z12" s="32">
        <v>60</v>
      </c>
      <c r="AA12" s="33"/>
      <c r="AB12" s="11">
        <v>82</v>
      </c>
      <c r="AC12" s="32"/>
      <c r="AD12" s="32">
        <v>50</v>
      </c>
      <c r="AE12" s="32"/>
      <c r="AF12" s="32">
        <v>40</v>
      </c>
      <c r="AG12" s="32"/>
      <c r="AH12" s="32">
        <v>50</v>
      </c>
      <c r="AI12" s="1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18.75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19.5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20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20.5</v>
      </c>
      <c r="AN12" s="65">
        <f t="shared" ref="AN12:AN55" si="4">AVERAGE(AJ12:AM12)</f>
        <v>19.6875</v>
      </c>
      <c r="AO12" s="54"/>
      <c r="AQ12" s="71">
        <f t="shared" ref="AQ12:AQ55" si="5">IF(AN12&lt;70, AN12*0.5, "")</f>
        <v>9.84375</v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 t="str">
        <f t="shared" ref="BA12:BA55" si="12">IF(AV12&lt;&gt;"", IF(AX12&gt;=70, AX12, IF(AY12+AZ12&gt;=70, AY12+AZ12, "")),
   IF(AR12&lt;&gt;"", IF(AT12&gt;=70, AT12, ""),
   IF(AN12&gt;=70, AN12, "")))</f>
        <v/>
      </c>
      <c r="BB12" s="81">
        <f t="shared" ref="BB12:BB55" si="13">IF(AV12&lt;&gt;"", IF(AX12&lt;70, IF(AY12+AZ12&lt;70, AY12+AZ12, ""), ""), IF(AR12&lt;&gt;"", IF(AT12&lt;70, AT12, ""), IF(AN12&lt;70, AN12, "")))</f>
        <v>19.6875</v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53" t="s">
        <v>152</v>
      </c>
      <c r="C13" s="156" t="s">
        <v>153</v>
      </c>
      <c r="D13" s="31">
        <v>0</v>
      </c>
      <c r="E13" s="32"/>
      <c r="F13" s="32">
        <v>0</v>
      </c>
      <c r="G13" s="32"/>
      <c r="H13" s="32">
        <v>0</v>
      </c>
      <c r="I13" s="32"/>
      <c r="J13" s="32">
        <v>0</v>
      </c>
      <c r="K13" s="33"/>
      <c r="L13" s="31">
        <v>0</v>
      </c>
      <c r="M13" s="32"/>
      <c r="N13" s="32">
        <v>0</v>
      </c>
      <c r="O13" s="32"/>
      <c r="P13" s="32">
        <v>0</v>
      </c>
      <c r="Q13" s="32"/>
      <c r="R13" s="32">
        <v>0</v>
      </c>
      <c r="S13" s="33"/>
      <c r="T13" s="31">
        <v>0</v>
      </c>
      <c r="U13" s="32"/>
      <c r="V13" s="32">
        <v>0</v>
      </c>
      <c r="W13" s="32"/>
      <c r="X13" s="32">
        <v>0</v>
      </c>
      <c r="Y13" s="32"/>
      <c r="Z13" s="32">
        <v>0</v>
      </c>
      <c r="AA13" s="33"/>
      <c r="AB13" s="11">
        <v>0</v>
      </c>
      <c r="AC13" s="32"/>
      <c r="AD13" s="32">
        <v>0</v>
      </c>
      <c r="AE13" s="32"/>
      <c r="AF13" s="32">
        <v>0</v>
      </c>
      <c r="AG13" s="32"/>
      <c r="AH13" s="32">
        <v>0</v>
      </c>
      <c r="AI13" s="13"/>
      <c r="AJ13" s="61">
        <f t="shared" si="0"/>
        <v>0</v>
      </c>
      <c r="AK13" s="62">
        <f t="shared" si="1"/>
        <v>0</v>
      </c>
      <c r="AL13" s="63">
        <f t="shared" si="2"/>
        <v>0</v>
      </c>
      <c r="AM13" s="64">
        <f t="shared" si="3"/>
        <v>0</v>
      </c>
      <c r="AN13" s="65">
        <f t="shared" si="4"/>
        <v>0</v>
      </c>
      <c r="AO13" s="54"/>
      <c r="AQ13" s="71">
        <f t="shared" si="5"/>
        <v>0</v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 t="str">
        <f t="shared" si="12"/>
        <v/>
      </c>
      <c r="BB13" s="81">
        <f t="shared" si="13"/>
        <v>0</v>
      </c>
      <c r="BD13" s="24" t="str">
        <f t="shared" si="14"/>
        <v/>
      </c>
    </row>
    <row r="14" spans="1:56" x14ac:dyDescent="0.2">
      <c r="A14" s="45">
        <v>4</v>
      </c>
      <c r="B14" s="156" t="s">
        <v>154</v>
      </c>
      <c r="C14" s="157" t="s">
        <v>155</v>
      </c>
      <c r="D14" s="31">
        <v>80</v>
      </c>
      <c r="E14" s="32"/>
      <c r="F14" s="32">
        <v>80</v>
      </c>
      <c r="G14" s="32"/>
      <c r="H14" s="32">
        <v>80</v>
      </c>
      <c r="I14" s="32"/>
      <c r="J14" s="32">
        <v>80</v>
      </c>
      <c r="K14" s="33"/>
      <c r="L14" s="31">
        <v>75</v>
      </c>
      <c r="M14" s="32"/>
      <c r="N14" s="32">
        <v>75</v>
      </c>
      <c r="O14" s="32"/>
      <c r="P14" s="32">
        <v>80</v>
      </c>
      <c r="Q14" s="32"/>
      <c r="R14" s="32">
        <v>70</v>
      </c>
      <c r="S14" s="33"/>
      <c r="T14" s="31">
        <v>80</v>
      </c>
      <c r="U14" s="32"/>
      <c r="V14" s="32">
        <v>80</v>
      </c>
      <c r="W14" s="32"/>
      <c r="X14" s="32">
        <v>70</v>
      </c>
      <c r="Y14" s="32"/>
      <c r="Z14" s="32">
        <v>70</v>
      </c>
      <c r="AA14" s="33"/>
      <c r="AB14" s="11">
        <v>75</v>
      </c>
      <c r="AC14" s="32"/>
      <c r="AD14" s="32">
        <v>82</v>
      </c>
      <c r="AE14" s="32"/>
      <c r="AF14" s="32">
        <v>72</v>
      </c>
      <c r="AG14" s="32"/>
      <c r="AH14" s="32">
        <v>70</v>
      </c>
      <c r="AI14" s="13"/>
      <c r="AJ14" s="61">
        <f t="shared" si="0"/>
        <v>80</v>
      </c>
      <c r="AK14" s="62">
        <f t="shared" si="1"/>
        <v>75</v>
      </c>
      <c r="AL14" s="63">
        <f t="shared" si="2"/>
        <v>75</v>
      </c>
      <c r="AM14" s="64">
        <f t="shared" si="3"/>
        <v>74.75</v>
      </c>
      <c r="AN14" s="65">
        <f t="shared" si="4"/>
        <v>76.1875</v>
      </c>
      <c r="AO14" s="54"/>
      <c r="AQ14" s="71" t="str">
        <f t="shared" si="5"/>
        <v/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>
        <f t="shared" si="12"/>
        <v>76.1875</v>
      </c>
      <c r="BB14" s="81" t="str">
        <f t="shared" si="13"/>
        <v/>
      </c>
      <c r="BD14" s="24" t="str">
        <f t="shared" si="14"/>
        <v/>
      </c>
    </row>
    <row r="15" spans="1:56" x14ac:dyDescent="0.2">
      <c r="A15" s="45">
        <v>5</v>
      </c>
      <c r="B15" s="157" t="s">
        <v>156</v>
      </c>
      <c r="C15" s="156" t="s">
        <v>157</v>
      </c>
      <c r="D15" s="31">
        <v>80</v>
      </c>
      <c r="E15" s="32"/>
      <c r="F15" s="32">
        <v>85</v>
      </c>
      <c r="G15" s="32"/>
      <c r="H15" s="32">
        <v>70</v>
      </c>
      <c r="I15" s="32"/>
      <c r="J15" s="32">
        <v>70</v>
      </c>
      <c r="K15" s="33"/>
      <c r="L15" s="31">
        <v>70</v>
      </c>
      <c r="M15" s="32"/>
      <c r="N15" s="32">
        <v>70</v>
      </c>
      <c r="O15" s="32"/>
      <c r="P15" s="32">
        <v>80</v>
      </c>
      <c r="Q15" s="32"/>
      <c r="R15" s="32">
        <v>70</v>
      </c>
      <c r="S15" s="33"/>
      <c r="T15" s="31">
        <v>80</v>
      </c>
      <c r="U15" s="32"/>
      <c r="V15" s="32">
        <v>80</v>
      </c>
      <c r="W15" s="32"/>
      <c r="X15" s="32">
        <v>71</v>
      </c>
      <c r="Y15" s="32"/>
      <c r="Z15" s="32">
        <v>70</v>
      </c>
      <c r="AA15" s="33"/>
      <c r="AB15" s="11">
        <v>70</v>
      </c>
      <c r="AC15" s="32"/>
      <c r="AD15" s="32">
        <v>70</v>
      </c>
      <c r="AE15" s="32"/>
      <c r="AF15" s="32">
        <v>70</v>
      </c>
      <c r="AG15" s="32"/>
      <c r="AH15" s="32">
        <v>80</v>
      </c>
      <c r="AI15" s="13"/>
      <c r="AJ15" s="61">
        <f t="shared" si="0"/>
        <v>76.25</v>
      </c>
      <c r="AK15" s="62">
        <f t="shared" si="1"/>
        <v>72.5</v>
      </c>
      <c r="AL15" s="63">
        <f t="shared" si="2"/>
        <v>75.25</v>
      </c>
      <c r="AM15" s="64">
        <f t="shared" si="3"/>
        <v>72.5</v>
      </c>
      <c r="AN15" s="65">
        <f t="shared" si="4"/>
        <v>74.125</v>
      </c>
      <c r="AO15" s="54"/>
      <c r="AQ15" s="71" t="str">
        <f t="shared" si="5"/>
        <v/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>
        <f t="shared" si="12"/>
        <v>74.125</v>
      </c>
      <c r="BB15" s="81" t="str">
        <f t="shared" si="13"/>
        <v/>
      </c>
      <c r="BD15" s="24" t="str">
        <f t="shared" si="14"/>
        <v/>
      </c>
    </row>
    <row r="16" spans="1:56" x14ac:dyDescent="0.2">
      <c r="A16" s="45">
        <v>6</v>
      </c>
      <c r="B16" s="156" t="s">
        <v>158</v>
      </c>
      <c r="C16" s="153" t="s">
        <v>159</v>
      </c>
      <c r="D16" s="31">
        <v>92</v>
      </c>
      <c r="E16" s="32"/>
      <c r="F16" s="32">
        <v>90</v>
      </c>
      <c r="G16" s="32"/>
      <c r="H16" s="32">
        <v>90</v>
      </c>
      <c r="I16" s="32"/>
      <c r="J16" s="32">
        <v>90</v>
      </c>
      <c r="K16" s="33"/>
      <c r="L16" s="31">
        <v>95</v>
      </c>
      <c r="M16" s="32"/>
      <c r="N16" s="32">
        <v>100</v>
      </c>
      <c r="O16" s="32"/>
      <c r="P16" s="32">
        <v>95</v>
      </c>
      <c r="Q16" s="32"/>
      <c r="R16" s="32">
        <v>90</v>
      </c>
      <c r="S16" s="33"/>
      <c r="T16" s="31">
        <v>90</v>
      </c>
      <c r="U16" s="32"/>
      <c r="V16" s="32">
        <v>90</v>
      </c>
      <c r="W16" s="32"/>
      <c r="X16" s="32">
        <v>90</v>
      </c>
      <c r="Y16" s="32"/>
      <c r="Z16" s="32">
        <v>90</v>
      </c>
      <c r="AA16" s="33"/>
      <c r="AB16" s="11">
        <v>95</v>
      </c>
      <c r="AC16" s="32"/>
      <c r="AD16" s="32">
        <v>90</v>
      </c>
      <c r="AE16" s="32"/>
      <c r="AF16" s="32">
        <v>90</v>
      </c>
      <c r="AG16" s="32"/>
      <c r="AH16" s="32">
        <v>95</v>
      </c>
      <c r="AI16" s="13"/>
      <c r="AJ16" s="61">
        <f t="shared" si="0"/>
        <v>90.5</v>
      </c>
      <c r="AK16" s="62">
        <f t="shared" si="1"/>
        <v>95</v>
      </c>
      <c r="AL16" s="63">
        <f t="shared" si="2"/>
        <v>90</v>
      </c>
      <c r="AM16" s="64">
        <f t="shared" si="3"/>
        <v>92.5</v>
      </c>
      <c r="AN16" s="65">
        <f t="shared" si="4"/>
        <v>92</v>
      </c>
      <c r="AO16" s="54"/>
      <c r="AQ16" s="71" t="str">
        <f t="shared" si="5"/>
        <v/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>
        <f t="shared" si="12"/>
        <v>92</v>
      </c>
      <c r="BB16" s="81" t="str">
        <f t="shared" si="13"/>
        <v/>
      </c>
      <c r="BD16" s="24" t="str">
        <f t="shared" si="14"/>
        <v/>
      </c>
    </row>
    <row r="17" spans="1:56" x14ac:dyDescent="0.2">
      <c r="A17" s="45">
        <v>7</v>
      </c>
      <c r="B17" s="156" t="s">
        <v>160</v>
      </c>
      <c r="C17" s="158" t="s">
        <v>161</v>
      </c>
      <c r="D17" s="31">
        <v>90</v>
      </c>
      <c r="E17" s="32"/>
      <c r="F17" s="32">
        <v>91</v>
      </c>
      <c r="G17" s="32"/>
      <c r="H17" s="32">
        <v>90</v>
      </c>
      <c r="I17" s="32"/>
      <c r="J17" s="32">
        <v>92</v>
      </c>
      <c r="K17" s="33"/>
      <c r="L17" s="31">
        <v>90</v>
      </c>
      <c r="M17" s="32"/>
      <c r="N17" s="32">
        <v>90</v>
      </c>
      <c r="O17" s="32"/>
      <c r="P17" s="32">
        <v>90</v>
      </c>
      <c r="Q17" s="32"/>
      <c r="R17" s="32">
        <v>90</v>
      </c>
      <c r="S17" s="33"/>
      <c r="T17" s="31">
        <v>85</v>
      </c>
      <c r="U17" s="32"/>
      <c r="V17" s="32">
        <v>90</v>
      </c>
      <c r="W17" s="32"/>
      <c r="X17" s="32">
        <v>90</v>
      </c>
      <c r="Y17" s="32"/>
      <c r="Z17" s="32">
        <v>90</v>
      </c>
      <c r="AA17" s="33"/>
      <c r="AB17" s="11">
        <v>90</v>
      </c>
      <c r="AC17" s="32"/>
      <c r="AD17" s="32">
        <v>95</v>
      </c>
      <c r="AE17" s="32"/>
      <c r="AF17" s="32">
        <v>90</v>
      </c>
      <c r="AG17" s="32"/>
      <c r="AH17" s="32">
        <v>90</v>
      </c>
      <c r="AI17" s="13"/>
      <c r="AJ17" s="61">
        <f t="shared" si="0"/>
        <v>90.75</v>
      </c>
      <c r="AK17" s="62">
        <f t="shared" si="1"/>
        <v>90</v>
      </c>
      <c r="AL17" s="63">
        <f t="shared" si="2"/>
        <v>88.75</v>
      </c>
      <c r="AM17" s="64">
        <f t="shared" si="3"/>
        <v>91.25</v>
      </c>
      <c r="AN17" s="65">
        <f t="shared" si="4"/>
        <v>90.1875</v>
      </c>
      <c r="AO17" s="54"/>
      <c r="AQ17" s="71" t="str">
        <f t="shared" si="5"/>
        <v/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>
        <f t="shared" si="12"/>
        <v>90.1875</v>
      </c>
      <c r="BB17" s="81" t="str">
        <f t="shared" si="13"/>
        <v/>
      </c>
      <c r="BD17" s="24" t="str">
        <f t="shared" si="14"/>
        <v/>
      </c>
    </row>
    <row r="18" spans="1:56" x14ac:dyDescent="0.2">
      <c r="A18" s="45">
        <v>8</v>
      </c>
      <c r="B18" s="153" t="s">
        <v>162</v>
      </c>
      <c r="C18" s="153" t="s">
        <v>163</v>
      </c>
      <c r="D18" s="31">
        <v>75</v>
      </c>
      <c r="E18" s="32"/>
      <c r="F18" s="32">
        <v>70</v>
      </c>
      <c r="G18" s="32"/>
      <c r="H18" s="32">
        <v>74</v>
      </c>
      <c r="I18" s="32"/>
      <c r="J18" s="32">
        <v>75</v>
      </c>
      <c r="K18" s="33"/>
      <c r="L18" s="31">
        <v>80</v>
      </c>
      <c r="M18" s="32"/>
      <c r="N18" s="32">
        <v>75</v>
      </c>
      <c r="O18" s="32"/>
      <c r="P18" s="32">
        <v>80</v>
      </c>
      <c r="Q18" s="32"/>
      <c r="R18" s="32">
        <v>70</v>
      </c>
      <c r="S18" s="33"/>
      <c r="T18" s="31">
        <v>80</v>
      </c>
      <c r="U18" s="32"/>
      <c r="V18" s="32">
        <v>80</v>
      </c>
      <c r="W18" s="32"/>
      <c r="X18" s="32">
        <v>74</v>
      </c>
      <c r="Y18" s="32"/>
      <c r="Z18" s="32">
        <v>80</v>
      </c>
      <c r="AA18" s="33"/>
      <c r="AB18" s="11">
        <v>75</v>
      </c>
      <c r="AC18" s="32"/>
      <c r="AD18" s="32">
        <v>78</v>
      </c>
      <c r="AE18" s="32"/>
      <c r="AF18" s="32">
        <v>76</v>
      </c>
      <c r="AG18" s="32"/>
      <c r="AH18" s="32">
        <v>80</v>
      </c>
      <c r="AI18" s="13"/>
      <c r="AJ18" s="61">
        <f t="shared" si="0"/>
        <v>73.5</v>
      </c>
      <c r="AK18" s="62">
        <f t="shared" si="1"/>
        <v>76.25</v>
      </c>
      <c r="AL18" s="63">
        <f t="shared" si="2"/>
        <v>78.5</v>
      </c>
      <c r="AM18" s="64">
        <f t="shared" si="3"/>
        <v>77.25</v>
      </c>
      <c r="AN18" s="65">
        <f t="shared" si="4"/>
        <v>76.375</v>
      </c>
      <c r="AO18" s="54"/>
      <c r="AQ18" s="71" t="str">
        <f t="shared" si="5"/>
        <v/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>
        <f t="shared" si="12"/>
        <v>76.375</v>
      </c>
      <c r="BB18" s="81" t="str">
        <f t="shared" si="13"/>
        <v/>
      </c>
      <c r="BD18" s="24" t="str">
        <f t="shared" si="14"/>
        <v/>
      </c>
    </row>
    <row r="19" spans="1:56" x14ac:dyDescent="0.2">
      <c r="A19" s="45">
        <v>9</v>
      </c>
      <c r="B19" s="156" t="s">
        <v>164</v>
      </c>
      <c r="C19" s="156" t="s">
        <v>165</v>
      </c>
      <c r="D19" s="31">
        <v>78</v>
      </c>
      <c r="E19" s="32"/>
      <c r="F19" s="32">
        <v>75</v>
      </c>
      <c r="G19" s="32"/>
      <c r="H19" s="32">
        <v>77</v>
      </c>
      <c r="I19" s="32"/>
      <c r="J19" s="32">
        <v>70</v>
      </c>
      <c r="K19" s="33"/>
      <c r="L19" s="31">
        <v>80</v>
      </c>
      <c r="M19" s="32"/>
      <c r="N19" s="32">
        <v>78</v>
      </c>
      <c r="O19" s="32"/>
      <c r="P19" s="32">
        <v>80</v>
      </c>
      <c r="Q19" s="32"/>
      <c r="R19" s="32">
        <v>70</v>
      </c>
      <c r="S19" s="33"/>
      <c r="T19" s="31">
        <v>78</v>
      </c>
      <c r="U19" s="32"/>
      <c r="V19" s="32">
        <v>80</v>
      </c>
      <c r="W19" s="32"/>
      <c r="X19" s="32">
        <v>75</v>
      </c>
      <c r="Y19" s="32"/>
      <c r="Z19" s="32">
        <v>75</v>
      </c>
      <c r="AA19" s="33"/>
      <c r="AB19" s="11">
        <v>75</v>
      </c>
      <c r="AC19" s="32"/>
      <c r="AD19" s="32">
        <v>78</v>
      </c>
      <c r="AE19" s="32"/>
      <c r="AF19" s="32">
        <v>78</v>
      </c>
      <c r="AG19" s="32"/>
      <c r="AH19" s="32">
        <v>70</v>
      </c>
      <c r="AI19" s="13"/>
      <c r="AJ19" s="61">
        <f t="shared" si="0"/>
        <v>75</v>
      </c>
      <c r="AK19" s="62">
        <f t="shared" si="1"/>
        <v>77</v>
      </c>
      <c r="AL19" s="63">
        <f t="shared" si="2"/>
        <v>77</v>
      </c>
      <c r="AM19" s="64">
        <f t="shared" si="3"/>
        <v>75.25</v>
      </c>
      <c r="AN19" s="65">
        <f t="shared" si="4"/>
        <v>76.0625</v>
      </c>
      <c r="AO19" s="54"/>
      <c r="AQ19" s="71" t="str">
        <f t="shared" si="5"/>
        <v/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>
        <f t="shared" si="12"/>
        <v>76.0625</v>
      </c>
      <c r="BB19" s="81" t="str">
        <f t="shared" si="13"/>
        <v/>
      </c>
      <c r="BD19" s="24" t="str">
        <f t="shared" si="14"/>
        <v/>
      </c>
    </row>
    <row r="20" spans="1:56" x14ac:dyDescent="0.2">
      <c r="A20" s="45">
        <v>10</v>
      </c>
      <c r="B20" s="157" t="s">
        <v>166</v>
      </c>
      <c r="C20" s="157" t="s">
        <v>167</v>
      </c>
      <c r="D20" s="31">
        <v>85</v>
      </c>
      <c r="E20" s="32"/>
      <c r="F20" s="32">
        <v>80</v>
      </c>
      <c r="G20" s="32"/>
      <c r="H20" s="32">
        <v>80</v>
      </c>
      <c r="I20" s="32"/>
      <c r="J20" s="32">
        <v>85</v>
      </c>
      <c r="K20" s="33"/>
      <c r="L20" s="31">
        <v>82</v>
      </c>
      <c r="M20" s="32"/>
      <c r="N20" s="32">
        <v>75</v>
      </c>
      <c r="O20" s="32"/>
      <c r="P20" s="32">
        <v>80</v>
      </c>
      <c r="Q20" s="32"/>
      <c r="R20" s="32">
        <v>85</v>
      </c>
      <c r="S20" s="33"/>
      <c r="T20" s="31">
        <v>75</v>
      </c>
      <c r="U20" s="32"/>
      <c r="V20" s="32">
        <v>80</v>
      </c>
      <c r="W20" s="32"/>
      <c r="X20" s="32">
        <v>85</v>
      </c>
      <c r="Y20" s="32"/>
      <c r="Z20" s="32">
        <v>85</v>
      </c>
      <c r="AA20" s="33"/>
      <c r="AB20" s="11">
        <v>82</v>
      </c>
      <c r="AC20" s="32"/>
      <c r="AD20" s="32">
        <v>78</v>
      </c>
      <c r="AE20" s="32"/>
      <c r="AF20" s="32">
        <v>83</v>
      </c>
      <c r="AG20" s="32"/>
      <c r="AH20" s="32">
        <v>87</v>
      </c>
      <c r="AI20" s="13"/>
      <c r="AJ20" s="61">
        <f t="shared" si="0"/>
        <v>82.5</v>
      </c>
      <c r="AK20" s="62">
        <f t="shared" si="1"/>
        <v>80.5</v>
      </c>
      <c r="AL20" s="63">
        <f t="shared" si="2"/>
        <v>81.25</v>
      </c>
      <c r="AM20" s="64">
        <f t="shared" si="3"/>
        <v>82.5</v>
      </c>
      <c r="AN20" s="65">
        <f t="shared" si="4"/>
        <v>81.6875</v>
      </c>
      <c r="AO20" s="54"/>
      <c r="AQ20" s="71" t="str">
        <f t="shared" si="5"/>
        <v/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>
        <f t="shared" si="12"/>
        <v>81.6875</v>
      </c>
      <c r="BB20" s="81" t="str">
        <f t="shared" si="13"/>
        <v/>
      </c>
      <c r="BD20" s="24" t="str">
        <f t="shared" si="14"/>
        <v/>
      </c>
    </row>
    <row r="21" spans="1:56" x14ac:dyDescent="0.2">
      <c r="A21" s="45">
        <v>11</v>
      </c>
      <c r="B21" s="156" t="s">
        <v>168</v>
      </c>
      <c r="C21" s="159" t="s">
        <v>169</v>
      </c>
      <c r="D21" s="31">
        <v>70</v>
      </c>
      <c r="E21" s="32"/>
      <c r="F21" s="32">
        <v>72</v>
      </c>
      <c r="G21" s="32"/>
      <c r="H21" s="32">
        <v>71</v>
      </c>
      <c r="I21" s="32"/>
      <c r="J21" s="32">
        <v>70</v>
      </c>
      <c r="K21" s="33"/>
      <c r="L21" s="31">
        <v>70</v>
      </c>
      <c r="M21" s="32"/>
      <c r="N21" s="32">
        <v>70</v>
      </c>
      <c r="O21" s="32"/>
      <c r="P21" s="32">
        <v>74</v>
      </c>
      <c r="Q21" s="32"/>
      <c r="R21" s="32">
        <v>70</v>
      </c>
      <c r="S21" s="33"/>
      <c r="T21" s="31">
        <v>75</v>
      </c>
      <c r="U21" s="32"/>
      <c r="V21" s="32">
        <v>74</v>
      </c>
      <c r="W21" s="32"/>
      <c r="X21" s="32">
        <v>73</v>
      </c>
      <c r="Y21" s="32"/>
      <c r="Z21" s="32">
        <v>70</v>
      </c>
      <c r="AA21" s="33"/>
      <c r="AB21" s="11">
        <v>70</v>
      </c>
      <c r="AC21" s="32"/>
      <c r="AD21" s="32">
        <v>72</v>
      </c>
      <c r="AE21" s="32"/>
      <c r="AF21" s="32">
        <v>73</v>
      </c>
      <c r="AG21" s="32"/>
      <c r="AH21" s="32">
        <v>72</v>
      </c>
      <c r="AI21" s="13"/>
      <c r="AJ21" s="61">
        <f t="shared" si="0"/>
        <v>70.75</v>
      </c>
      <c r="AK21" s="62">
        <f t="shared" si="1"/>
        <v>71</v>
      </c>
      <c r="AL21" s="63">
        <f t="shared" si="2"/>
        <v>73</v>
      </c>
      <c r="AM21" s="64">
        <f t="shared" si="3"/>
        <v>71.75</v>
      </c>
      <c r="AN21" s="65">
        <f t="shared" si="4"/>
        <v>71.625</v>
      </c>
      <c r="AO21" s="54"/>
      <c r="AQ21" s="71" t="str">
        <f t="shared" si="5"/>
        <v/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>
        <f t="shared" si="12"/>
        <v>71.625</v>
      </c>
      <c r="BB21" s="81" t="str">
        <f t="shared" si="13"/>
        <v/>
      </c>
      <c r="BD21" s="24" t="str">
        <f t="shared" si="14"/>
        <v/>
      </c>
    </row>
    <row r="22" spans="1:56" x14ac:dyDescent="0.2">
      <c r="A22" s="45">
        <v>12</v>
      </c>
      <c r="B22" s="156" t="s">
        <v>170</v>
      </c>
      <c r="C22" s="157" t="s">
        <v>171</v>
      </c>
      <c r="D22" s="31">
        <v>85</v>
      </c>
      <c r="E22" s="32"/>
      <c r="F22" s="32">
        <v>83</v>
      </c>
      <c r="G22" s="32"/>
      <c r="H22" s="32">
        <v>78</v>
      </c>
      <c r="I22" s="32"/>
      <c r="J22" s="32">
        <v>75</v>
      </c>
      <c r="K22" s="33"/>
      <c r="L22" s="31">
        <v>82</v>
      </c>
      <c r="M22" s="32"/>
      <c r="N22" s="32">
        <v>80</v>
      </c>
      <c r="O22" s="32"/>
      <c r="P22" s="32">
        <v>75</v>
      </c>
      <c r="Q22" s="32"/>
      <c r="R22" s="32">
        <v>75</v>
      </c>
      <c r="S22" s="33"/>
      <c r="T22" s="31">
        <v>85</v>
      </c>
      <c r="U22" s="32"/>
      <c r="V22" s="32">
        <v>80</v>
      </c>
      <c r="W22" s="32"/>
      <c r="X22" s="32">
        <v>75</v>
      </c>
      <c r="Y22" s="32"/>
      <c r="Z22" s="32">
        <v>78</v>
      </c>
      <c r="AA22" s="33"/>
      <c r="AB22" s="11">
        <v>82</v>
      </c>
      <c r="AC22" s="32"/>
      <c r="AD22" s="32">
        <v>80</v>
      </c>
      <c r="AE22" s="32"/>
      <c r="AF22" s="32">
        <v>76</v>
      </c>
      <c r="AG22" s="32"/>
      <c r="AH22" s="32">
        <v>75</v>
      </c>
      <c r="AI22" s="13"/>
      <c r="AJ22" s="61">
        <f t="shared" si="0"/>
        <v>80.25</v>
      </c>
      <c r="AK22" s="62">
        <f t="shared" si="1"/>
        <v>78</v>
      </c>
      <c r="AL22" s="63">
        <f t="shared" si="2"/>
        <v>79.5</v>
      </c>
      <c r="AM22" s="64">
        <f t="shared" si="3"/>
        <v>78.25</v>
      </c>
      <c r="AN22" s="65">
        <f t="shared" si="4"/>
        <v>79</v>
      </c>
      <c r="AO22" s="54"/>
      <c r="AQ22" s="71" t="str">
        <f t="shared" si="5"/>
        <v/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>
        <f t="shared" si="12"/>
        <v>79</v>
      </c>
      <c r="BB22" s="81" t="str">
        <f t="shared" si="13"/>
        <v/>
      </c>
      <c r="BD22" s="24" t="str">
        <f t="shared" si="14"/>
        <v/>
      </c>
    </row>
    <row r="23" spans="1:56" x14ac:dyDescent="0.2">
      <c r="A23" s="45">
        <v>13</v>
      </c>
      <c r="B23" s="153" t="s">
        <v>172</v>
      </c>
      <c r="C23" s="159" t="s">
        <v>173</v>
      </c>
      <c r="D23" s="31">
        <v>80</v>
      </c>
      <c r="E23" s="32"/>
      <c r="F23" s="32">
        <v>75</v>
      </c>
      <c r="G23" s="32"/>
      <c r="H23" s="32">
        <v>80</v>
      </c>
      <c r="I23" s="32"/>
      <c r="J23" s="32">
        <v>79</v>
      </c>
      <c r="K23" s="33"/>
      <c r="L23" s="31">
        <v>75</v>
      </c>
      <c r="M23" s="32"/>
      <c r="N23" s="32">
        <v>70</v>
      </c>
      <c r="O23" s="32"/>
      <c r="P23" s="32">
        <v>70</v>
      </c>
      <c r="Q23" s="32"/>
      <c r="R23" s="32">
        <v>70</v>
      </c>
      <c r="S23" s="33"/>
      <c r="T23" s="31">
        <v>75</v>
      </c>
      <c r="U23" s="32"/>
      <c r="V23" s="32">
        <v>73</v>
      </c>
      <c r="W23" s="32"/>
      <c r="X23" s="32">
        <v>70</v>
      </c>
      <c r="Y23" s="32"/>
      <c r="Z23" s="32">
        <v>70</v>
      </c>
      <c r="AA23" s="33"/>
      <c r="AB23" s="11">
        <v>70</v>
      </c>
      <c r="AC23" s="32"/>
      <c r="AD23" s="32">
        <v>72</v>
      </c>
      <c r="AE23" s="32"/>
      <c r="AF23" s="32">
        <v>70</v>
      </c>
      <c r="AG23" s="32"/>
      <c r="AH23" s="32">
        <v>70</v>
      </c>
      <c r="AI23" s="13"/>
      <c r="AJ23" s="61">
        <f t="shared" si="0"/>
        <v>78.5</v>
      </c>
      <c r="AK23" s="62">
        <f t="shared" si="1"/>
        <v>71.25</v>
      </c>
      <c r="AL23" s="63">
        <f t="shared" si="2"/>
        <v>72</v>
      </c>
      <c r="AM23" s="64">
        <f t="shared" si="3"/>
        <v>70.5</v>
      </c>
      <c r="AN23" s="65">
        <f t="shared" si="4"/>
        <v>73.0625</v>
      </c>
      <c r="AO23" s="54"/>
      <c r="AQ23" s="71" t="str">
        <f t="shared" si="5"/>
        <v/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>
        <f t="shared" si="12"/>
        <v>73.0625</v>
      </c>
      <c r="BB23" s="81" t="str">
        <f t="shared" si="13"/>
        <v/>
      </c>
      <c r="BD23" s="24" t="str">
        <f t="shared" si="14"/>
        <v/>
      </c>
    </row>
    <row r="24" spans="1:56" x14ac:dyDescent="0.2">
      <c r="A24" s="45">
        <v>14</v>
      </c>
      <c r="B24" s="156" t="s">
        <v>174</v>
      </c>
      <c r="C24" s="153" t="s">
        <v>175</v>
      </c>
      <c r="D24" s="31">
        <v>90</v>
      </c>
      <c r="E24" s="32"/>
      <c r="F24" s="32">
        <v>95</v>
      </c>
      <c r="G24" s="32"/>
      <c r="H24" s="32">
        <v>94</v>
      </c>
      <c r="I24" s="32"/>
      <c r="J24" s="32">
        <v>98</v>
      </c>
      <c r="K24" s="33"/>
      <c r="L24" s="31">
        <v>97</v>
      </c>
      <c r="M24" s="32"/>
      <c r="N24" s="32">
        <v>98</v>
      </c>
      <c r="O24" s="32"/>
      <c r="P24" s="32">
        <v>95</v>
      </c>
      <c r="Q24" s="32"/>
      <c r="R24" s="32">
        <v>100</v>
      </c>
      <c r="S24" s="33"/>
      <c r="T24" s="31">
        <v>95</v>
      </c>
      <c r="U24" s="32"/>
      <c r="V24" s="32">
        <v>92</v>
      </c>
      <c r="W24" s="32"/>
      <c r="X24" s="32">
        <v>97</v>
      </c>
      <c r="Y24" s="32"/>
      <c r="Z24" s="32">
        <v>94</v>
      </c>
      <c r="AA24" s="33"/>
      <c r="AB24" s="11">
        <v>90</v>
      </c>
      <c r="AC24" s="32"/>
      <c r="AD24" s="32">
        <v>95</v>
      </c>
      <c r="AE24" s="32"/>
      <c r="AF24" s="32">
        <v>100</v>
      </c>
      <c r="AG24" s="32"/>
      <c r="AH24" s="32">
        <v>99</v>
      </c>
      <c r="AI24" s="13"/>
      <c r="AJ24" s="61">
        <f t="shared" si="0"/>
        <v>94.25</v>
      </c>
      <c r="AK24" s="62">
        <f t="shared" si="1"/>
        <v>97.5</v>
      </c>
      <c r="AL24" s="63">
        <f t="shared" si="2"/>
        <v>94.5</v>
      </c>
      <c r="AM24" s="64">
        <f t="shared" si="3"/>
        <v>96</v>
      </c>
      <c r="AN24" s="65">
        <f t="shared" si="4"/>
        <v>95.5625</v>
      </c>
      <c r="AO24" s="54"/>
      <c r="AQ24" s="71" t="str">
        <f t="shared" si="5"/>
        <v/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>
        <f t="shared" si="12"/>
        <v>95.5625</v>
      </c>
      <c r="BB24" s="81" t="str">
        <f t="shared" si="13"/>
        <v/>
      </c>
      <c r="BD24" s="24" t="str">
        <f t="shared" si="14"/>
        <v/>
      </c>
    </row>
    <row r="25" spans="1:56" x14ac:dyDescent="0.2">
      <c r="A25" s="45">
        <v>15</v>
      </c>
      <c r="B25" s="157" t="s">
        <v>176</v>
      </c>
      <c r="C25" s="156" t="s">
        <v>177</v>
      </c>
      <c r="D25" s="31">
        <v>0</v>
      </c>
      <c r="E25" s="32"/>
      <c r="F25" s="32">
        <v>0</v>
      </c>
      <c r="G25" s="32"/>
      <c r="H25" s="32">
        <v>0</v>
      </c>
      <c r="I25" s="32"/>
      <c r="J25" s="32">
        <v>0</v>
      </c>
      <c r="K25" s="33"/>
      <c r="L25" s="31">
        <v>0</v>
      </c>
      <c r="M25" s="32"/>
      <c r="N25" s="32">
        <v>0</v>
      </c>
      <c r="O25" s="32"/>
      <c r="P25" s="32">
        <v>0</v>
      </c>
      <c r="Q25" s="32"/>
      <c r="R25" s="32">
        <v>0</v>
      </c>
      <c r="S25" s="33"/>
      <c r="T25" s="31">
        <v>0</v>
      </c>
      <c r="U25" s="32"/>
      <c r="V25" s="32">
        <v>0</v>
      </c>
      <c r="W25" s="32"/>
      <c r="X25" s="32">
        <v>0</v>
      </c>
      <c r="Y25" s="32"/>
      <c r="Z25" s="32">
        <v>0</v>
      </c>
      <c r="AA25" s="33"/>
      <c r="AB25" s="11">
        <v>0</v>
      </c>
      <c r="AC25" s="32"/>
      <c r="AD25" s="32">
        <v>0</v>
      </c>
      <c r="AE25" s="32"/>
      <c r="AF25" s="32">
        <v>0</v>
      </c>
      <c r="AG25" s="32"/>
      <c r="AH25" s="32">
        <v>0</v>
      </c>
      <c r="AI25" s="13"/>
      <c r="AJ25" s="61">
        <f t="shared" si="0"/>
        <v>0</v>
      </c>
      <c r="AK25" s="62">
        <f t="shared" si="1"/>
        <v>0</v>
      </c>
      <c r="AL25" s="63">
        <f t="shared" si="2"/>
        <v>0</v>
      </c>
      <c r="AM25" s="64">
        <f t="shared" si="3"/>
        <v>0</v>
      </c>
      <c r="AN25" s="65">
        <f t="shared" si="4"/>
        <v>0</v>
      </c>
      <c r="AO25" s="54"/>
      <c r="AQ25" s="71">
        <f t="shared" si="5"/>
        <v>0</v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 t="str">
        <f t="shared" si="12"/>
        <v/>
      </c>
      <c r="BB25" s="81">
        <f t="shared" si="13"/>
        <v>0</v>
      </c>
      <c r="BD25" s="24" t="str">
        <f t="shared" si="14"/>
        <v/>
      </c>
    </row>
    <row r="26" spans="1:56" x14ac:dyDescent="0.2">
      <c r="A26" s="45">
        <v>16</v>
      </c>
      <c r="B26" s="156" t="s">
        <v>178</v>
      </c>
      <c r="C26" s="160" t="s">
        <v>179</v>
      </c>
      <c r="D26" s="31">
        <v>75</v>
      </c>
      <c r="E26" s="32"/>
      <c r="F26" s="32">
        <v>77</v>
      </c>
      <c r="G26" s="32"/>
      <c r="H26" s="32">
        <v>75</v>
      </c>
      <c r="I26" s="32"/>
      <c r="J26" s="32">
        <v>80</v>
      </c>
      <c r="K26" s="33"/>
      <c r="L26" s="31">
        <v>80</v>
      </c>
      <c r="M26" s="32"/>
      <c r="N26" s="32">
        <v>75</v>
      </c>
      <c r="O26" s="32"/>
      <c r="P26" s="32">
        <v>77</v>
      </c>
      <c r="Q26" s="32"/>
      <c r="R26" s="32">
        <v>80</v>
      </c>
      <c r="S26" s="33"/>
      <c r="T26" s="31">
        <v>80</v>
      </c>
      <c r="U26" s="32"/>
      <c r="V26" s="32">
        <v>80</v>
      </c>
      <c r="W26" s="32"/>
      <c r="X26" s="32">
        <v>80</v>
      </c>
      <c r="Y26" s="32"/>
      <c r="Z26" s="32">
        <v>82</v>
      </c>
      <c r="AA26" s="33"/>
      <c r="AB26" s="11">
        <v>75</v>
      </c>
      <c r="AC26" s="32"/>
      <c r="AD26" s="32">
        <v>80</v>
      </c>
      <c r="AE26" s="32"/>
      <c r="AF26" s="32">
        <v>80</v>
      </c>
      <c r="AG26" s="32"/>
      <c r="AH26" s="32">
        <v>80</v>
      </c>
      <c r="AI26" s="13"/>
      <c r="AJ26" s="61">
        <f t="shared" si="0"/>
        <v>76.75</v>
      </c>
      <c r="AK26" s="62">
        <f t="shared" si="1"/>
        <v>78</v>
      </c>
      <c r="AL26" s="63">
        <f t="shared" si="2"/>
        <v>80.5</v>
      </c>
      <c r="AM26" s="64">
        <f t="shared" si="3"/>
        <v>78.75</v>
      </c>
      <c r="AN26" s="65">
        <f t="shared" si="4"/>
        <v>78.5</v>
      </c>
      <c r="AO26" s="54"/>
      <c r="AQ26" s="71" t="str">
        <f t="shared" si="5"/>
        <v/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>
        <f t="shared" si="12"/>
        <v>78.5</v>
      </c>
      <c r="BB26" s="81" t="str">
        <f t="shared" si="13"/>
        <v/>
      </c>
      <c r="BD26" s="24" t="str">
        <f t="shared" si="14"/>
        <v/>
      </c>
    </row>
    <row r="27" spans="1:56" x14ac:dyDescent="0.2">
      <c r="A27" s="45">
        <v>17</v>
      </c>
      <c r="B27" s="156" t="s">
        <v>180</v>
      </c>
      <c r="C27" s="161" t="s">
        <v>181</v>
      </c>
      <c r="D27" s="31">
        <v>90</v>
      </c>
      <c r="E27" s="32"/>
      <c r="F27" s="32">
        <v>85</v>
      </c>
      <c r="G27" s="32"/>
      <c r="H27" s="32">
        <v>71</v>
      </c>
      <c r="I27" s="32"/>
      <c r="J27" s="32">
        <v>70</v>
      </c>
      <c r="K27" s="33"/>
      <c r="L27" s="31">
        <v>80</v>
      </c>
      <c r="M27" s="32"/>
      <c r="N27" s="32">
        <v>85</v>
      </c>
      <c r="O27" s="32"/>
      <c r="P27" s="32">
        <v>70</v>
      </c>
      <c r="Q27" s="32"/>
      <c r="R27" s="32">
        <v>75</v>
      </c>
      <c r="S27" s="33"/>
      <c r="T27" s="31">
        <v>85</v>
      </c>
      <c r="U27" s="32"/>
      <c r="V27" s="32">
        <v>82</v>
      </c>
      <c r="W27" s="32"/>
      <c r="X27" s="32">
        <v>75</v>
      </c>
      <c r="Y27" s="32"/>
      <c r="Z27" s="32">
        <v>70</v>
      </c>
      <c r="AA27" s="33"/>
      <c r="AB27" s="11">
        <v>80</v>
      </c>
      <c r="AC27" s="32"/>
      <c r="AD27" s="32">
        <v>80</v>
      </c>
      <c r="AE27" s="32"/>
      <c r="AF27" s="32">
        <v>70</v>
      </c>
      <c r="AG27" s="32"/>
      <c r="AH27" s="32">
        <v>75</v>
      </c>
      <c r="AI27" s="13"/>
      <c r="AJ27" s="61">
        <f t="shared" si="0"/>
        <v>79</v>
      </c>
      <c r="AK27" s="62">
        <f t="shared" si="1"/>
        <v>77.5</v>
      </c>
      <c r="AL27" s="63">
        <f t="shared" si="2"/>
        <v>78</v>
      </c>
      <c r="AM27" s="64">
        <f t="shared" si="3"/>
        <v>76.25</v>
      </c>
      <c r="AN27" s="65">
        <f t="shared" si="4"/>
        <v>77.6875</v>
      </c>
      <c r="AO27" s="54"/>
      <c r="AQ27" s="71" t="str">
        <f t="shared" si="5"/>
        <v/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>
        <f t="shared" si="12"/>
        <v>77.6875</v>
      </c>
      <c r="BB27" s="81" t="str">
        <f t="shared" si="13"/>
        <v/>
      </c>
      <c r="BD27" s="24" t="str">
        <f t="shared" si="14"/>
        <v/>
      </c>
    </row>
    <row r="28" spans="1:56" x14ac:dyDescent="0.2">
      <c r="A28" s="45">
        <v>18</v>
      </c>
      <c r="B28" s="153" t="s">
        <v>182</v>
      </c>
      <c r="C28" s="153" t="s">
        <v>183</v>
      </c>
      <c r="D28" s="31">
        <v>90</v>
      </c>
      <c r="E28" s="32"/>
      <c r="F28" s="32">
        <v>100</v>
      </c>
      <c r="G28" s="32"/>
      <c r="H28" s="32">
        <v>95</v>
      </c>
      <c r="I28" s="32"/>
      <c r="J28" s="32">
        <v>94</v>
      </c>
      <c r="K28" s="33"/>
      <c r="L28" s="31">
        <v>90</v>
      </c>
      <c r="M28" s="32"/>
      <c r="N28" s="32">
        <v>95</v>
      </c>
      <c r="O28" s="32"/>
      <c r="P28" s="32">
        <v>95</v>
      </c>
      <c r="Q28" s="32"/>
      <c r="R28" s="32">
        <v>93</v>
      </c>
      <c r="S28" s="33"/>
      <c r="T28" s="31">
        <v>100</v>
      </c>
      <c r="U28" s="32"/>
      <c r="V28" s="32">
        <v>95</v>
      </c>
      <c r="W28" s="32"/>
      <c r="X28" s="32">
        <v>85</v>
      </c>
      <c r="Y28" s="32"/>
      <c r="Z28" s="32">
        <v>90</v>
      </c>
      <c r="AA28" s="33"/>
      <c r="AB28" s="11">
        <v>90</v>
      </c>
      <c r="AC28" s="32"/>
      <c r="AD28" s="32">
        <v>95</v>
      </c>
      <c r="AE28" s="32"/>
      <c r="AF28" s="32">
        <v>92</v>
      </c>
      <c r="AG28" s="32"/>
      <c r="AH28" s="32">
        <v>100</v>
      </c>
      <c r="AI28" s="13"/>
      <c r="AJ28" s="61">
        <f t="shared" si="0"/>
        <v>94.75</v>
      </c>
      <c r="AK28" s="62">
        <f t="shared" si="1"/>
        <v>93.25</v>
      </c>
      <c r="AL28" s="63">
        <f t="shared" si="2"/>
        <v>92.5</v>
      </c>
      <c r="AM28" s="64">
        <f t="shared" si="3"/>
        <v>94.25</v>
      </c>
      <c r="AN28" s="65">
        <f t="shared" si="4"/>
        <v>93.6875</v>
      </c>
      <c r="AO28" s="54"/>
      <c r="AQ28" s="71" t="str">
        <f t="shared" si="5"/>
        <v/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>
        <f t="shared" si="12"/>
        <v>93.6875</v>
      </c>
      <c r="BB28" s="81" t="str">
        <f t="shared" si="13"/>
        <v/>
      </c>
      <c r="BD28" s="24" t="str">
        <f t="shared" si="14"/>
        <v/>
      </c>
    </row>
    <row r="29" spans="1:56" x14ac:dyDescent="0.2">
      <c r="A29" s="45">
        <v>19</v>
      </c>
      <c r="B29" s="153" t="s">
        <v>184</v>
      </c>
      <c r="C29" s="156" t="s">
        <v>185</v>
      </c>
      <c r="D29" s="31">
        <v>88</v>
      </c>
      <c r="E29" s="32"/>
      <c r="F29" s="32">
        <v>80</v>
      </c>
      <c r="G29" s="32"/>
      <c r="H29" s="32">
        <v>87</v>
      </c>
      <c r="I29" s="32"/>
      <c r="J29" s="32">
        <v>73</v>
      </c>
      <c r="K29" s="33"/>
      <c r="L29" s="31">
        <v>82</v>
      </c>
      <c r="M29" s="32"/>
      <c r="N29" s="32">
        <v>77</v>
      </c>
      <c r="O29" s="32"/>
      <c r="P29" s="32">
        <v>88</v>
      </c>
      <c r="Q29" s="32"/>
      <c r="R29" s="32">
        <v>72</v>
      </c>
      <c r="S29" s="33"/>
      <c r="T29" s="31">
        <v>95</v>
      </c>
      <c r="U29" s="32"/>
      <c r="V29" s="32">
        <v>80</v>
      </c>
      <c r="W29" s="32"/>
      <c r="X29" s="32">
        <v>86</v>
      </c>
      <c r="Y29" s="32"/>
      <c r="Z29" s="32">
        <v>80</v>
      </c>
      <c r="AA29" s="33"/>
      <c r="AB29" s="11">
        <v>80</v>
      </c>
      <c r="AC29" s="32"/>
      <c r="AD29" s="32">
        <v>85</v>
      </c>
      <c r="AE29" s="32"/>
      <c r="AF29" s="32">
        <v>82</v>
      </c>
      <c r="AG29" s="32"/>
      <c r="AH29" s="32">
        <v>75</v>
      </c>
      <c r="AI29" s="13"/>
      <c r="AJ29" s="61">
        <f t="shared" si="0"/>
        <v>82</v>
      </c>
      <c r="AK29" s="62">
        <f t="shared" si="1"/>
        <v>79.75</v>
      </c>
      <c r="AL29" s="63">
        <f t="shared" si="2"/>
        <v>85.25</v>
      </c>
      <c r="AM29" s="64">
        <f t="shared" si="3"/>
        <v>80.5</v>
      </c>
      <c r="AN29" s="65">
        <f t="shared" si="4"/>
        <v>81.875</v>
      </c>
      <c r="AO29" s="54"/>
      <c r="AQ29" s="71" t="str">
        <f t="shared" si="5"/>
        <v/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>
        <f t="shared" si="12"/>
        <v>81.875</v>
      </c>
      <c r="BB29" s="81" t="str">
        <f t="shared" si="13"/>
        <v/>
      </c>
      <c r="BD29" s="24" t="str">
        <f t="shared" si="14"/>
        <v/>
      </c>
    </row>
    <row r="30" spans="1:56" x14ac:dyDescent="0.2">
      <c r="A30" s="45">
        <v>20</v>
      </c>
      <c r="B30" s="156" t="s">
        <v>186</v>
      </c>
      <c r="C30" s="159" t="s">
        <v>187</v>
      </c>
      <c r="D30" s="31">
        <v>85</v>
      </c>
      <c r="E30" s="32"/>
      <c r="F30" s="32">
        <v>87</v>
      </c>
      <c r="G30" s="32"/>
      <c r="H30" s="32">
        <v>0</v>
      </c>
      <c r="I30" s="32"/>
      <c r="J30" s="32">
        <v>70</v>
      </c>
      <c r="K30" s="33"/>
      <c r="L30" s="31">
        <v>90</v>
      </c>
      <c r="M30" s="32"/>
      <c r="N30" s="32">
        <v>92</v>
      </c>
      <c r="O30" s="32"/>
      <c r="P30" s="32">
        <v>70</v>
      </c>
      <c r="Q30" s="32"/>
      <c r="R30" s="32">
        <v>70</v>
      </c>
      <c r="S30" s="33"/>
      <c r="T30" s="31">
        <v>80</v>
      </c>
      <c r="U30" s="32"/>
      <c r="V30" s="32">
        <v>80</v>
      </c>
      <c r="W30" s="32"/>
      <c r="X30" s="32">
        <v>70</v>
      </c>
      <c r="Y30" s="32"/>
      <c r="Z30" s="32">
        <v>70</v>
      </c>
      <c r="AA30" s="33"/>
      <c r="AB30" s="11">
        <v>85</v>
      </c>
      <c r="AC30" s="32"/>
      <c r="AD30" s="32">
        <v>90</v>
      </c>
      <c r="AE30" s="32"/>
      <c r="AF30" s="32">
        <v>70</v>
      </c>
      <c r="AG30" s="32"/>
      <c r="AH30" s="32">
        <v>70</v>
      </c>
      <c r="AI30" s="13"/>
      <c r="AJ30" s="61">
        <f t="shared" si="0"/>
        <v>60.5</v>
      </c>
      <c r="AK30" s="62">
        <f t="shared" si="1"/>
        <v>80.5</v>
      </c>
      <c r="AL30" s="63">
        <f t="shared" si="2"/>
        <v>75</v>
      </c>
      <c r="AM30" s="64">
        <f t="shared" si="3"/>
        <v>78.75</v>
      </c>
      <c r="AN30" s="65">
        <f t="shared" si="4"/>
        <v>73.6875</v>
      </c>
      <c r="AO30" s="54"/>
      <c r="AQ30" s="71" t="str">
        <f t="shared" si="5"/>
        <v/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>
        <f t="shared" si="12"/>
        <v>73.6875</v>
      </c>
      <c r="BB30" s="81" t="str">
        <f t="shared" si="13"/>
        <v/>
      </c>
      <c r="BD30" s="24" t="str">
        <f t="shared" si="14"/>
        <v/>
      </c>
    </row>
    <row r="31" spans="1:56" x14ac:dyDescent="0.2">
      <c r="A31" s="45">
        <v>21</v>
      </c>
      <c r="B31" s="157" t="s">
        <v>188</v>
      </c>
      <c r="C31" s="157" t="s">
        <v>189</v>
      </c>
      <c r="D31" s="31">
        <v>82</v>
      </c>
      <c r="E31" s="32"/>
      <c r="F31" s="32">
        <v>85</v>
      </c>
      <c r="G31" s="32"/>
      <c r="H31" s="32">
        <v>72</v>
      </c>
      <c r="I31" s="32"/>
      <c r="J31" s="32">
        <v>70</v>
      </c>
      <c r="K31" s="33"/>
      <c r="L31" s="31">
        <v>80</v>
      </c>
      <c r="M31" s="32"/>
      <c r="N31" s="32">
        <v>85</v>
      </c>
      <c r="O31" s="32"/>
      <c r="P31" s="32">
        <v>78</v>
      </c>
      <c r="Q31" s="32"/>
      <c r="R31" s="32">
        <v>70</v>
      </c>
      <c r="S31" s="33"/>
      <c r="T31" s="31">
        <v>85</v>
      </c>
      <c r="U31" s="32"/>
      <c r="V31" s="32">
        <v>85</v>
      </c>
      <c r="W31" s="32"/>
      <c r="X31" s="32">
        <v>80</v>
      </c>
      <c r="Y31" s="32"/>
      <c r="Z31" s="32">
        <v>70</v>
      </c>
      <c r="AA31" s="33"/>
      <c r="AB31" s="11">
        <v>90</v>
      </c>
      <c r="AC31" s="32"/>
      <c r="AD31" s="32">
        <v>90</v>
      </c>
      <c r="AE31" s="32"/>
      <c r="AF31" s="32">
        <v>82</v>
      </c>
      <c r="AG31" s="32"/>
      <c r="AH31" s="32">
        <v>70</v>
      </c>
      <c r="AI31" s="13"/>
      <c r="AJ31" s="61">
        <f t="shared" si="0"/>
        <v>77.25</v>
      </c>
      <c r="AK31" s="62">
        <f t="shared" si="1"/>
        <v>78.25</v>
      </c>
      <c r="AL31" s="63">
        <f t="shared" si="2"/>
        <v>80</v>
      </c>
      <c r="AM31" s="64">
        <f t="shared" si="3"/>
        <v>83</v>
      </c>
      <c r="AN31" s="65">
        <f t="shared" si="4"/>
        <v>79.625</v>
      </c>
      <c r="AO31" s="54"/>
      <c r="AQ31" s="71" t="str">
        <f t="shared" si="5"/>
        <v/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>
        <f t="shared" si="12"/>
        <v>79.625</v>
      </c>
      <c r="BB31" s="81" t="str">
        <f t="shared" si="13"/>
        <v/>
      </c>
      <c r="BD31" s="24" t="str">
        <f t="shared" si="14"/>
        <v/>
      </c>
    </row>
    <row r="32" spans="1:56" x14ac:dyDescent="0.2">
      <c r="A32" s="45">
        <v>22</v>
      </c>
      <c r="B32" s="156" t="s">
        <v>190</v>
      </c>
      <c r="C32" s="159" t="s">
        <v>191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11"/>
      <c r="AC32" s="32"/>
      <c r="AD32" s="32"/>
      <c r="AE32" s="32"/>
      <c r="AF32" s="32"/>
      <c r="AG32" s="32"/>
      <c r="AH32" s="32"/>
      <c r="AI32" s="13"/>
      <c r="AJ32" s="61">
        <f t="shared" si="0"/>
        <v>0</v>
      </c>
      <c r="AK32" s="62">
        <f t="shared" si="1"/>
        <v>0</v>
      </c>
      <c r="AL32" s="63">
        <f t="shared" si="2"/>
        <v>0</v>
      </c>
      <c r="AM32" s="64">
        <f t="shared" si="3"/>
        <v>0</v>
      </c>
      <c r="AN32" s="65">
        <f t="shared" si="4"/>
        <v>0</v>
      </c>
      <c r="AO32" s="54"/>
      <c r="AQ32" s="71">
        <f t="shared" si="5"/>
        <v>0</v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 t="str">
        <f t="shared" si="12"/>
        <v/>
      </c>
      <c r="BB32" s="81">
        <f t="shared" si="13"/>
        <v>0</v>
      </c>
      <c r="BD32" s="24" t="str">
        <f t="shared" si="14"/>
        <v/>
      </c>
    </row>
    <row r="33" spans="1:56" x14ac:dyDescent="0.2">
      <c r="A33" s="45">
        <v>23</v>
      </c>
      <c r="B33" s="156" t="s">
        <v>192</v>
      </c>
      <c r="C33" s="153" t="s">
        <v>193</v>
      </c>
      <c r="D33" s="31">
        <v>81</v>
      </c>
      <c r="E33" s="32"/>
      <c r="F33" s="32">
        <v>78</v>
      </c>
      <c r="G33" s="32"/>
      <c r="H33" s="32">
        <v>85</v>
      </c>
      <c r="I33" s="32"/>
      <c r="J33" s="32">
        <v>82</v>
      </c>
      <c r="K33" s="33"/>
      <c r="L33" s="31">
        <v>80</v>
      </c>
      <c r="M33" s="32"/>
      <c r="N33" s="32">
        <v>80</v>
      </c>
      <c r="O33" s="32"/>
      <c r="P33" s="32">
        <v>75</v>
      </c>
      <c r="Q33" s="32"/>
      <c r="R33" s="32">
        <v>85</v>
      </c>
      <c r="S33" s="33"/>
      <c r="T33" s="31">
        <v>82</v>
      </c>
      <c r="U33" s="32"/>
      <c r="V33" s="32">
        <v>80</v>
      </c>
      <c r="W33" s="32"/>
      <c r="X33" s="32">
        <v>78</v>
      </c>
      <c r="Y33" s="32"/>
      <c r="Z33" s="32">
        <v>85</v>
      </c>
      <c r="AA33" s="33"/>
      <c r="AB33" s="11">
        <v>80</v>
      </c>
      <c r="AC33" s="32"/>
      <c r="AD33" s="32">
        <v>80</v>
      </c>
      <c r="AE33" s="32"/>
      <c r="AF33" s="32">
        <v>80</v>
      </c>
      <c r="AG33" s="32"/>
      <c r="AH33" s="32">
        <v>80</v>
      </c>
      <c r="AI33" s="13"/>
      <c r="AJ33" s="61">
        <f t="shared" si="0"/>
        <v>81.5</v>
      </c>
      <c r="AK33" s="62">
        <f t="shared" si="1"/>
        <v>80</v>
      </c>
      <c r="AL33" s="63">
        <f t="shared" si="2"/>
        <v>81.25</v>
      </c>
      <c r="AM33" s="64">
        <f t="shared" si="3"/>
        <v>80</v>
      </c>
      <c r="AN33" s="65">
        <f t="shared" si="4"/>
        <v>80.6875</v>
      </c>
      <c r="AO33" s="54"/>
      <c r="AQ33" s="71" t="str">
        <f t="shared" si="5"/>
        <v/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>
        <f t="shared" si="12"/>
        <v>80.6875</v>
      </c>
      <c r="BB33" s="81" t="str">
        <f t="shared" si="13"/>
        <v/>
      </c>
      <c r="BD33" s="24" t="str">
        <f t="shared" si="14"/>
        <v/>
      </c>
    </row>
    <row r="34" spans="1:56" x14ac:dyDescent="0.2">
      <c r="A34" s="45">
        <v>24</v>
      </c>
      <c r="B34" s="153" t="s">
        <v>194</v>
      </c>
      <c r="C34" s="156" t="s">
        <v>195</v>
      </c>
      <c r="D34" s="31">
        <v>93</v>
      </c>
      <c r="E34" s="32"/>
      <c r="F34" s="32">
        <v>90</v>
      </c>
      <c r="G34" s="32"/>
      <c r="H34" s="32">
        <v>80</v>
      </c>
      <c r="I34" s="32"/>
      <c r="J34" s="32">
        <v>82</v>
      </c>
      <c r="K34" s="33"/>
      <c r="L34" s="31">
        <v>91</v>
      </c>
      <c r="M34" s="32"/>
      <c r="N34" s="32">
        <v>90</v>
      </c>
      <c r="O34" s="32"/>
      <c r="P34" s="32">
        <v>75</v>
      </c>
      <c r="Q34" s="32"/>
      <c r="R34" s="32">
        <v>78</v>
      </c>
      <c r="S34" s="33"/>
      <c r="T34" s="31">
        <v>92</v>
      </c>
      <c r="U34" s="32"/>
      <c r="V34" s="32">
        <v>85</v>
      </c>
      <c r="W34" s="32"/>
      <c r="X34" s="32">
        <v>80</v>
      </c>
      <c r="Y34" s="32"/>
      <c r="Z34" s="32">
        <v>85</v>
      </c>
      <c r="AA34" s="33"/>
      <c r="AB34" s="11">
        <v>82</v>
      </c>
      <c r="AC34" s="32"/>
      <c r="AD34" s="32">
        <v>90</v>
      </c>
      <c r="AE34" s="32"/>
      <c r="AF34" s="32">
        <v>80</v>
      </c>
      <c r="AG34" s="32"/>
      <c r="AH34" s="32">
        <v>87</v>
      </c>
      <c r="AI34" s="13"/>
      <c r="AJ34" s="61">
        <f t="shared" si="0"/>
        <v>86.25</v>
      </c>
      <c r="AK34" s="62">
        <f t="shared" si="1"/>
        <v>83.5</v>
      </c>
      <c r="AL34" s="63">
        <f t="shared" si="2"/>
        <v>85.5</v>
      </c>
      <c r="AM34" s="64">
        <f t="shared" si="3"/>
        <v>84.75</v>
      </c>
      <c r="AN34" s="65">
        <f t="shared" si="4"/>
        <v>85</v>
      </c>
      <c r="AO34" s="54"/>
      <c r="AQ34" s="71" t="str">
        <f t="shared" si="5"/>
        <v/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>
        <f t="shared" si="12"/>
        <v>85</v>
      </c>
      <c r="BB34" s="81" t="str">
        <f t="shared" si="13"/>
        <v/>
      </c>
      <c r="BD34" s="24" t="str">
        <f t="shared" si="14"/>
        <v/>
      </c>
    </row>
    <row r="35" spans="1:56" x14ac:dyDescent="0.2">
      <c r="A35" s="45">
        <v>25</v>
      </c>
      <c r="B35" s="156" t="s">
        <v>196</v>
      </c>
      <c r="C35" s="153" t="s">
        <v>197</v>
      </c>
      <c r="D35" s="31">
        <v>0</v>
      </c>
      <c r="E35" s="32"/>
      <c r="F35" s="32">
        <v>0</v>
      </c>
      <c r="G35" s="32"/>
      <c r="H35" s="32">
        <v>0</v>
      </c>
      <c r="I35" s="32"/>
      <c r="J35" s="32">
        <v>0</v>
      </c>
      <c r="K35" s="33"/>
      <c r="L35" s="31">
        <v>0</v>
      </c>
      <c r="M35" s="32"/>
      <c r="N35" s="32">
        <v>0</v>
      </c>
      <c r="O35" s="32"/>
      <c r="P35" s="32">
        <v>0</v>
      </c>
      <c r="Q35" s="32"/>
      <c r="R35" s="32">
        <v>0</v>
      </c>
      <c r="S35" s="33"/>
      <c r="T35" s="31">
        <v>0</v>
      </c>
      <c r="U35" s="32"/>
      <c r="V35" s="32">
        <v>0</v>
      </c>
      <c r="W35" s="32"/>
      <c r="X35" s="32">
        <v>0</v>
      </c>
      <c r="Y35" s="32"/>
      <c r="Z35" s="32">
        <v>0</v>
      </c>
      <c r="AA35" s="33"/>
      <c r="AB35" s="11">
        <v>0</v>
      </c>
      <c r="AC35" s="32"/>
      <c r="AD35" s="32">
        <v>0</v>
      </c>
      <c r="AE35" s="32"/>
      <c r="AF35" s="32">
        <v>0</v>
      </c>
      <c r="AG35" s="32"/>
      <c r="AH35" s="32">
        <v>0</v>
      </c>
      <c r="AI35" s="13"/>
      <c r="AJ35" s="61">
        <f t="shared" si="0"/>
        <v>0</v>
      </c>
      <c r="AK35" s="62">
        <f t="shared" si="1"/>
        <v>0</v>
      </c>
      <c r="AL35" s="63">
        <f t="shared" si="2"/>
        <v>0</v>
      </c>
      <c r="AM35" s="64">
        <f t="shared" si="3"/>
        <v>0</v>
      </c>
      <c r="AN35" s="65">
        <f t="shared" si="4"/>
        <v>0</v>
      </c>
      <c r="AO35" s="54"/>
      <c r="AQ35" s="71">
        <f t="shared" si="5"/>
        <v>0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0</v>
      </c>
      <c r="BD35" s="24" t="str">
        <f t="shared" si="14"/>
        <v/>
      </c>
    </row>
    <row r="36" spans="1:56" x14ac:dyDescent="0.2">
      <c r="A36" s="45">
        <v>26</v>
      </c>
      <c r="B36" s="157" t="s">
        <v>198</v>
      </c>
      <c r="C36" s="159" t="s">
        <v>199</v>
      </c>
      <c r="D36" s="31">
        <v>0</v>
      </c>
      <c r="E36" s="32"/>
      <c r="F36" s="32">
        <v>0</v>
      </c>
      <c r="G36" s="32"/>
      <c r="H36" s="32">
        <v>0</v>
      </c>
      <c r="I36" s="32"/>
      <c r="J36" s="32">
        <v>0</v>
      </c>
      <c r="K36" s="33"/>
      <c r="L36" s="31">
        <v>0</v>
      </c>
      <c r="M36" s="32"/>
      <c r="N36" s="32">
        <v>0</v>
      </c>
      <c r="O36" s="32"/>
      <c r="P36" s="32">
        <v>0</v>
      </c>
      <c r="Q36" s="32"/>
      <c r="R36" s="32">
        <v>0</v>
      </c>
      <c r="S36" s="33"/>
      <c r="T36" s="31">
        <v>0</v>
      </c>
      <c r="U36" s="32"/>
      <c r="V36" s="32">
        <v>0</v>
      </c>
      <c r="W36" s="32"/>
      <c r="X36" s="32">
        <v>0</v>
      </c>
      <c r="Y36" s="32"/>
      <c r="Z36" s="32">
        <v>0</v>
      </c>
      <c r="AA36" s="33"/>
      <c r="AB36" s="11">
        <v>0</v>
      </c>
      <c r="AC36" s="32"/>
      <c r="AD36" s="32">
        <v>0</v>
      </c>
      <c r="AE36" s="32"/>
      <c r="AF36" s="32">
        <v>0</v>
      </c>
      <c r="AG36" s="32"/>
      <c r="AH36" s="32">
        <v>0</v>
      </c>
      <c r="AI36" s="13"/>
      <c r="AJ36" s="61">
        <f t="shared" si="0"/>
        <v>0</v>
      </c>
      <c r="AK36" s="62">
        <f t="shared" si="1"/>
        <v>0</v>
      </c>
      <c r="AL36" s="63">
        <f t="shared" si="2"/>
        <v>0</v>
      </c>
      <c r="AM36" s="64">
        <f t="shared" si="3"/>
        <v>0</v>
      </c>
      <c r="AN36" s="65">
        <f t="shared" si="4"/>
        <v>0</v>
      </c>
      <c r="AO36" s="54"/>
      <c r="AQ36" s="71">
        <f t="shared" si="5"/>
        <v>0</v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 t="str">
        <f t="shared" si="12"/>
        <v/>
      </c>
      <c r="BB36" s="81">
        <f t="shared" si="13"/>
        <v>0</v>
      </c>
      <c r="BD36" s="24" t="str">
        <f t="shared" si="14"/>
        <v/>
      </c>
    </row>
    <row r="37" spans="1:56" x14ac:dyDescent="0.2">
      <c r="A37" s="45">
        <v>27</v>
      </c>
      <c r="B37" s="156" t="s">
        <v>200</v>
      </c>
      <c r="C37" s="157" t="s">
        <v>201</v>
      </c>
      <c r="D37" s="31">
        <v>70</v>
      </c>
      <c r="E37" s="32"/>
      <c r="F37" s="32">
        <v>70</v>
      </c>
      <c r="G37" s="32"/>
      <c r="H37" s="32">
        <v>72</v>
      </c>
      <c r="I37" s="32"/>
      <c r="J37" s="32">
        <v>77</v>
      </c>
      <c r="K37" s="33"/>
      <c r="L37" s="31">
        <v>71</v>
      </c>
      <c r="M37" s="32"/>
      <c r="N37" s="32">
        <v>70</v>
      </c>
      <c r="O37" s="32"/>
      <c r="P37" s="32">
        <v>70</v>
      </c>
      <c r="Q37" s="32"/>
      <c r="R37" s="32">
        <v>70</v>
      </c>
      <c r="S37" s="33"/>
      <c r="T37" s="31">
        <v>78</v>
      </c>
      <c r="U37" s="32"/>
      <c r="V37" s="32">
        <v>75</v>
      </c>
      <c r="W37" s="32"/>
      <c r="X37" s="32">
        <v>70</v>
      </c>
      <c r="Y37" s="32"/>
      <c r="Z37" s="32">
        <v>70</v>
      </c>
      <c r="AA37" s="33"/>
      <c r="AB37" s="11">
        <v>70</v>
      </c>
      <c r="AC37" s="32"/>
      <c r="AD37" s="32">
        <v>75</v>
      </c>
      <c r="AE37" s="32"/>
      <c r="AF37" s="32">
        <v>72</v>
      </c>
      <c r="AG37" s="32"/>
      <c r="AH37" s="32">
        <v>70</v>
      </c>
      <c r="AI37" s="13"/>
      <c r="AJ37" s="61">
        <f t="shared" si="0"/>
        <v>72.25</v>
      </c>
      <c r="AK37" s="62">
        <f t="shared" si="1"/>
        <v>70.25</v>
      </c>
      <c r="AL37" s="63">
        <f t="shared" si="2"/>
        <v>73.25</v>
      </c>
      <c r="AM37" s="64">
        <f t="shared" si="3"/>
        <v>71.75</v>
      </c>
      <c r="AN37" s="65">
        <f t="shared" si="4"/>
        <v>71.875</v>
      </c>
      <c r="AO37" s="54"/>
      <c r="AQ37" s="71" t="str">
        <f t="shared" si="5"/>
        <v/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>
        <f t="shared" si="12"/>
        <v>71.875</v>
      </c>
      <c r="BB37" s="81" t="str">
        <f t="shared" si="13"/>
        <v/>
      </c>
      <c r="BD37" s="24" t="str">
        <f t="shared" si="14"/>
        <v/>
      </c>
    </row>
    <row r="38" spans="1:56" x14ac:dyDescent="0.2">
      <c r="A38" s="45">
        <v>28</v>
      </c>
      <c r="B38" s="156" t="s">
        <v>202</v>
      </c>
      <c r="C38" s="159" t="s">
        <v>203</v>
      </c>
      <c r="D38" s="31">
        <v>78</v>
      </c>
      <c r="E38" s="32"/>
      <c r="F38" s="32">
        <v>80</v>
      </c>
      <c r="G38" s="32"/>
      <c r="H38" s="32">
        <v>70</v>
      </c>
      <c r="I38" s="32"/>
      <c r="J38" s="32">
        <v>72</v>
      </c>
      <c r="K38" s="33"/>
      <c r="L38" s="31">
        <v>75</v>
      </c>
      <c r="M38" s="32"/>
      <c r="N38" s="32">
        <v>78</v>
      </c>
      <c r="O38" s="32"/>
      <c r="P38" s="32">
        <v>70</v>
      </c>
      <c r="Q38" s="32"/>
      <c r="R38" s="32">
        <v>72</v>
      </c>
      <c r="S38" s="33"/>
      <c r="T38" s="31">
        <v>75</v>
      </c>
      <c r="U38" s="32"/>
      <c r="V38" s="32">
        <v>70</v>
      </c>
      <c r="W38" s="32"/>
      <c r="X38" s="32">
        <v>70</v>
      </c>
      <c r="Y38" s="32"/>
      <c r="Z38" s="32">
        <v>72</v>
      </c>
      <c r="AA38" s="33"/>
      <c r="AB38" s="11">
        <v>80</v>
      </c>
      <c r="AC38" s="32"/>
      <c r="AD38" s="32">
        <v>78</v>
      </c>
      <c r="AE38" s="32"/>
      <c r="AF38" s="32">
        <v>70</v>
      </c>
      <c r="AG38" s="32"/>
      <c r="AH38" s="32">
        <v>70</v>
      </c>
      <c r="AI38" s="13"/>
      <c r="AJ38" s="61">
        <f t="shared" si="0"/>
        <v>75</v>
      </c>
      <c r="AK38" s="62">
        <f t="shared" si="1"/>
        <v>73.75</v>
      </c>
      <c r="AL38" s="63">
        <f t="shared" si="2"/>
        <v>71.75</v>
      </c>
      <c r="AM38" s="64">
        <f t="shared" si="3"/>
        <v>74.5</v>
      </c>
      <c r="AN38" s="65">
        <f t="shared" si="4"/>
        <v>73.75</v>
      </c>
      <c r="AO38" s="54"/>
      <c r="AQ38" s="71" t="str">
        <f t="shared" si="5"/>
        <v/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>
        <f t="shared" si="12"/>
        <v>73.75</v>
      </c>
      <c r="BB38" s="81" t="str">
        <f t="shared" si="13"/>
        <v/>
      </c>
      <c r="BD38" s="24" t="str">
        <f t="shared" si="14"/>
        <v/>
      </c>
    </row>
    <row r="39" spans="1:56" x14ac:dyDescent="0.2">
      <c r="A39" s="45">
        <v>29</v>
      </c>
      <c r="B39" s="153" t="s">
        <v>204</v>
      </c>
      <c r="C39" s="157" t="s">
        <v>205</v>
      </c>
      <c r="D39" s="31">
        <v>98</v>
      </c>
      <c r="E39" s="32"/>
      <c r="F39" s="32">
        <v>100</v>
      </c>
      <c r="G39" s="32"/>
      <c r="H39" s="32">
        <v>95</v>
      </c>
      <c r="I39" s="32"/>
      <c r="J39" s="32">
        <v>95</v>
      </c>
      <c r="K39" s="33"/>
      <c r="L39" s="31">
        <v>100</v>
      </c>
      <c r="M39" s="32"/>
      <c r="N39" s="32">
        <v>100</v>
      </c>
      <c r="O39" s="32"/>
      <c r="P39" s="32">
        <v>98</v>
      </c>
      <c r="Q39" s="32"/>
      <c r="R39" s="32">
        <v>98</v>
      </c>
      <c r="S39" s="33"/>
      <c r="T39" s="31">
        <v>100</v>
      </c>
      <c r="U39" s="32"/>
      <c r="V39" s="32">
        <v>100</v>
      </c>
      <c r="W39" s="32"/>
      <c r="X39" s="32">
        <v>100</v>
      </c>
      <c r="Y39" s="32"/>
      <c r="Z39" s="32">
        <v>90</v>
      </c>
      <c r="AA39" s="33"/>
      <c r="AB39" s="11">
        <v>98</v>
      </c>
      <c r="AC39" s="32"/>
      <c r="AD39" s="32">
        <v>90</v>
      </c>
      <c r="AE39" s="32"/>
      <c r="AF39" s="32">
        <v>98</v>
      </c>
      <c r="AG39" s="32"/>
      <c r="AH39" s="32">
        <v>98</v>
      </c>
      <c r="AI39" s="13"/>
      <c r="AJ39" s="61">
        <f t="shared" si="0"/>
        <v>97</v>
      </c>
      <c r="AK39" s="62">
        <f t="shared" si="1"/>
        <v>99</v>
      </c>
      <c r="AL39" s="63">
        <f t="shared" si="2"/>
        <v>97.5</v>
      </c>
      <c r="AM39" s="64">
        <f t="shared" si="3"/>
        <v>96</v>
      </c>
      <c r="AN39" s="65">
        <f t="shared" si="4"/>
        <v>97.375</v>
      </c>
      <c r="AO39" s="54"/>
      <c r="AQ39" s="71" t="str">
        <f t="shared" si="5"/>
        <v/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>
        <f t="shared" si="12"/>
        <v>97.375</v>
      </c>
      <c r="BB39" s="81" t="str">
        <f t="shared" si="13"/>
        <v/>
      </c>
      <c r="BD39" s="24" t="str">
        <f t="shared" si="14"/>
        <v/>
      </c>
    </row>
    <row r="40" spans="1:56" x14ac:dyDescent="0.2">
      <c r="A40" s="45">
        <v>30</v>
      </c>
      <c r="B40" s="156" t="s">
        <v>206</v>
      </c>
      <c r="C40" s="156" t="s">
        <v>147</v>
      </c>
      <c r="D40" s="31">
        <v>95</v>
      </c>
      <c r="E40" s="32"/>
      <c r="F40" s="32">
        <v>93</v>
      </c>
      <c r="G40" s="32"/>
      <c r="H40" s="32">
        <v>90</v>
      </c>
      <c r="I40" s="32"/>
      <c r="J40" s="32">
        <v>70</v>
      </c>
      <c r="K40" s="33"/>
      <c r="L40" s="31">
        <v>91</v>
      </c>
      <c r="M40" s="32"/>
      <c r="N40" s="32">
        <v>95</v>
      </c>
      <c r="O40" s="32"/>
      <c r="P40" s="32">
        <v>92</v>
      </c>
      <c r="Q40" s="32"/>
      <c r="R40" s="32">
        <v>90</v>
      </c>
      <c r="S40" s="33"/>
      <c r="T40" s="31">
        <v>95</v>
      </c>
      <c r="U40" s="32"/>
      <c r="V40" s="32">
        <v>85</v>
      </c>
      <c r="W40" s="32"/>
      <c r="X40" s="32">
        <v>85</v>
      </c>
      <c r="Y40" s="32"/>
      <c r="Z40" s="32">
        <v>85</v>
      </c>
      <c r="AA40" s="33"/>
      <c r="AB40" s="11">
        <v>85</v>
      </c>
      <c r="AC40" s="32"/>
      <c r="AD40" s="32">
        <v>90</v>
      </c>
      <c r="AE40" s="32"/>
      <c r="AF40" s="32">
        <v>90</v>
      </c>
      <c r="AG40" s="32"/>
      <c r="AH40" s="32">
        <v>70</v>
      </c>
      <c r="AI40" s="13"/>
      <c r="AJ40" s="61">
        <f t="shared" si="0"/>
        <v>87</v>
      </c>
      <c r="AK40" s="62">
        <f t="shared" si="1"/>
        <v>92</v>
      </c>
      <c r="AL40" s="63">
        <f t="shared" si="2"/>
        <v>87.5</v>
      </c>
      <c r="AM40" s="64">
        <f t="shared" si="3"/>
        <v>83.75</v>
      </c>
      <c r="AN40" s="65">
        <f t="shared" si="4"/>
        <v>87.5625</v>
      </c>
      <c r="AO40" s="54"/>
      <c r="AQ40" s="71" t="str">
        <f t="shared" si="5"/>
        <v/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>
        <f t="shared" si="12"/>
        <v>87.5625</v>
      </c>
      <c r="BB40" s="81" t="str">
        <f t="shared" si="13"/>
        <v/>
      </c>
      <c r="BD40" s="24" t="str">
        <f t="shared" si="14"/>
        <v/>
      </c>
    </row>
    <row r="41" spans="1:56" x14ac:dyDescent="0.2">
      <c r="A41" s="45">
        <v>31</v>
      </c>
      <c r="B41" s="157" t="s">
        <v>207</v>
      </c>
      <c r="C41" s="153" t="s">
        <v>208</v>
      </c>
      <c r="D41" s="31">
        <v>70</v>
      </c>
      <c r="E41" s="32"/>
      <c r="F41" s="32">
        <v>70</v>
      </c>
      <c r="G41" s="32"/>
      <c r="H41" s="32">
        <v>72</v>
      </c>
      <c r="I41" s="32"/>
      <c r="J41" s="32">
        <v>73</v>
      </c>
      <c r="K41" s="33"/>
      <c r="L41" s="31">
        <v>73</v>
      </c>
      <c r="M41" s="32"/>
      <c r="N41" s="32">
        <v>72</v>
      </c>
      <c r="O41" s="32"/>
      <c r="P41" s="32">
        <v>70</v>
      </c>
      <c r="Q41" s="32"/>
      <c r="R41" s="32">
        <v>75</v>
      </c>
      <c r="S41" s="33"/>
      <c r="T41" s="31">
        <v>85</v>
      </c>
      <c r="U41" s="32"/>
      <c r="V41" s="32">
        <v>80</v>
      </c>
      <c r="W41" s="32"/>
      <c r="X41" s="32">
        <v>70</v>
      </c>
      <c r="Y41" s="32"/>
      <c r="Z41" s="32">
        <v>72</v>
      </c>
      <c r="AA41" s="33"/>
      <c r="AB41" s="11">
        <v>70</v>
      </c>
      <c r="AC41" s="32"/>
      <c r="AD41" s="32">
        <v>72</v>
      </c>
      <c r="AE41" s="32"/>
      <c r="AF41" s="32">
        <v>70</v>
      </c>
      <c r="AG41" s="32"/>
      <c r="AH41" s="32">
        <v>71</v>
      </c>
      <c r="AI41" s="13"/>
      <c r="AJ41" s="61">
        <f t="shared" si="0"/>
        <v>71.25</v>
      </c>
      <c r="AK41" s="62">
        <f t="shared" si="1"/>
        <v>72.5</v>
      </c>
      <c r="AL41" s="63">
        <f t="shared" si="2"/>
        <v>76.75</v>
      </c>
      <c r="AM41" s="64">
        <f t="shared" si="3"/>
        <v>70.75</v>
      </c>
      <c r="AN41" s="65">
        <f t="shared" si="4"/>
        <v>72.8125</v>
      </c>
      <c r="AO41" s="54"/>
      <c r="AQ41" s="71" t="str">
        <f t="shared" si="5"/>
        <v/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>
        <f t="shared" si="12"/>
        <v>72.8125</v>
      </c>
      <c r="BB41" s="81" t="str">
        <f t="shared" si="13"/>
        <v/>
      </c>
      <c r="BD41" s="24" t="str">
        <f t="shared" si="14"/>
        <v/>
      </c>
    </row>
    <row r="42" spans="1:56" x14ac:dyDescent="0.2">
      <c r="A42" s="45">
        <v>32</v>
      </c>
      <c r="B42" s="156" t="s">
        <v>209</v>
      </c>
      <c r="C42" s="161" t="s">
        <v>177</v>
      </c>
      <c r="D42" s="31">
        <v>0</v>
      </c>
      <c r="E42" s="32"/>
      <c r="F42" s="32">
        <v>0</v>
      </c>
      <c r="G42" s="32"/>
      <c r="H42" s="32">
        <v>0</v>
      </c>
      <c r="I42" s="32"/>
      <c r="J42" s="32">
        <v>0</v>
      </c>
      <c r="K42" s="33"/>
      <c r="L42" s="31">
        <v>0</v>
      </c>
      <c r="M42" s="32"/>
      <c r="N42" s="32">
        <v>0</v>
      </c>
      <c r="O42" s="32"/>
      <c r="P42" s="32">
        <v>0</v>
      </c>
      <c r="Q42" s="32"/>
      <c r="R42" s="32">
        <v>0</v>
      </c>
      <c r="S42" s="33"/>
      <c r="T42" s="31">
        <v>0</v>
      </c>
      <c r="U42" s="32"/>
      <c r="V42" s="32">
        <v>0</v>
      </c>
      <c r="W42" s="32"/>
      <c r="X42" s="32">
        <v>0</v>
      </c>
      <c r="Y42" s="32"/>
      <c r="Z42" s="32">
        <v>0</v>
      </c>
      <c r="AA42" s="33"/>
      <c r="AB42" s="11">
        <v>0</v>
      </c>
      <c r="AC42" s="32"/>
      <c r="AD42" s="32">
        <v>0</v>
      </c>
      <c r="AE42" s="32"/>
      <c r="AF42" s="32">
        <v>0</v>
      </c>
      <c r="AG42" s="32"/>
      <c r="AH42" s="32">
        <v>0</v>
      </c>
      <c r="AI42" s="13"/>
      <c r="AJ42" s="61">
        <f t="shared" si="0"/>
        <v>0</v>
      </c>
      <c r="AK42" s="62">
        <f t="shared" si="1"/>
        <v>0</v>
      </c>
      <c r="AL42" s="63">
        <f t="shared" si="2"/>
        <v>0</v>
      </c>
      <c r="AM42" s="64">
        <f t="shared" si="3"/>
        <v>0</v>
      </c>
      <c r="AN42" s="65">
        <f t="shared" si="4"/>
        <v>0</v>
      </c>
      <c r="AO42" s="54"/>
      <c r="AQ42" s="71">
        <f t="shared" si="5"/>
        <v>0</v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 t="str">
        <f t="shared" si="12"/>
        <v/>
      </c>
      <c r="BB42" s="81">
        <f t="shared" si="13"/>
        <v>0</v>
      </c>
      <c r="BD42" s="24" t="str">
        <f t="shared" si="14"/>
        <v/>
      </c>
    </row>
    <row r="43" spans="1:56" x14ac:dyDescent="0.2">
      <c r="A43" s="45">
        <v>33</v>
      </c>
      <c r="B43" s="156" t="s">
        <v>210</v>
      </c>
      <c r="C43" s="153" t="s">
        <v>211</v>
      </c>
      <c r="D43" s="31">
        <v>90</v>
      </c>
      <c r="E43" s="32"/>
      <c r="F43" s="32">
        <v>91</v>
      </c>
      <c r="G43" s="32"/>
      <c r="H43" s="32">
        <v>80</v>
      </c>
      <c r="I43" s="32"/>
      <c r="J43" s="32">
        <v>82</v>
      </c>
      <c r="K43" s="33"/>
      <c r="L43" s="31">
        <v>95</v>
      </c>
      <c r="M43" s="32"/>
      <c r="N43" s="32">
        <v>90</v>
      </c>
      <c r="O43" s="32"/>
      <c r="P43" s="32">
        <v>85</v>
      </c>
      <c r="Q43" s="32"/>
      <c r="R43" s="32">
        <v>87</v>
      </c>
      <c r="S43" s="33"/>
      <c r="T43" s="31">
        <v>90</v>
      </c>
      <c r="U43" s="32"/>
      <c r="V43" s="32">
        <v>92</v>
      </c>
      <c r="W43" s="32"/>
      <c r="X43" s="32">
        <v>85</v>
      </c>
      <c r="Y43" s="32"/>
      <c r="Z43" s="32">
        <v>80</v>
      </c>
      <c r="AA43" s="33"/>
      <c r="AB43" s="11">
        <v>95</v>
      </c>
      <c r="AC43" s="32"/>
      <c r="AD43" s="32">
        <v>90</v>
      </c>
      <c r="AE43" s="32"/>
      <c r="AF43" s="32">
        <v>90</v>
      </c>
      <c r="AG43" s="32"/>
      <c r="AH43" s="32">
        <v>85</v>
      </c>
      <c r="AI43" s="13"/>
      <c r="AJ43" s="61">
        <f t="shared" si="0"/>
        <v>85.75</v>
      </c>
      <c r="AK43" s="62">
        <f t="shared" si="1"/>
        <v>89.25</v>
      </c>
      <c r="AL43" s="63">
        <f t="shared" si="2"/>
        <v>86.75</v>
      </c>
      <c r="AM43" s="64">
        <f t="shared" si="3"/>
        <v>90</v>
      </c>
      <c r="AN43" s="65">
        <f t="shared" si="4"/>
        <v>87.9375</v>
      </c>
      <c r="AO43" s="54"/>
      <c r="AQ43" s="71" t="str">
        <f t="shared" si="5"/>
        <v/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>
        <f t="shared" si="12"/>
        <v>87.9375</v>
      </c>
      <c r="BB43" s="81" t="str">
        <f t="shared" si="13"/>
        <v/>
      </c>
      <c r="BD43" s="24" t="str">
        <f t="shared" si="14"/>
        <v/>
      </c>
    </row>
    <row r="44" spans="1:56" x14ac:dyDescent="0.2">
      <c r="A44" s="45">
        <v>34</v>
      </c>
      <c r="B44" s="156" t="s">
        <v>212</v>
      </c>
      <c r="C44" s="143" t="s">
        <v>213</v>
      </c>
      <c r="D44" s="31">
        <v>0</v>
      </c>
      <c r="E44" s="32"/>
      <c r="F44" s="32">
        <v>0</v>
      </c>
      <c r="G44" s="32"/>
      <c r="H44" s="32">
        <v>0</v>
      </c>
      <c r="I44" s="32"/>
      <c r="J44" s="32">
        <v>0</v>
      </c>
      <c r="K44" s="33"/>
      <c r="L44" s="31">
        <v>0</v>
      </c>
      <c r="M44" s="32"/>
      <c r="N44" s="32">
        <v>0</v>
      </c>
      <c r="O44" s="32"/>
      <c r="P44" s="32">
        <v>0</v>
      </c>
      <c r="Q44" s="32"/>
      <c r="R44" s="32">
        <v>0</v>
      </c>
      <c r="S44" s="33"/>
      <c r="T44" s="31">
        <v>0</v>
      </c>
      <c r="U44" s="32"/>
      <c r="V44" s="32">
        <v>0</v>
      </c>
      <c r="W44" s="32"/>
      <c r="X44" s="32">
        <v>0</v>
      </c>
      <c r="Y44" s="32"/>
      <c r="Z44" s="32">
        <v>0</v>
      </c>
      <c r="AA44" s="33"/>
      <c r="AB44" s="11">
        <v>0</v>
      </c>
      <c r="AC44" s="32"/>
      <c r="AD44" s="32">
        <v>0</v>
      </c>
      <c r="AE44" s="32"/>
      <c r="AF44" s="32">
        <v>0</v>
      </c>
      <c r="AG44" s="32"/>
      <c r="AH44" s="32">
        <v>0</v>
      </c>
      <c r="AI44" s="13"/>
      <c r="AJ44" s="61">
        <f t="shared" si="0"/>
        <v>0</v>
      </c>
      <c r="AK44" s="62">
        <f t="shared" si="1"/>
        <v>0</v>
      </c>
      <c r="AL44" s="63">
        <f t="shared" si="2"/>
        <v>0</v>
      </c>
      <c r="AM44" s="64">
        <f t="shared" si="3"/>
        <v>0</v>
      </c>
      <c r="AN44" s="65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x14ac:dyDescent="0.2">
      <c r="A45" s="45">
        <v>35</v>
      </c>
      <c r="B45" s="157" t="s">
        <v>214</v>
      </c>
      <c r="C45" s="159" t="s">
        <v>215</v>
      </c>
      <c r="D45" s="31">
        <v>0</v>
      </c>
      <c r="E45" s="32"/>
      <c r="F45" s="32">
        <v>0</v>
      </c>
      <c r="G45" s="32"/>
      <c r="H45" s="32">
        <v>0</v>
      </c>
      <c r="I45" s="32"/>
      <c r="J45" s="32">
        <v>0</v>
      </c>
      <c r="K45" s="33"/>
      <c r="L45" s="31">
        <v>0</v>
      </c>
      <c r="M45" s="32"/>
      <c r="N45" s="32">
        <v>0</v>
      </c>
      <c r="O45" s="32"/>
      <c r="P45" s="32">
        <v>0</v>
      </c>
      <c r="Q45" s="32"/>
      <c r="R45" s="32">
        <v>0</v>
      </c>
      <c r="S45" s="13"/>
      <c r="T45" s="31">
        <v>0</v>
      </c>
      <c r="U45" s="32"/>
      <c r="V45" s="32">
        <v>0</v>
      </c>
      <c r="W45" s="32"/>
      <c r="X45" s="32">
        <v>0</v>
      </c>
      <c r="Y45" s="32"/>
      <c r="Z45" s="32">
        <v>0</v>
      </c>
      <c r="AA45" s="33"/>
      <c r="AB45" s="11">
        <v>0</v>
      </c>
      <c r="AC45" s="32"/>
      <c r="AD45" s="32">
        <v>0</v>
      </c>
      <c r="AE45" s="32"/>
      <c r="AF45" s="32">
        <v>0</v>
      </c>
      <c r="AG45" s="32"/>
      <c r="AH45" s="32">
        <v>0</v>
      </c>
      <c r="AI45" s="13"/>
      <c r="AJ45" s="61">
        <f t="shared" si="0"/>
        <v>0</v>
      </c>
      <c r="AK45" s="62">
        <f t="shared" si="1"/>
        <v>0</v>
      </c>
      <c r="AL45" s="63">
        <f t="shared" si="2"/>
        <v>0</v>
      </c>
      <c r="AM45" s="64">
        <f t="shared" si="3"/>
        <v>0</v>
      </c>
      <c r="AN45" s="65">
        <f t="shared" si="4"/>
        <v>0</v>
      </c>
      <c r="AO45" s="54"/>
      <c r="AQ45" s="71">
        <f t="shared" si="5"/>
        <v>0</v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 t="str">
        <f t="shared" si="12"/>
        <v/>
      </c>
      <c r="BB45" s="81">
        <f t="shared" si="13"/>
        <v>0</v>
      </c>
      <c r="BD45" s="24" t="str">
        <f t="shared" si="14"/>
        <v/>
      </c>
    </row>
    <row r="46" spans="1:56" x14ac:dyDescent="0.2">
      <c r="A46" s="45">
        <v>36</v>
      </c>
      <c r="B46" s="165" t="s">
        <v>216</v>
      </c>
      <c r="C46" s="141" t="s">
        <v>217</v>
      </c>
      <c r="D46" s="31">
        <v>75</v>
      </c>
      <c r="E46" s="32"/>
      <c r="F46" s="32">
        <v>75</v>
      </c>
      <c r="G46" s="32"/>
      <c r="H46" s="32">
        <v>80</v>
      </c>
      <c r="I46" s="32"/>
      <c r="J46" s="32">
        <v>70</v>
      </c>
      <c r="K46" s="33"/>
      <c r="L46" s="31">
        <v>73</v>
      </c>
      <c r="M46" s="32"/>
      <c r="N46" s="32">
        <v>70</v>
      </c>
      <c r="O46" s="32"/>
      <c r="P46" s="32">
        <v>70</v>
      </c>
      <c r="Q46" s="32"/>
      <c r="R46" s="32">
        <v>70</v>
      </c>
      <c r="S46" s="13"/>
      <c r="T46" s="31">
        <v>80</v>
      </c>
      <c r="U46" s="32"/>
      <c r="V46" s="32">
        <v>70</v>
      </c>
      <c r="W46" s="32"/>
      <c r="X46" s="32">
        <v>70</v>
      </c>
      <c r="Y46" s="32"/>
      <c r="Z46" s="32">
        <v>70</v>
      </c>
      <c r="AA46" s="33"/>
      <c r="AB46" s="11">
        <v>70</v>
      </c>
      <c r="AC46" s="32"/>
      <c r="AD46" s="32">
        <v>70</v>
      </c>
      <c r="AE46" s="32"/>
      <c r="AF46" s="32">
        <v>70</v>
      </c>
      <c r="AG46" s="32"/>
      <c r="AH46" s="32">
        <v>75</v>
      </c>
      <c r="AI46" s="13"/>
      <c r="AJ46" s="61">
        <f t="shared" si="0"/>
        <v>75</v>
      </c>
      <c r="AK46" s="62">
        <f t="shared" si="1"/>
        <v>70.75</v>
      </c>
      <c r="AL46" s="63">
        <f t="shared" si="2"/>
        <v>72.5</v>
      </c>
      <c r="AM46" s="64">
        <f t="shared" si="3"/>
        <v>71.25</v>
      </c>
      <c r="AN46" s="65">
        <f t="shared" si="4"/>
        <v>72.375</v>
      </c>
      <c r="AO46" s="54"/>
      <c r="AQ46" s="71" t="str">
        <f t="shared" si="5"/>
        <v/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>
        <f t="shared" si="12"/>
        <v>72.375</v>
      </c>
      <c r="BB46" s="81" t="str">
        <f t="shared" si="13"/>
        <v/>
      </c>
      <c r="BD46" s="24" t="str">
        <f t="shared" si="14"/>
        <v/>
      </c>
    </row>
    <row r="47" spans="1:56" x14ac:dyDescent="0.2">
      <c r="A47" s="45">
        <v>37</v>
      </c>
      <c r="B47" s="156" t="s">
        <v>216</v>
      </c>
      <c r="C47" s="153" t="s">
        <v>217</v>
      </c>
      <c r="D47" s="31">
        <v>80</v>
      </c>
      <c r="E47" s="32"/>
      <c r="F47" s="32">
        <v>89</v>
      </c>
      <c r="G47" s="32"/>
      <c r="H47" s="32">
        <v>85</v>
      </c>
      <c r="I47" s="32"/>
      <c r="J47" s="32">
        <v>80</v>
      </c>
      <c r="K47" s="33"/>
      <c r="L47" s="31">
        <v>85</v>
      </c>
      <c r="M47" s="32"/>
      <c r="N47" s="32">
        <v>80</v>
      </c>
      <c r="O47" s="32"/>
      <c r="P47" s="32">
        <v>80</v>
      </c>
      <c r="Q47" s="32"/>
      <c r="R47" s="32">
        <v>84</v>
      </c>
      <c r="S47" s="13"/>
      <c r="T47" s="31">
        <v>79</v>
      </c>
      <c r="U47" s="32"/>
      <c r="V47" s="32">
        <v>80</v>
      </c>
      <c r="W47" s="32"/>
      <c r="X47" s="32">
        <v>87</v>
      </c>
      <c r="Y47" s="32"/>
      <c r="Z47" s="32">
        <v>89</v>
      </c>
      <c r="AA47" s="33"/>
      <c r="AB47" s="11">
        <v>80</v>
      </c>
      <c r="AC47" s="32"/>
      <c r="AD47" s="32">
        <v>85</v>
      </c>
      <c r="AE47" s="32"/>
      <c r="AF47" s="32">
        <v>78</v>
      </c>
      <c r="AG47" s="32"/>
      <c r="AH47" s="32">
        <v>82</v>
      </c>
      <c r="AI47" s="13"/>
      <c r="AJ47" s="61">
        <f t="shared" si="0"/>
        <v>83.5</v>
      </c>
      <c r="AK47" s="62">
        <f t="shared" si="1"/>
        <v>82.25</v>
      </c>
      <c r="AL47" s="63">
        <f t="shared" si="2"/>
        <v>83.75</v>
      </c>
      <c r="AM47" s="64">
        <f t="shared" si="3"/>
        <v>81.25</v>
      </c>
      <c r="AN47" s="65">
        <f t="shared" si="4"/>
        <v>82.6875</v>
      </c>
      <c r="AO47" s="54"/>
      <c r="AQ47" s="71" t="str">
        <f t="shared" si="5"/>
        <v/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>
        <f t="shared" si="12"/>
        <v>82.6875</v>
      </c>
      <c r="BB47" s="81" t="str">
        <f t="shared" si="13"/>
        <v/>
      </c>
      <c r="BD47" s="24" t="str">
        <f t="shared" si="14"/>
        <v/>
      </c>
    </row>
    <row r="48" spans="1:56" x14ac:dyDescent="0.2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  <mergeCell ref="D7:R7"/>
    <mergeCell ref="A9:A10"/>
    <mergeCell ref="B9:B10"/>
    <mergeCell ref="C9:C10"/>
    <mergeCell ref="D9:K9"/>
    <mergeCell ref="L9:S9"/>
    <mergeCell ref="AM9:AM10"/>
    <mergeCell ref="AQ9:AQ10"/>
    <mergeCell ref="AR9:AR10"/>
    <mergeCell ref="T9:AA9"/>
    <mergeCell ref="AB9:AI9"/>
    <mergeCell ref="AJ9:AJ10"/>
    <mergeCell ref="AK9:AK10"/>
    <mergeCell ref="AL9:AL10"/>
  </mergeCells>
  <conditionalFormatting sqref="D11:AI11">
    <cfRule type="cellIs" dxfId="13" priority="2" operator="lessThan">
      <formula>70</formula>
    </cfRule>
  </conditionalFormatting>
  <conditionalFormatting sqref="F12:K41">
    <cfRule type="cellIs" dxfId="12" priority="5" operator="lessThan">
      <formula>70</formula>
    </cfRule>
  </conditionalFormatting>
  <conditionalFormatting sqref="N12:AA41">
    <cfRule type="cellIs" dxfId="11" priority="4" operator="lessThan">
      <formula>70</formula>
    </cfRule>
  </conditionalFormatting>
  <conditionalFormatting sqref="AD12:AI41">
    <cfRule type="cellIs" dxfId="10" priority="3" operator="lessThan">
      <formula>70</formula>
    </cfRule>
  </conditionalFormatting>
  <conditionalFormatting sqref="AJ11:AO55 D12:E41 L12:M41 AB12:AC41 D42:AI55">
    <cfRule type="cellIs" dxfId="9" priority="8" operator="lessThan">
      <formula>70</formula>
    </cfRule>
  </conditionalFormatting>
  <conditionalFormatting sqref="AQ11:AQ55">
    <cfRule type="cellIs" dxfId="8" priority="6" operator="lessThan">
      <formula>70</formula>
    </cfRule>
  </conditionalFormatting>
  <conditionalFormatting sqref="AQ11:AX55">
    <cfRule type="cellIs" dxfId="7" priority="7" operator="lessThan">
      <formula>70</formula>
    </cfRule>
  </conditionalFormatting>
  <conditionalFormatting sqref="AY11:AY55">
    <cfRule type="cellIs" dxfId="6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5119-7BAE-406E-8FA6-28DD5E478C3B}">
  <dimension ref="A4:BD55"/>
  <sheetViews>
    <sheetView topLeftCell="A15" zoomScale="140" zoomScaleNormal="140" workbookViewId="0">
      <selection activeCell="B11" sqref="B11:C46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207" t="s">
        <v>145</v>
      </c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208"/>
      <c r="P7" s="208"/>
      <c r="Q7" s="208"/>
      <c r="R7" s="209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10" t="s">
        <v>98</v>
      </c>
      <c r="AO7" s="213" t="s">
        <v>103</v>
      </c>
      <c r="AQ7" s="184" t="s">
        <v>20</v>
      </c>
      <c r="AR7" s="185"/>
      <c r="AS7" s="185"/>
      <c r="AT7" s="186"/>
      <c r="AU7" s="243" t="s">
        <v>21</v>
      </c>
      <c r="AV7" s="244"/>
      <c r="AW7" s="244"/>
      <c r="AX7" s="245"/>
      <c r="AY7" s="237" t="s">
        <v>102</v>
      </c>
      <c r="AZ7" s="238"/>
      <c r="BA7" s="237" t="s">
        <v>104</v>
      </c>
      <c r="BB7" s="238"/>
      <c r="BD7" s="24" t="s">
        <v>144</v>
      </c>
    </row>
    <row r="8" spans="1:56" ht="16" thickBot="1" x14ac:dyDescent="0.25">
      <c r="AN8" s="211"/>
      <c r="AO8" s="214"/>
      <c r="AQ8" s="187"/>
      <c r="AR8" s="188"/>
      <c r="AS8" s="188"/>
      <c r="AT8" s="189"/>
      <c r="AU8" s="246"/>
      <c r="AV8" s="247"/>
      <c r="AW8" s="247"/>
      <c r="AX8" s="248"/>
      <c r="AY8" s="241"/>
      <c r="AZ8" s="242"/>
      <c r="BA8" s="239"/>
      <c r="BB8" s="240"/>
    </row>
    <row r="9" spans="1:56" x14ac:dyDescent="0.2">
      <c r="A9" s="198" t="s">
        <v>5</v>
      </c>
      <c r="B9" s="200" t="s">
        <v>4</v>
      </c>
      <c r="C9" s="202" t="s">
        <v>19</v>
      </c>
      <c r="D9" s="204" t="s">
        <v>90</v>
      </c>
      <c r="E9" s="205"/>
      <c r="F9" s="205"/>
      <c r="G9" s="205"/>
      <c r="H9" s="205"/>
      <c r="I9" s="205"/>
      <c r="J9" s="205"/>
      <c r="K9" s="206"/>
      <c r="L9" s="216" t="s">
        <v>91</v>
      </c>
      <c r="M9" s="217"/>
      <c r="N9" s="217"/>
      <c r="O9" s="217"/>
      <c r="P9" s="217"/>
      <c r="Q9" s="217"/>
      <c r="R9" s="217"/>
      <c r="S9" s="218"/>
      <c r="T9" s="228" t="s">
        <v>92</v>
      </c>
      <c r="U9" s="229"/>
      <c r="V9" s="229"/>
      <c r="W9" s="229"/>
      <c r="X9" s="229"/>
      <c r="Y9" s="229"/>
      <c r="Z9" s="229"/>
      <c r="AA9" s="230"/>
      <c r="AB9" s="219" t="s">
        <v>93</v>
      </c>
      <c r="AC9" s="220"/>
      <c r="AD9" s="220"/>
      <c r="AE9" s="220"/>
      <c r="AF9" s="220"/>
      <c r="AG9" s="220"/>
      <c r="AH9" s="220"/>
      <c r="AI9" s="221"/>
      <c r="AJ9" s="222" t="s">
        <v>94</v>
      </c>
      <c r="AK9" s="224" t="s">
        <v>95</v>
      </c>
      <c r="AL9" s="231" t="s">
        <v>96</v>
      </c>
      <c r="AM9" s="226" t="s">
        <v>97</v>
      </c>
      <c r="AN9" s="211"/>
      <c r="AO9" s="214"/>
      <c r="AQ9" s="196" t="s">
        <v>42</v>
      </c>
      <c r="AR9" s="190" t="s">
        <v>43</v>
      </c>
      <c r="AS9" s="192" t="s">
        <v>44</v>
      </c>
      <c r="AT9" s="194" t="s">
        <v>99</v>
      </c>
      <c r="AU9" s="196" t="s">
        <v>46</v>
      </c>
      <c r="AV9" s="190" t="s">
        <v>105</v>
      </c>
      <c r="AW9" s="192" t="s">
        <v>106</v>
      </c>
      <c r="AX9" s="250" t="s">
        <v>107</v>
      </c>
      <c r="AY9" s="233" t="s">
        <v>100</v>
      </c>
      <c r="AZ9" s="235" t="s">
        <v>101</v>
      </c>
      <c r="BA9" s="234" t="s">
        <v>57</v>
      </c>
      <c r="BB9" s="249" t="s">
        <v>58</v>
      </c>
    </row>
    <row r="10" spans="1:56" ht="16" thickBot="1" x14ac:dyDescent="0.25">
      <c r="A10" s="199"/>
      <c r="B10" s="201"/>
      <c r="C10" s="203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23"/>
      <c r="AK10" s="225"/>
      <c r="AL10" s="232"/>
      <c r="AM10" s="227"/>
      <c r="AN10" s="212"/>
      <c r="AO10" s="215"/>
      <c r="AQ10" s="197"/>
      <c r="AR10" s="191"/>
      <c r="AS10" s="193"/>
      <c r="AT10" s="195"/>
      <c r="AU10" s="197"/>
      <c r="AV10" s="191"/>
      <c r="AW10" s="193"/>
      <c r="AX10" s="251"/>
      <c r="AY10" s="234"/>
      <c r="AZ10" s="236"/>
      <c r="BA10" s="234"/>
      <c r="BB10" s="249"/>
    </row>
    <row r="11" spans="1:56" ht="16" thickBot="1" x14ac:dyDescent="0.25">
      <c r="A11" s="41">
        <v>1</v>
      </c>
      <c r="B11" s="153" t="s">
        <v>148</v>
      </c>
      <c r="C11" s="156" t="s">
        <v>149</v>
      </c>
      <c r="D11" s="42">
        <v>90</v>
      </c>
      <c r="E11" s="43"/>
      <c r="F11" s="43">
        <v>92</v>
      </c>
      <c r="G11" s="43"/>
      <c r="H11" s="43">
        <v>88</v>
      </c>
      <c r="I11" s="43"/>
      <c r="J11" s="43">
        <v>95</v>
      </c>
      <c r="K11" s="44"/>
      <c r="L11" s="42">
        <v>89</v>
      </c>
      <c r="M11" s="43"/>
      <c r="N11" s="43">
        <v>90</v>
      </c>
      <c r="O11" s="43"/>
      <c r="P11" s="43">
        <v>87</v>
      </c>
      <c r="Q11" s="43"/>
      <c r="R11" s="43">
        <v>90</v>
      </c>
      <c r="S11" s="44"/>
      <c r="T11" s="42">
        <v>89</v>
      </c>
      <c r="U11" s="43"/>
      <c r="V11" s="43">
        <v>92</v>
      </c>
      <c r="W11" s="43"/>
      <c r="X11" s="43">
        <v>90</v>
      </c>
      <c r="Y11" s="43"/>
      <c r="Z11" s="43">
        <v>92</v>
      </c>
      <c r="AA11" s="44"/>
      <c r="AB11" s="31">
        <v>88</v>
      </c>
      <c r="AC11" s="32"/>
      <c r="AD11" s="32">
        <v>87</v>
      </c>
      <c r="AE11" s="32"/>
      <c r="AF11" s="32">
        <v>90</v>
      </c>
      <c r="AG11" s="32"/>
      <c r="AH11" s="32">
        <v>93</v>
      </c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91.25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89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90.75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89.5</v>
      </c>
      <c r="AN11" s="60">
        <f>AVERAGE(AJ11:AM11)</f>
        <v>90.125</v>
      </c>
      <c r="AO11" s="51"/>
      <c r="AQ11" s="71" t="str">
        <f>IF(AN11&lt;70, AN11*0.5, "")</f>
        <v/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>
        <f>IF(AV11&lt;&gt;"", IF(AX11&gt;=70, AX11, IF(AY11+AZ11&gt;=70, AY11+AZ11, "")),
   IF(AR11&lt;&gt;"", IF(AT11&gt;=70, AT11, ""),
   IF(AN11&gt;=70, AN11, "")))</f>
        <v>90.125</v>
      </c>
      <c r="BB11" s="80" t="str">
        <f>IF(AV11&lt;&gt;"", IF(AX11&lt;70, IF(AY11+AZ11&lt;70, AY11+AZ11, ""), ""), IF(AR11&lt;&gt;"", IF(AT11&lt;70, AT11, ""), IF(AN11&lt;70, AN11, "")))</f>
        <v/>
      </c>
      <c r="BD11" s="24" t="str">
        <f>IF(AND(NOT(ISBLANK(AY11)), NOT(ISBLANK(AZ11))), AY11 + AZ11, "")</f>
        <v/>
      </c>
    </row>
    <row r="12" spans="1:56" ht="16" thickBot="1" x14ac:dyDescent="0.25">
      <c r="A12" s="45">
        <v>2</v>
      </c>
      <c r="B12" s="156" t="s">
        <v>150</v>
      </c>
      <c r="C12" s="153" t="s">
        <v>151</v>
      </c>
      <c r="D12" s="31"/>
      <c r="E12" s="32"/>
      <c r="F12" s="32"/>
      <c r="G12" s="32"/>
      <c r="H12" s="32"/>
      <c r="I12" s="32"/>
      <c r="J12" s="32"/>
      <c r="K12" s="33"/>
      <c r="L12" s="31"/>
      <c r="M12" s="32"/>
      <c r="N12" s="32"/>
      <c r="O12" s="32"/>
      <c r="P12" s="32"/>
      <c r="Q12" s="32"/>
      <c r="R12" s="32"/>
      <c r="S12" s="33"/>
      <c r="T12" s="31"/>
      <c r="U12" s="32"/>
      <c r="V12" s="32"/>
      <c r="W12" s="32"/>
      <c r="X12" s="32"/>
      <c r="Y12" s="32"/>
      <c r="Z12" s="32"/>
      <c r="AA12" s="33"/>
      <c r="AB12" s="11"/>
      <c r="AC12" s="32"/>
      <c r="AD12" s="32"/>
      <c r="AE12" s="32"/>
      <c r="AF12" s="32"/>
      <c r="AG12" s="32"/>
      <c r="AH12" s="32"/>
      <c r="AI12" s="13"/>
      <c r="AJ12" s="56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0</v>
      </c>
      <c r="AK12" s="57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0</v>
      </c>
      <c r="AL12" s="58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0</v>
      </c>
      <c r="AM12" s="59">
        <f t="shared" ref="AM12:AM55" si="3">SUMIF(AB12:AB12, "&gt;=70") / 4 +SUMIF(AD12:AD12, "&gt;=70") / 4 +SUMIF(AF12:AF12, "&gt;=70") / 4 +SUMIF(AH12:AH12, "&gt;=70") / 4 + SUMIF(AC12:AC12, "&gt;1") / 4 + SUMIF(AE12:AE12, "&gt;1") / 4 + SUMIF(AG12:AG12, "&gt;1") / 4 + SUMIF(AI12:AI12, "&gt;1") / 4</f>
        <v>0</v>
      </c>
      <c r="AN12" s="60">
        <f t="shared" ref="AN12:AN55" si="4">AVERAGE(AJ12:AM12)</f>
        <v>0</v>
      </c>
      <c r="AO12" s="54"/>
      <c r="AQ12" s="71">
        <f t="shared" ref="AQ12:AQ55" si="5">IF(AN12&lt;70, AN12*0.5, "")</f>
        <v>0</v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 t="str">
        <f t="shared" ref="BA12:BA55" si="12">IF(AV12&lt;&gt;"", IF(AX12&gt;=70, AX12, IF(AY12+AZ12&gt;=70, AY12+AZ12, "")),
   IF(AR12&lt;&gt;"", IF(AT12&gt;=70, AT12, ""),
   IF(AN12&gt;=70, AN12, "")))</f>
        <v/>
      </c>
      <c r="BB12" s="81">
        <f t="shared" ref="BB12:BB55" si="13">IF(AV12&lt;&gt;"", IF(AX12&lt;70, IF(AY12+AZ12&lt;70, AY12+AZ12, ""), ""), IF(AR12&lt;&gt;"", IF(AT12&lt;70, AT12, ""), IF(AN12&lt;70, AN12, "")))</f>
        <v>0</v>
      </c>
      <c r="BD12" s="24" t="str">
        <f t="shared" ref="BD12:BD55" si="14">IF(AND(NOT(ISBLANK(AY12)), NOT(ISBLANK(AZ12))), AY12 + AZ12, "")</f>
        <v/>
      </c>
    </row>
    <row r="13" spans="1:56" ht="16" thickBot="1" x14ac:dyDescent="0.25">
      <c r="A13" s="45">
        <v>3</v>
      </c>
      <c r="B13" s="153" t="s">
        <v>152</v>
      </c>
      <c r="C13" s="156" t="s">
        <v>153</v>
      </c>
      <c r="D13" s="31"/>
      <c r="E13" s="32"/>
      <c r="F13" s="32"/>
      <c r="G13" s="32"/>
      <c r="H13" s="32"/>
      <c r="I13" s="32"/>
      <c r="J13" s="32"/>
      <c r="K13" s="33"/>
      <c r="L13" s="31"/>
      <c r="M13" s="32"/>
      <c r="N13" s="32"/>
      <c r="O13" s="32"/>
      <c r="P13" s="32"/>
      <c r="Q13" s="32"/>
      <c r="R13" s="32"/>
      <c r="S13" s="33"/>
      <c r="T13" s="31"/>
      <c r="U13" s="32"/>
      <c r="V13" s="32"/>
      <c r="W13" s="32"/>
      <c r="X13" s="32"/>
      <c r="Y13" s="32"/>
      <c r="Z13" s="32"/>
      <c r="AA13" s="33"/>
      <c r="AB13" s="11"/>
      <c r="AC13" s="32"/>
      <c r="AD13" s="32"/>
      <c r="AE13" s="32"/>
      <c r="AF13" s="32"/>
      <c r="AG13" s="32"/>
      <c r="AH13" s="32"/>
      <c r="AI13" s="13"/>
      <c r="AJ13" s="56">
        <f t="shared" si="0"/>
        <v>0</v>
      </c>
      <c r="AK13" s="57">
        <f t="shared" si="1"/>
        <v>0</v>
      </c>
      <c r="AL13" s="58">
        <f t="shared" si="2"/>
        <v>0</v>
      </c>
      <c r="AM13" s="59">
        <f t="shared" si="3"/>
        <v>0</v>
      </c>
      <c r="AN13" s="60">
        <f t="shared" si="4"/>
        <v>0</v>
      </c>
      <c r="AO13" s="54"/>
      <c r="AQ13" s="71">
        <f t="shared" si="5"/>
        <v>0</v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 t="str">
        <f t="shared" si="12"/>
        <v/>
      </c>
      <c r="BB13" s="81">
        <f t="shared" si="13"/>
        <v>0</v>
      </c>
      <c r="BD13" s="24" t="str">
        <f t="shared" si="14"/>
        <v/>
      </c>
    </row>
    <row r="14" spans="1:56" ht="16" thickBot="1" x14ac:dyDescent="0.25">
      <c r="A14" s="41">
        <v>4</v>
      </c>
      <c r="B14" s="156" t="s">
        <v>154</v>
      </c>
      <c r="C14" s="157" t="s">
        <v>155</v>
      </c>
      <c r="D14" s="31">
        <v>70</v>
      </c>
      <c r="E14" s="32"/>
      <c r="F14" s="32">
        <v>75</v>
      </c>
      <c r="G14" s="32"/>
      <c r="H14" s="32">
        <v>70</v>
      </c>
      <c r="I14" s="32"/>
      <c r="J14" s="32">
        <v>73</v>
      </c>
      <c r="K14" s="33"/>
      <c r="L14" s="31">
        <v>74</v>
      </c>
      <c r="M14" s="32"/>
      <c r="N14" s="32">
        <v>70</v>
      </c>
      <c r="O14" s="32"/>
      <c r="P14" s="32">
        <v>95</v>
      </c>
      <c r="Q14" s="32"/>
      <c r="R14" s="32">
        <v>96</v>
      </c>
      <c r="S14" s="33"/>
      <c r="T14" s="31">
        <v>70</v>
      </c>
      <c r="U14" s="32"/>
      <c r="V14" s="32">
        <v>72</v>
      </c>
      <c r="W14" s="32"/>
      <c r="X14" s="32">
        <v>76</v>
      </c>
      <c r="Y14" s="32"/>
      <c r="Z14" s="32">
        <v>70</v>
      </c>
      <c r="AA14" s="33"/>
      <c r="AB14" s="11">
        <v>76</v>
      </c>
      <c r="AC14" s="32"/>
      <c r="AD14" s="32">
        <v>70</v>
      </c>
      <c r="AE14" s="32"/>
      <c r="AF14" s="32">
        <v>70</v>
      </c>
      <c r="AG14" s="32"/>
      <c r="AH14" s="32">
        <v>70</v>
      </c>
      <c r="AI14" s="13"/>
      <c r="AJ14" s="56">
        <f t="shared" si="0"/>
        <v>72</v>
      </c>
      <c r="AK14" s="57">
        <f t="shared" si="1"/>
        <v>83.75</v>
      </c>
      <c r="AL14" s="58">
        <f t="shared" si="2"/>
        <v>72</v>
      </c>
      <c r="AM14" s="59">
        <f t="shared" si="3"/>
        <v>71.5</v>
      </c>
      <c r="AN14" s="60">
        <f t="shared" si="4"/>
        <v>74.8125</v>
      </c>
      <c r="AO14" s="54"/>
      <c r="AQ14" s="71" t="str">
        <f t="shared" si="5"/>
        <v/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>
        <f t="shared" si="12"/>
        <v>74.8125</v>
      </c>
      <c r="BB14" s="81" t="str">
        <f t="shared" si="13"/>
        <v/>
      </c>
      <c r="BD14" s="24" t="str">
        <f t="shared" si="14"/>
        <v/>
      </c>
    </row>
    <row r="15" spans="1:56" ht="16" thickBot="1" x14ac:dyDescent="0.25">
      <c r="A15" s="45">
        <v>5</v>
      </c>
      <c r="B15" s="157" t="s">
        <v>156</v>
      </c>
      <c r="C15" s="156" t="s">
        <v>157</v>
      </c>
      <c r="D15" s="31">
        <v>88</v>
      </c>
      <c r="E15" s="32"/>
      <c r="F15" s="32">
        <v>89</v>
      </c>
      <c r="G15" s="32"/>
      <c r="H15" s="32">
        <v>87</v>
      </c>
      <c r="I15" s="32"/>
      <c r="J15" s="32">
        <v>85</v>
      </c>
      <c r="K15" s="33"/>
      <c r="L15" s="31">
        <v>85</v>
      </c>
      <c r="M15" s="32"/>
      <c r="N15" s="32">
        <v>87</v>
      </c>
      <c r="O15" s="32"/>
      <c r="P15" s="32">
        <v>86</v>
      </c>
      <c r="Q15" s="32"/>
      <c r="R15" s="32">
        <v>88</v>
      </c>
      <c r="S15" s="33"/>
      <c r="T15" s="31">
        <v>87</v>
      </c>
      <c r="U15" s="32"/>
      <c r="V15" s="32">
        <v>86</v>
      </c>
      <c r="W15" s="32"/>
      <c r="X15" s="32">
        <v>84</v>
      </c>
      <c r="Y15" s="32"/>
      <c r="Z15" s="32">
        <v>88</v>
      </c>
      <c r="AA15" s="33"/>
      <c r="AB15" s="11">
        <v>87</v>
      </c>
      <c r="AC15" s="32"/>
      <c r="AD15" s="32">
        <v>82</v>
      </c>
      <c r="AE15" s="32"/>
      <c r="AF15" s="32">
        <v>86</v>
      </c>
      <c r="AG15" s="32"/>
      <c r="AH15" s="32">
        <v>89</v>
      </c>
      <c r="AI15" s="13"/>
      <c r="AJ15" s="56">
        <f t="shared" si="0"/>
        <v>87.25</v>
      </c>
      <c r="AK15" s="57">
        <f t="shared" si="1"/>
        <v>86.5</v>
      </c>
      <c r="AL15" s="58">
        <f t="shared" si="2"/>
        <v>86.25</v>
      </c>
      <c r="AM15" s="59">
        <f t="shared" si="3"/>
        <v>86</v>
      </c>
      <c r="AN15" s="60">
        <f t="shared" si="4"/>
        <v>86.5</v>
      </c>
      <c r="AO15" s="54"/>
      <c r="AQ15" s="71" t="str">
        <f t="shared" si="5"/>
        <v/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>
        <f t="shared" si="12"/>
        <v>86.5</v>
      </c>
      <c r="BB15" s="81" t="str">
        <f t="shared" si="13"/>
        <v/>
      </c>
      <c r="BD15" s="24" t="str">
        <f t="shared" si="14"/>
        <v/>
      </c>
    </row>
    <row r="16" spans="1:56" ht="16" thickBot="1" x14ac:dyDescent="0.25">
      <c r="A16" s="45">
        <v>6</v>
      </c>
      <c r="B16" s="156" t="s">
        <v>158</v>
      </c>
      <c r="C16" s="153" t="s">
        <v>159</v>
      </c>
      <c r="D16" s="31">
        <v>90</v>
      </c>
      <c r="E16" s="32"/>
      <c r="F16" s="32">
        <v>89</v>
      </c>
      <c r="G16" s="32"/>
      <c r="H16" s="32">
        <v>88</v>
      </c>
      <c r="I16" s="32"/>
      <c r="J16" s="32">
        <v>89</v>
      </c>
      <c r="K16" s="33"/>
      <c r="L16" s="31">
        <v>90</v>
      </c>
      <c r="M16" s="32"/>
      <c r="N16" s="32">
        <v>88</v>
      </c>
      <c r="O16" s="32"/>
      <c r="P16" s="32">
        <v>90</v>
      </c>
      <c r="Q16" s="32"/>
      <c r="R16" s="32">
        <v>89</v>
      </c>
      <c r="S16" s="33"/>
      <c r="T16" s="31">
        <v>89</v>
      </c>
      <c r="U16" s="32"/>
      <c r="V16" s="32">
        <v>90</v>
      </c>
      <c r="W16" s="32"/>
      <c r="X16" s="32">
        <v>92</v>
      </c>
      <c r="Y16" s="32"/>
      <c r="Z16" s="32">
        <v>88</v>
      </c>
      <c r="AA16" s="33"/>
      <c r="AB16" s="11">
        <v>89</v>
      </c>
      <c r="AC16" s="32"/>
      <c r="AD16" s="32">
        <v>88</v>
      </c>
      <c r="AE16" s="32"/>
      <c r="AF16" s="32">
        <v>87</v>
      </c>
      <c r="AG16" s="32"/>
      <c r="AH16" s="32">
        <v>90</v>
      </c>
      <c r="AI16" s="13"/>
      <c r="AJ16" s="56">
        <f t="shared" si="0"/>
        <v>89</v>
      </c>
      <c r="AK16" s="57">
        <f t="shared" si="1"/>
        <v>89.25</v>
      </c>
      <c r="AL16" s="58">
        <f t="shared" si="2"/>
        <v>89.75</v>
      </c>
      <c r="AM16" s="59">
        <f t="shared" si="3"/>
        <v>88.5</v>
      </c>
      <c r="AN16" s="60">
        <f t="shared" si="4"/>
        <v>89.125</v>
      </c>
      <c r="AO16" s="54"/>
      <c r="AQ16" s="71" t="str">
        <f t="shared" si="5"/>
        <v/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>
        <f t="shared" si="12"/>
        <v>89.125</v>
      </c>
      <c r="BB16" s="81" t="str">
        <f t="shared" si="13"/>
        <v/>
      </c>
      <c r="BD16" s="24" t="str">
        <f t="shared" si="14"/>
        <v/>
      </c>
    </row>
    <row r="17" spans="1:56" ht="16" thickBot="1" x14ac:dyDescent="0.25">
      <c r="A17" s="41">
        <v>7</v>
      </c>
      <c r="B17" s="156" t="s">
        <v>160</v>
      </c>
      <c r="C17" s="158" t="s">
        <v>161</v>
      </c>
      <c r="D17" s="31">
        <v>90</v>
      </c>
      <c r="E17" s="32"/>
      <c r="F17" s="32">
        <v>90</v>
      </c>
      <c r="G17" s="32"/>
      <c r="H17" s="32">
        <v>86</v>
      </c>
      <c r="I17" s="32"/>
      <c r="J17" s="32">
        <v>88</v>
      </c>
      <c r="K17" s="33"/>
      <c r="L17" s="31">
        <v>89</v>
      </c>
      <c r="M17" s="32"/>
      <c r="N17" s="32">
        <v>90</v>
      </c>
      <c r="O17" s="32"/>
      <c r="P17" s="32">
        <v>85</v>
      </c>
      <c r="Q17" s="32"/>
      <c r="R17" s="32">
        <v>90</v>
      </c>
      <c r="S17" s="33"/>
      <c r="T17" s="31">
        <v>89</v>
      </c>
      <c r="U17" s="32"/>
      <c r="V17" s="32">
        <v>90</v>
      </c>
      <c r="W17" s="32"/>
      <c r="X17" s="32">
        <v>88</v>
      </c>
      <c r="Y17" s="32"/>
      <c r="Z17" s="32">
        <v>92</v>
      </c>
      <c r="AA17" s="33"/>
      <c r="AB17" s="11">
        <v>90</v>
      </c>
      <c r="AC17" s="32"/>
      <c r="AD17" s="32">
        <v>89</v>
      </c>
      <c r="AE17" s="32"/>
      <c r="AF17" s="32">
        <v>93</v>
      </c>
      <c r="AG17" s="32"/>
      <c r="AH17" s="32">
        <v>95</v>
      </c>
      <c r="AI17" s="13"/>
      <c r="AJ17" s="56">
        <f t="shared" si="0"/>
        <v>88.5</v>
      </c>
      <c r="AK17" s="57">
        <f t="shared" si="1"/>
        <v>88.5</v>
      </c>
      <c r="AL17" s="58">
        <f t="shared" si="2"/>
        <v>89.75</v>
      </c>
      <c r="AM17" s="59">
        <f t="shared" si="3"/>
        <v>91.75</v>
      </c>
      <c r="AN17" s="60">
        <f t="shared" si="4"/>
        <v>89.625</v>
      </c>
      <c r="AO17" s="54"/>
      <c r="AQ17" s="71" t="str">
        <f t="shared" si="5"/>
        <v/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>
        <f t="shared" si="12"/>
        <v>89.625</v>
      </c>
      <c r="BB17" s="81" t="str">
        <f t="shared" si="13"/>
        <v/>
      </c>
      <c r="BD17" s="24" t="str">
        <f t="shared" si="14"/>
        <v/>
      </c>
    </row>
    <row r="18" spans="1:56" ht="16" thickBot="1" x14ac:dyDescent="0.25">
      <c r="A18" s="45">
        <v>8</v>
      </c>
      <c r="B18" s="153" t="s">
        <v>162</v>
      </c>
      <c r="C18" s="153" t="s">
        <v>163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11"/>
      <c r="AC18" s="32"/>
      <c r="AD18" s="32"/>
      <c r="AE18" s="32"/>
      <c r="AF18" s="32"/>
      <c r="AG18" s="32"/>
      <c r="AH18" s="32"/>
      <c r="AI18" s="13"/>
      <c r="AJ18" s="56">
        <f t="shared" si="0"/>
        <v>0</v>
      </c>
      <c r="AK18" s="57">
        <f t="shared" si="1"/>
        <v>0</v>
      </c>
      <c r="AL18" s="58">
        <f t="shared" si="2"/>
        <v>0</v>
      </c>
      <c r="AM18" s="59">
        <f t="shared" si="3"/>
        <v>0</v>
      </c>
      <c r="AN18" s="60">
        <f t="shared" si="4"/>
        <v>0</v>
      </c>
      <c r="AO18" s="54"/>
      <c r="AQ18" s="71">
        <f t="shared" si="5"/>
        <v>0</v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 t="str">
        <f t="shared" si="12"/>
        <v/>
      </c>
      <c r="BB18" s="81">
        <f t="shared" si="13"/>
        <v>0</v>
      </c>
      <c r="BD18" s="24" t="str">
        <f t="shared" si="14"/>
        <v/>
      </c>
    </row>
    <row r="19" spans="1:56" ht="16" thickBot="1" x14ac:dyDescent="0.25">
      <c r="A19" s="45">
        <v>9</v>
      </c>
      <c r="B19" s="156" t="s">
        <v>164</v>
      </c>
      <c r="C19" s="156" t="s">
        <v>165</v>
      </c>
      <c r="D19" s="31">
        <v>90</v>
      </c>
      <c r="E19" s="32"/>
      <c r="F19" s="32">
        <v>90</v>
      </c>
      <c r="G19" s="32"/>
      <c r="H19" s="32">
        <v>88</v>
      </c>
      <c r="I19" s="32"/>
      <c r="J19" s="32">
        <v>95</v>
      </c>
      <c r="K19" s="33"/>
      <c r="L19" s="31">
        <v>89</v>
      </c>
      <c r="M19" s="32"/>
      <c r="N19" s="32">
        <v>90</v>
      </c>
      <c r="O19" s="32"/>
      <c r="P19" s="32">
        <v>87</v>
      </c>
      <c r="Q19" s="32"/>
      <c r="R19" s="32">
        <v>90</v>
      </c>
      <c r="S19" s="33"/>
      <c r="T19" s="31">
        <v>90</v>
      </c>
      <c r="U19" s="32"/>
      <c r="V19" s="32">
        <v>86</v>
      </c>
      <c r="W19" s="32"/>
      <c r="X19" s="32">
        <v>90</v>
      </c>
      <c r="Y19" s="32"/>
      <c r="Z19" s="32">
        <v>90</v>
      </c>
      <c r="AA19" s="33"/>
      <c r="AB19" s="11">
        <v>89</v>
      </c>
      <c r="AC19" s="32"/>
      <c r="AD19" s="32">
        <v>90</v>
      </c>
      <c r="AE19" s="32"/>
      <c r="AF19" s="32">
        <v>89</v>
      </c>
      <c r="AG19" s="32"/>
      <c r="AH19" s="32">
        <v>95</v>
      </c>
      <c r="AI19" s="13"/>
      <c r="AJ19" s="56">
        <f t="shared" si="0"/>
        <v>90.75</v>
      </c>
      <c r="AK19" s="57">
        <f t="shared" si="1"/>
        <v>89</v>
      </c>
      <c r="AL19" s="58">
        <f t="shared" si="2"/>
        <v>89</v>
      </c>
      <c r="AM19" s="59">
        <f t="shared" si="3"/>
        <v>90.75</v>
      </c>
      <c r="AN19" s="60">
        <f t="shared" si="4"/>
        <v>89.875</v>
      </c>
      <c r="AO19" s="54"/>
      <c r="AQ19" s="71" t="str">
        <f t="shared" si="5"/>
        <v/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>
        <f t="shared" si="12"/>
        <v>89.875</v>
      </c>
      <c r="BB19" s="81" t="str">
        <f t="shared" si="13"/>
        <v/>
      </c>
      <c r="BD19" s="24" t="str">
        <f t="shared" si="14"/>
        <v/>
      </c>
    </row>
    <row r="20" spans="1:56" ht="16" thickBot="1" x14ac:dyDescent="0.25">
      <c r="A20" s="41">
        <v>10</v>
      </c>
      <c r="B20" s="157" t="s">
        <v>166</v>
      </c>
      <c r="C20" s="157" t="s">
        <v>167</v>
      </c>
      <c r="D20" s="31">
        <v>90</v>
      </c>
      <c r="E20" s="32"/>
      <c r="F20" s="32">
        <v>92</v>
      </c>
      <c r="G20" s="32"/>
      <c r="H20" s="32">
        <v>88</v>
      </c>
      <c r="I20" s="32"/>
      <c r="J20" s="32">
        <v>89</v>
      </c>
      <c r="K20" s="33"/>
      <c r="L20" s="31">
        <v>90</v>
      </c>
      <c r="M20" s="32"/>
      <c r="N20" s="32">
        <v>89</v>
      </c>
      <c r="O20" s="32"/>
      <c r="P20" s="32">
        <v>88</v>
      </c>
      <c r="Q20" s="32"/>
      <c r="R20" s="32">
        <v>90</v>
      </c>
      <c r="S20" s="33"/>
      <c r="T20" s="31">
        <v>89</v>
      </c>
      <c r="U20" s="32"/>
      <c r="V20" s="32">
        <v>90</v>
      </c>
      <c r="W20" s="32"/>
      <c r="X20" s="32">
        <v>87</v>
      </c>
      <c r="Y20" s="32"/>
      <c r="Z20" s="32">
        <v>92</v>
      </c>
      <c r="AA20" s="33"/>
      <c r="AB20" s="11">
        <v>90</v>
      </c>
      <c r="AC20" s="32"/>
      <c r="AD20" s="32">
        <v>88</v>
      </c>
      <c r="AE20" s="32"/>
      <c r="AF20" s="32">
        <v>90</v>
      </c>
      <c r="AG20" s="32"/>
      <c r="AH20" s="32">
        <v>92</v>
      </c>
      <c r="AI20" s="13"/>
      <c r="AJ20" s="56">
        <f t="shared" si="0"/>
        <v>89.75</v>
      </c>
      <c r="AK20" s="57">
        <f t="shared" si="1"/>
        <v>89.25</v>
      </c>
      <c r="AL20" s="58">
        <f t="shared" si="2"/>
        <v>89.5</v>
      </c>
      <c r="AM20" s="59">
        <f t="shared" si="3"/>
        <v>90</v>
      </c>
      <c r="AN20" s="60">
        <f t="shared" si="4"/>
        <v>89.625</v>
      </c>
      <c r="AO20" s="54"/>
      <c r="AQ20" s="71" t="str">
        <f t="shared" si="5"/>
        <v/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>
        <f t="shared" si="12"/>
        <v>89.625</v>
      </c>
      <c r="BB20" s="81" t="str">
        <f t="shared" si="13"/>
        <v/>
      </c>
      <c r="BD20" s="24" t="str">
        <f t="shared" si="14"/>
        <v/>
      </c>
    </row>
    <row r="21" spans="1:56" ht="16" thickBot="1" x14ac:dyDescent="0.25">
      <c r="A21" s="45">
        <v>11</v>
      </c>
      <c r="B21" s="156" t="s">
        <v>168</v>
      </c>
      <c r="C21" s="159" t="s">
        <v>169</v>
      </c>
      <c r="D21" s="31">
        <v>75</v>
      </c>
      <c r="E21" s="32"/>
      <c r="F21" s="32">
        <v>70</v>
      </c>
      <c r="G21" s="32"/>
      <c r="H21" s="32">
        <v>74</v>
      </c>
      <c r="I21" s="32"/>
      <c r="J21" s="32">
        <v>73</v>
      </c>
      <c r="K21" s="33"/>
      <c r="L21" s="31">
        <v>70</v>
      </c>
      <c r="M21" s="32"/>
      <c r="N21" s="32">
        <v>75</v>
      </c>
      <c r="O21" s="32"/>
      <c r="P21" s="32">
        <v>70</v>
      </c>
      <c r="Q21" s="32"/>
      <c r="R21" s="32">
        <v>75</v>
      </c>
      <c r="S21" s="33"/>
      <c r="T21" s="31">
        <v>70</v>
      </c>
      <c r="U21" s="32"/>
      <c r="V21" s="32">
        <v>74</v>
      </c>
      <c r="W21" s="32"/>
      <c r="X21" s="32">
        <v>73</v>
      </c>
      <c r="Y21" s="32"/>
      <c r="Z21" s="32">
        <v>75</v>
      </c>
      <c r="AA21" s="33"/>
      <c r="AB21" s="11">
        <v>76</v>
      </c>
      <c r="AC21" s="32"/>
      <c r="AD21" s="32">
        <v>77</v>
      </c>
      <c r="AE21" s="32"/>
      <c r="AF21" s="32">
        <v>78</v>
      </c>
      <c r="AG21" s="32"/>
      <c r="AH21" s="32">
        <v>75</v>
      </c>
      <c r="AI21" s="13"/>
      <c r="AJ21" s="56">
        <f t="shared" si="0"/>
        <v>73</v>
      </c>
      <c r="AK21" s="57">
        <f t="shared" si="1"/>
        <v>72.5</v>
      </c>
      <c r="AL21" s="58">
        <f t="shared" si="2"/>
        <v>73</v>
      </c>
      <c r="AM21" s="59">
        <f t="shared" si="3"/>
        <v>76.5</v>
      </c>
      <c r="AN21" s="60">
        <f t="shared" si="4"/>
        <v>73.75</v>
      </c>
      <c r="AO21" s="54"/>
      <c r="AQ21" s="71" t="str">
        <f t="shared" si="5"/>
        <v/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>
        <f t="shared" si="12"/>
        <v>73.75</v>
      </c>
      <c r="BB21" s="81" t="str">
        <f t="shared" si="13"/>
        <v/>
      </c>
      <c r="BD21" s="24" t="str">
        <f t="shared" si="14"/>
        <v/>
      </c>
    </row>
    <row r="22" spans="1:56" ht="16" thickBot="1" x14ac:dyDescent="0.25">
      <c r="A22" s="45">
        <v>12</v>
      </c>
      <c r="B22" s="156" t="s">
        <v>170</v>
      </c>
      <c r="C22" s="157" t="s">
        <v>171</v>
      </c>
      <c r="D22" s="31">
        <v>80</v>
      </c>
      <c r="E22" s="32"/>
      <c r="F22" s="32">
        <v>70</v>
      </c>
      <c r="G22" s="32"/>
      <c r="H22" s="32">
        <v>75</v>
      </c>
      <c r="I22" s="32"/>
      <c r="J22" s="32">
        <v>74</v>
      </c>
      <c r="K22" s="33"/>
      <c r="L22" s="31">
        <v>70</v>
      </c>
      <c r="M22" s="32"/>
      <c r="N22" s="32">
        <v>73</v>
      </c>
      <c r="O22" s="32"/>
      <c r="P22" s="32">
        <v>72</v>
      </c>
      <c r="Q22" s="32"/>
      <c r="R22" s="32">
        <v>70</v>
      </c>
      <c r="S22" s="33"/>
      <c r="T22" s="31">
        <v>75</v>
      </c>
      <c r="U22" s="32"/>
      <c r="V22" s="32">
        <v>73</v>
      </c>
      <c r="W22" s="32"/>
      <c r="X22" s="32">
        <v>74</v>
      </c>
      <c r="Y22" s="32"/>
      <c r="Z22" s="32">
        <v>70</v>
      </c>
      <c r="AA22" s="33"/>
      <c r="AB22" s="11">
        <v>72</v>
      </c>
      <c r="AC22" s="32"/>
      <c r="AD22" s="32">
        <v>73</v>
      </c>
      <c r="AE22" s="32"/>
      <c r="AF22" s="32">
        <v>74</v>
      </c>
      <c r="AG22" s="32"/>
      <c r="AH22" s="32">
        <v>75</v>
      </c>
      <c r="AI22" s="13"/>
      <c r="AJ22" s="56">
        <f t="shared" si="0"/>
        <v>74.75</v>
      </c>
      <c r="AK22" s="57">
        <f t="shared" si="1"/>
        <v>71.25</v>
      </c>
      <c r="AL22" s="58">
        <f t="shared" si="2"/>
        <v>73</v>
      </c>
      <c r="AM22" s="59">
        <f t="shared" si="3"/>
        <v>73.5</v>
      </c>
      <c r="AN22" s="60">
        <f t="shared" si="4"/>
        <v>73.125</v>
      </c>
      <c r="AO22" s="54"/>
      <c r="AQ22" s="71" t="str">
        <f t="shared" si="5"/>
        <v/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>
        <f t="shared" si="12"/>
        <v>73.125</v>
      </c>
      <c r="BB22" s="81" t="str">
        <f t="shared" si="13"/>
        <v/>
      </c>
      <c r="BD22" s="24" t="str">
        <f t="shared" si="14"/>
        <v/>
      </c>
    </row>
    <row r="23" spans="1:56" ht="16" thickBot="1" x14ac:dyDescent="0.25">
      <c r="A23" s="41">
        <v>13</v>
      </c>
      <c r="B23" s="153" t="s">
        <v>172</v>
      </c>
      <c r="C23" s="159" t="s">
        <v>173</v>
      </c>
      <c r="D23" s="31">
        <v>75</v>
      </c>
      <c r="E23" s="32"/>
      <c r="F23" s="32">
        <v>70</v>
      </c>
      <c r="G23" s="32"/>
      <c r="H23" s="32">
        <v>76</v>
      </c>
      <c r="I23" s="32"/>
      <c r="J23" s="32">
        <v>70</v>
      </c>
      <c r="K23" s="33"/>
      <c r="L23" s="31">
        <v>73</v>
      </c>
      <c r="M23" s="32"/>
      <c r="N23" s="32">
        <v>74</v>
      </c>
      <c r="O23" s="32"/>
      <c r="P23" s="32">
        <v>72</v>
      </c>
      <c r="Q23" s="32"/>
      <c r="R23" s="32">
        <v>77</v>
      </c>
      <c r="S23" s="33"/>
      <c r="T23" s="31">
        <v>70</v>
      </c>
      <c r="U23" s="32"/>
      <c r="V23" s="32">
        <v>74</v>
      </c>
      <c r="W23" s="32"/>
      <c r="X23" s="32">
        <v>70</v>
      </c>
      <c r="Y23" s="32"/>
      <c r="Z23" s="32">
        <v>75</v>
      </c>
      <c r="AA23" s="33"/>
      <c r="AB23" s="11">
        <v>76</v>
      </c>
      <c r="AC23" s="32"/>
      <c r="AD23" s="32">
        <v>70</v>
      </c>
      <c r="AE23" s="32"/>
      <c r="AF23" s="32">
        <v>76</v>
      </c>
      <c r="AG23" s="32"/>
      <c r="AH23" s="32">
        <v>75</v>
      </c>
      <c r="AI23" s="13"/>
      <c r="AJ23" s="56">
        <f t="shared" si="0"/>
        <v>72.75</v>
      </c>
      <c r="AK23" s="57">
        <f t="shared" si="1"/>
        <v>74</v>
      </c>
      <c r="AL23" s="58">
        <f t="shared" si="2"/>
        <v>72.25</v>
      </c>
      <c r="AM23" s="59">
        <f t="shared" si="3"/>
        <v>74.25</v>
      </c>
      <c r="AN23" s="60">
        <f t="shared" si="4"/>
        <v>73.3125</v>
      </c>
      <c r="AO23" s="54"/>
      <c r="AQ23" s="71" t="str">
        <f t="shared" si="5"/>
        <v/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>
        <f t="shared" si="12"/>
        <v>73.3125</v>
      </c>
      <c r="BB23" s="81" t="str">
        <f t="shared" si="13"/>
        <v/>
      </c>
      <c r="BD23" s="24" t="str">
        <f t="shared" si="14"/>
        <v/>
      </c>
    </row>
    <row r="24" spans="1:56" ht="16" thickBot="1" x14ac:dyDescent="0.25">
      <c r="A24" s="45">
        <v>14</v>
      </c>
      <c r="B24" s="156" t="s">
        <v>174</v>
      </c>
      <c r="C24" s="153" t="s">
        <v>175</v>
      </c>
      <c r="D24" s="31">
        <v>90</v>
      </c>
      <c r="E24" s="32"/>
      <c r="F24" s="32">
        <v>88</v>
      </c>
      <c r="G24" s="32"/>
      <c r="H24" s="32">
        <v>87</v>
      </c>
      <c r="I24" s="32"/>
      <c r="J24" s="32">
        <v>98</v>
      </c>
      <c r="K24" s="33"/>
      <c r="L24" s="31">
        <v>86</v>
      </c>
      <c r="M24" s="32"/>
      <c r="N24" s="32">
        <v>88</v>
      </c>
      <c r="O24" s="32"/>
      <c r="P24" s="32">
        <v>97</v>
      </c>
      <c r="Q24" s="32"/>
      <c r="R24" s="32">
        <v>96</v>
      </c>
      <c r="S24" s="33"/>
      <c r="T24" s="31">
        <v>90</v>
      </c>
      <c r="U24" s="32"/>
      <c r="V24" s="32">
        <v>88</v>
      </c>
      <c r="W24" s="32"/>
      <c r="X24" s="32">
        <v>87</v>
      </c>
      <c r="Y24" s="32"/>
      <c r="Z24" s="32">
        <v>95</v>
      </c>
      <c r="AA24" s="33"/>
      <c r="AB24" s="11">
        <v>88</v>
      </c>
      <c r="AC24" s="32"/>
      <c r="AD24" s="32">
        <v>87</v>
      </c>
      <c r="AE24" s="32"/>
      <c r="AF24" s="32">
        <v>98</v>
      </c>
      <c r="AG24" s="32"/>
      <c r="AH24" s="32">
        <v>98</v>
      </c>
      <c r="AI24" s="13"/>
      <c r="AJ24" s="56">
        <f t="shared" si="0"/>
        <v>90.75</v>
      </c>
      <c r="AK24" s="57">
        <f t="shared" si="1"/>
        <v>91.75</v>
      </c>
      <c r="AL24" s="58">
        <f t="shared" si="2"/>
        <v>90</v>
      </c>
      <c r="AM24" s="59">
        <f t="shared" si="3"/>
        <v>92.75</v>
      </c>
      <c r="AN24" s="60">
        <f t="shared" si="4"/>
        <v>91.3125</v>
      </c>
      <c r="AO24" s="54"/>
      <c r="AQ24" s="71" t="str">
        <f t="shared" si="5"/>
        <v/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>
        <f t="shared" si="12"/>
        <v>91.3125</v>
      </c>
      <c r="BB24" s="81" t="str">
        <f t="shared" si="13"/>
        <v/>
      </c>
      <c r="BD24" s="24" t="str">
        <f t="shared" si="14"/>
        <v/>
      </c>
    </row>
    <row r="25" spans="1:56" ht="16" thickBot="1" x14ac:dyDescent="0.25">
      <c r="A25" s="45">
        <v>15</v>
      </c>
      <c r="B25" s="157" t="s">
        <v>176</v>
      </c>
      <c r="C25" s="156" t="s">
        <v>177</v>
      </c>
      <c r="D25" s="31"/>
      <c r="E25" s="32"/>
      <c r="F25" s="32"/>
      <c r="G25" s="32"/>
      <c r="H25" s="32"/>
      <c r="I25" s="32"/>
      <c r="J25" s="32"/>
      <c r="K25" s="33"/>
      <c r="L25" s="31"/>
      <c r="M25" s="32"/>
      <c r="N25" s="32"/>
      <c r="O25" s="32"/>
      <c r="P25" s="32"/>
      <c r="Q25" s="32"/>
      <c r="R25" s="32"/>
      <c r="S25" s="33"/>
      <c r="T25" s="31"/>
      <c r="U25" s="32"/>
      <c r="V25" s="32"/>
      <c r="W25" s="32"/>
      <c r="X25" s="32"/>
      <c r="Y25" s="32"/>
      <c r="Z25" s="32"/>
      <c r="AA25" s="33"/>
      <c r="AB25" s="11"/>
      <c r="AC25" s="32"/>
      <c r="AD25" s="32"/>
      <c r="AE25" s="32"/>
      <c r="AF25" s="32"/>
      <c r="AG25" s="32"/>
      <c r="AH25" s="32"/>
      <c r="AI25" s="13"/>
      <c r="AJ25" s="56">
        <f t="shared" si="0"/>
        <v>0</v>
      </c>
      <c r="AK25" s="57">
        <f t="shared" si="1"/>
        <v>0</v>
      </c>
      <c r="AL25" s="58">
        <f t="shared" si="2"/>
        <v>0</v>
      </c>
      <c r="AM25" s="59">
        <f t="shared" si="3"/>
        <v>0</v>
      </c>
      <c r="AN25" s="60">
        <f t="shared" si="4"/>
        <v>0</v>
      </c>
      <c r="AO25" s="54"/>
      <c r="AQ25" s="71">
        <f t="shared" si="5"/>
        <v>0</v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 t="str">
        <f t="shared" si="12"/>
        <v/>
      </c>
      <c r="BB25" s="81">
        <f t="shared" si="13"/>
        <v>0</v>
      </c>
      <c r="BD25" s="24" t="str">
        <f t="shared" si="14"/>
        <v/>
      </c>
    </row>
    <row r="26" spans="1:56" ht="16" thickBot="1" x14ac:dyDescent="0.25">
      <c r="A26" s="41">
        <v>16</v>
      </c>
      <c r="B26" s="156" t="s">
        <v>178</v>
      </c>
      <c r="C26" s="160" t="s">
        <v>179</v>
      </c>
      <c r="D26" s="31">
        <v>80</v>
      </c>
      <c r="E26" s="32"/>
      <c r="F26" s="32">
        <v>85</v>
      </c>
      <c r="G26" s="32"/>
      <c r="H26" s="32">
        <v>87</v>
      </c>
      <c r="I26" s="32"/>
      <c r="J26" s="32">
        <v>86</v>
      </c>
      <c r="K26" s="33"/>
      <c r="L26" s="31">
        <v>87</v>
      </c>
      <c r="M26" s="32"/>
      <c r="N26" s="32">
        <v>88</v>
      </c>
      <c r="O26" s="32"/>
      <c r="P26" s="32">
        <v>86</v>
      </c>
      <c r="Q26" s="32"/>
      <c r="R26" s="32">
        <v>85</v>
      </c>
      <c r="S26" s="33"/>
      <c r="T26" s="31">
        <v>86</v>
      </c>
      <c r="U26" s="32"/>
      <c r="V26" s="32">
        <v>85</v>
      </c>
      <c r="W26" s="32"/>
      <c r="X26" s="32">
        <v>87</v>
      </c>
      <c r="Y26" s="32"/>
      <c r="Z26" s="32">
        <v>85</v>
      </c>
      <c r="AA26" s="33"/>
      <c r="AB26" s="11">
        <v>86</v>
      </c>
      <c r="AC26" s="32"/>
      <c r="AD26" s="32">
        <v>88</v>
      </c>
      <c r="AE26" s="32"/>
      <c r="AF26" s="32">
        <v>87</v>
      </c>
      <c r="AG26" s="32"/>
      <c r="AH26" s="32">
        <v>89</v>
      </c>
      <c r="AI26" s="13"/>
      <c r="AJ26" s="56">
        <f t="shared" si="0"/>
        <v>84.5</v>
      </c>
      <c r="AK26" s="57">
        <f t="shared" si="1"/>
        <v>86.5</v>
      </c>
      <c r="AL26" s="58">
        <f t="shared" si="2"/>
        <v>85.75</v>
      </c>
      <c r="AM26" s="59">
        <f t="shared" si="3"/>
        <v>87.5</v>
      </c>
      <c r="AN26" s="60">
        <f t="shared" si="4"/>
        <v>86.0625</v>
      </c>
      <c r="AO26" s="54"/>
      <c r="AQ26" s="71" t="str">
        <f t="shared" si="5"/>
        <v/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>
        <f t="shared" si="12"/>
        <v>86.0625</v>
      </c>
      <c r="BB26" s="81" t="str">
        <f t="shared" si="13"/>
        <v/>
      </c>
      <c r="BD26" s="24" t="str">
        <f t="shared" si="14"/>
        <v/>
      </c>
    </row>
    <row r="27" spans="1:56" ht="16" thickBot="1" x14ac:dyDescent="0.25">
      <c r="A27" s="45">
        <v>17</v>
      </c>
      <c r="B27" s="156" t="s">
        <v>180</v>
      </c>
      <c r="C27" s="161" t="s">
        <v>181</v>
      </c>
      <c r="D27" s="31">
        <v>80</v>
      </c>
      <c r="E27" s="32"/>
      <c r="F27" s="32">
        <v>78</v>
      </c>
      <c r="G27" s="32"/>
      <c r="H27" s="32">
        <v>79</v>
      </c>
      <c r="I27" s="32"/>
      <c r="J27" s="32">
        <v>76</v>
      </c>
      <c r="K27" s="33"/>
      <c r="L27" s="31">
        <v>77</v>
      </c>
      <c r="M27" s="32"/>
      <c r="N27" s="32">
        <v>75</v>
      </c>
      <c r="O27" s="32"/>
      <c r="P27" s="32">
        <v>78</v>
      </c>
      <c r="Q27" s="32"/>
      <c r="R27" s="32">
        <v>79</v>
      </c>
      <c r="S27" s="33"/>
      <c r="T27" s="31">
        <v>78</v>
      </c>
      <c r="U27" s="32"/>
      <c r="V27" s="32">
        <v>77</v>
      </c>
      <c r="W27" s="32"/>
      <c r="X27" s="32">
        <v>75</v>
      </c>
      <c r="Y27" s="32"/>
      <c r="Z27" s="32">
        <v>76</v>
      </c>
      <c r="AA27" s="33"/>
      <c r="AB27" s="11">
        <v>77</v>
      </c>
      <c r="AC27" s="32"/>
      <c r="AD27" s="32">
        <v>75</v>
      </c>
      <c r="AE27" s="32"/>
      <c r="AF27" s="32">
        <v>78</v>
      </c>
      <c r="AG27" s="32"/>
      <c r="AH27" s="32">
        <v>79</v>
      </c>
      <c r="AI27" s="13"/>
      <c r="AJ27" s="56">
        <f t="shared" si="0"/>
        <v>78.25</v>
      </c>
      <c r="AK27" s="57">
        <f t="shared" si="1"/>
        <v>77.25</v>
      </c>
      <c r="AL27" s="58">
        <f t="shared" si="2"/>
        <v>76.5</v>
      </c>
      <c r="AM27" s="59">
        <f t="shared" si="3"/>
        <v>77.25</v>
      </c>
      <c r="AN27" s="60">
        <f t="shared" si="4"/>
        <v>77.3125</v>
      </c>
      <c r="AO27" s="54"/>
      <c r="AQ27" s="71" t="str">
        <f t="shared" si="5"/>
        <v/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>
        <f t="shared" si="12"/>
        <v>77.3125</v>
      </c>
      <c r="BB27" s="81" t="str">
        <f t="shared" si="13"/>
        <v/>
      </c>
      <c r="BD27" s="24" t="str">
        <f t="shared" si="14"/>
        <v/>
      </c>
    </row>
    <row r="28" spans="1:56" ht="16" thickBot="1" x14ac:dyDescent="0.25">
      <c r="A28" s="45">
        <v>18</v>
      </c>
      <c r="B28" s="153" t="s">
        <v>182</v>
      </c>
      <c r="C28" s="153" t="s">
        <v>183</v>
      </c>
      <c r="D28" s="31"/>
      <c r="E28" s="32"/>
      <c r="F28" s="32"/>
      <c r="G28" s="32"/>
      <c r="H28" s="32"/>
      <c r="I28" s="32"/>
      <c r="J28" s="32"/>
      <c r="K28" s="33"/>
      <c r="L28" s="31"/>
      <c r="M28" s="32"/>
      <c r="N28" s="32"/>
      <c r="O28" s="32"/>
      <c r="P28" s="32"/>
      <c r="Q28" s="32"/>
      <c r="R28" s="32"/>
      <c r="S28" s="33"/>
      <c r="T28" s="31"/>
      <c r="U28" s="32"/>
      <c r="V28" s="32"/>
      <c r="W28" s="32"/>
      <c r="X28" s="32"/>
      <c r="Y28" s="32"/>
      <c r="Z28" s="32"/>
      <c r="AA28" s="33"/>
      <c r="AB28" s="11"/>
      <c r="AC28" s="32"/>
      <c r="AD28" s="32"/>
      <c r="AE28" s="32"/>
      <c r="AF28" s="32"/>
      <c r="AG28" s="32"/>
      <c r="AH28" s="32"/>
      <c r="AI28" s="13"/>
      <c r="AJ28" s="56">
        <f t="shared" si="0"/>
        <v>0</v>
      </c>
      <c r="AK28" s="57">
        <f t="shared" si="1"/>
        <v>0</v>
      </c>
      <c r="AL28" s="58">
        <f t="shared" si="2"/>
        <v>0</v>
      </c>
      <c r="AM28" s="59">
        <f t="shared" si="3"/>
        <v>0</v>
      </c>
      <c r="AN28" s="60">
        <f t="shared" si="4"/>
        <v>0</v>
      </c>
      <c r="AO28" s="54"/>
      <c r="AQ28" s="71">
        <f t="shared" si="5"/>
        <v>0</v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 t="str">
        <f t="shared" si="12"/>
        <v/>
      </c>
      <c r="BB28" s="81">
        <f t="shared" si="13"/>
        <v>0</v>
      </c>
      <c r="BD28" s="24" t="str">
        <f t="shared" si="14"/>
        <v/>
      </c>
    </row>
    <row r="29" spans="1:56" ht="16" thickBot="1" x14ac:dyDescent="0.25">
      <c r="A29" s="41">
        <v>19</v>
      </c>
      <c r="B29" s="153" t="s">
        <v>184</v>
      </c>
      <c r="C29" s="156" t="s">
        <v>185</v>
      </c>
      <c r="D29" s="31">
        <v>89</v>
      </c>
      <c r="E29" s="32"/>
      <c r="F29" s="32">
        <v>90</v>
      </c>
      <c r="G29" s="32"/>
      <c r="H29" s="32">
        <v>88</v>
      </c>
      <c r="I29" s="32"/>
      <c r="J29" s="32">
        <v>87</v>
      </c>
      <c r="K29" s="33"/>
      <c r="L29" s="31">
        <v>90</v>
      </c>
      <c r="M29" s="32"/>
      <c r="N29" s="32">
        <v>89</v>
      </c>
      <c r="O29" s="32"/>
      <c r="P29" s="32">
        <v>86</v>
      </c>
      <c r="Q29" s="32"/>
      <c r="R29" s="32">
        <v>85</v>
      </c>
      <c r="S29" s="33"/>
      <c r="T29" s="31">
        <v>89</v>
      </c>
      <c r="U29" s="32"/>
      <c r="V29" s="32">
        <v>90</v>
      </c>
      <c r="W29" s="32"/>
      <c r="X29" s="32">
        <v>88</v>
      </c>
      <c r="Y29" s="32"/>
      <c r="Z29" s="32">
        <v>85</v>
      </c>
      <c r="AA29" s="33"/>
      <c r="AB29" s="11">
        <v>90</v>
      </c>
      <c r="AC29" s="32"/>
      <c r="AD29" s="32">
        <v>87</v>
      </c>
      <c r="AE29" s="32"/>
      <c r="AF29" s="32">
        <v>86</v>
      </c>
      <c r="AG29" s="32"/>
      <c r="AH29" s="32">
        <v>87</v>
      </c>
      <c r="AJ29" s="56">
        <f t="shared" si="0"/>
        <v>88.5</v>
      </c>
      <c r="AK29" s="57">
        <f t="shared" si="1"/>
        <v>87.5</v>
      </c>
      <c r="AL29" s="58">
        <f t="shared" si="2"/>
        <v>88</v>
      </c>
      <c r="AM29" s="59">
        <f t="shared" si="3"/>
        <v>87.5</v>
      </c>
      <c r="AN29" s="60">
        <f t="shared" si="4"/>
        <v>87.875</v>
      </c>
      <c r="AO29" s="54"/>
      <c r="AQ29" s="71" t="str">
        <f t="shared" si="5"/>
        <v/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>
        <f t="shared" si="12"/>
        <v>87.875</v>
      </c>
      <c r="BB29" s="81" t="str">
        <f t="shared" si="13"/>
        <v/>
      </c>
      <c r="BD29" s="24" t="str">
        <f t="shared" si="14"/>
        <v/>
      </c>
    </row>
    <row r="30" spans="1:56" ht="16" thickBot="1" x14ac:dyDescent="0.25">
      <c r="A30" s="45">
        <v>20</v>
      </c>
      <c r="B30" s="156" t="s">
        <v>186</v>
      </c>
      <c r="C30" s="159" t="s">
        <v>187</v>
      </c>
      <c r="D30" s="31">
        <v>78</v>
      </c>
      <c r="E30" s="32"/>
      <c r="F30" s="32">
        <v>79</v>
      </c>
      <c r="G30" s="32"/>
      <c r="H30" s="32">
        <v>79</v>
      </c>
      <c r="I30" s="32"/>
      <c r="J30" s="32">
        <v>80</v>
      </c>
      <c r="K30" s="33"/>
      <c r="L30" s="31">
        <v>78</v>
      </c>
      <c r="M30" s="32"/>
      <c r="N30" s="32">
        <v>77</v>
      </c>
      <c r="O30" s="32"/>
      <c r="P30" s="32">
        <v>76</v>
      </c>
      <c r="Q30" s="32"/>
      <c r="R30" s="32">
        <v>75</v>
      </c>
      <c r="S30" s="33"/>
      <c r="T30" s="31">
        <v>75</v>
      </c>
      <c r="U30" s="32"/>
      <c r="V30" s="32">
        <v>70</v>
      </c>
      <c r="W30" s="32"/>
      <c r="X30" s="32">
        <v>77</v>
      </c>
      <c r="Y30" s="32"/>
      <c r="Z30" s="32">
        <v>76</v>
      </c>
      <c r="AA30" s="33"/>
      <c r="AB30" s="11">
        <v>77</v>
      </c>
      <c r="AC30" s="32"/>
      <c r="AD30" s="32">
        <v>78</v>
      </c>
      <c r="AE30" s="32"/>
      <c r="AF30" s="32">
        <v>79</v>
      </c>
      <c r="AG30" s="32"/>
      <c r="AH30" s="32">
        <v>78</v>
      </c>
      <c r="AI30" s="13"/>
      <c r="AJ30" s="56">
        <f t="shared" si="0"/>
        <v>79</v>
      </c>
      <c r="AK30" s="57">
        <f t="shared" si="1"/>
        <v>76.5</v>
      </c>
      <c r="AL30" s="58">
        <f t="shared" si="2"/>
        <v>74.5</v>
      </c>
      <c r="AM30" s="59">
        <f t="shared" si="3"/>
        <v>78</v>
      </c>
      <c r="AN30" s="60">
        <f t="shared" si="4"/>
        <v>77</v>
      </c>
      <c r="AO30" s="54"/>
      <c r="AQ30" s="71" t="str">
        <f t="shared" si="5"/>
        <v/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>
        <f t="shared" si="12"/>
        <v>77</v>
      </c>
      <c r="BB30" s="81" t="str">
        <f t="shared" si="13"/>
        <v/>
      </c>
      <c r="BD30" s="24" t="str">
        <f t="shared" si="14"/>
        <v/>
      </c>
    </row>
    <row r="31" spans="1:56" ht="16" thickBot="1" x14ac:dyDescent="0.25">
      <c r="A31" s="45">
        <v>21</v>
      </c>
      <c r="B31" s="157" t="s">
        <v>188</v>
      </c>
      <c r="C31" s="157" t="s">
        <v>189</v>
      </c>
      <c r="D31" s="31">
        <v>85</v>
      </c>
      <c r="E31" s="32"/>
      <c r="F31" s="32">
        <v>86</v>
      </c>
      <c r="G31" s="32"/>
      <c r="H31" s="32">
        <v>87</v>
      </c>
      <c r="I31" s="32"/>
      <c r="J31" s="32">
        <v>86</v>
      </c>
      <c r="K31" s="33"/>
      <c r="L31" s="31">
        <v>85</v>
      </c>
      <c r="M31" s="32"/>
      <c r="N31" s="32">
        <v>86</v>
      </c>
      <c r="O31" s="32"/>
      <c r="P31" s="32">
        <v>87</v>
      </c>
      <c r="Q31" s="32"/>
      <c r="R31" s="32">
        <v>80</v>
      </c>
      <c r="S31" s="33"/>
      <c r="T31" s="31">
        <v>85</v>
      </c>
      <c r="U31" s="32"/>
      <c r="V31" s="32">
        <v>86</v>
      </c>
      <c r="W31" s="32"/>
      <c r="X31" s="32">
        <v>87</v>
      </c>
      <c r="Y31" s="32"/>
      <c r="Z31" s="32">
        <v>84</v>
      </c>
      <c r="AA31" s="33"/>
      <c r="AB31" s="11">
        <v>83</v>
      </c>
      <c r="AC31" s="32"/>
      <c r="AD31" s="32">
        <v>81</v>
      </c>
      <c r="AE31" s="32"/>
      <c r="AF31" s="32">
        <v>80</v>
      </c>
      <c r="AG31" s="32"/>
      <c r="AH31" s="32">
        <v>88</v>
      </c>
      <c r="AI31" s="13"/>
      <c r="AJ31" s="56">
        <f t="shared" si="0"/>
        <v>86</v>
      </c>
      <c r="AK31" s="57">
        <f t="shared" si="1"/>
        <v>84.5</v>
      </c>
      <c r="AL31" s="58">
        <f t="shared" si="2"/>
        <v>85.5</v>
      </c>
      <c r="AM31" s="59">
        <f t="shared" si="3"/>
        <v>83</v>
      </c>
      <c r="AN31" s="60">
        <f t="shared" si="4"/>
        <v>84.75</v>
      </c>
      <c r="AO31" s="54"/>
      <c r="AQ31" s="71" t="str">
        <f t="shared" si="5"/>
        <v/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>
        <f t="shared" si="12"/>
        <v>84.75</v>
      </c>
      <c r="BB31" s="81" t="str">
        <f t="shared" si="13"/>
        <v/>
      </c>
      <c r="BD31" s="24" t="str">
        <f t="shared" si="14"/>
        <v/>
      </c>
    </row>
    <row r="32" spans="1:56" ht="16" thickBot="1" x14ac:dyDescent="0.25">
      <c r="A32" s="41">
        <v>22</v>
      </c>
      <c r="B32" s="156" t="s">
        <v>190</v>
      </c>
      <c r="C32" s="159" t="s">
        <v>191</v>
      </c>
      <c r="D32" s="31">
        <v>88</v>
      </c>
      <c r="E32" s="32"/>
      <c r="F32" s="32">
        <v>82</v>
      </c>
      <c r="G32" s="32"/>
      <c r="H32" s="32">
        <v>90</v>
      </c>
      <c r="I32" s="32"/>
      <c r="J32" s="32">
        <v>85</v>
      </c>
      <c r="K32" s="33"/>
      <c r="L32" s="31">
        <v>86</v>
      </c>
      <c r="M32" s="32"/>
      <c r="N32" s="32">
        <v>87</v>
      </c>
      <c r="O32" s="32"/>
      <c r="P32" s="32">
        <v>89</v>
      </c>
      <c r="Q32" s="32"/>
      <c r="R32" s="32">
        <v>86</v>
      </c>
      <c r="S32" s="33"/>
      <c r="T32" s="31">
        <v>88</v>
      </c>
      <c r="U32" s="32"/>
      <c r="V32" s="32">
        <v>87</v>
      </c>
      <c r="W32" s="32"/>
      <c r="X32" s="32">
        <v>85</v>
      </c>
      <c r="Y32" s="32"/>
      <c r="Z32" s="32">
        <v>80</v>
      </c>
      <c r="AA32" s="33"/>
      <c r="AB32" s="11">
        <v>85</v>
      </c>
      <c r="AC32" s="32"/>
      <c r="AD32" s="32">
        <v>80</v>
      </c>
      <c r="AE32" s="32"/>
      <c r="AF32" s="32">
        <v>85</v>
      </c>
      <c r="AG32" s="32"/>
      <c r="AH32" s="32">
        <v>81</v>
      </c>
      <c r="AI32" s="13"/>
      <c r="AJ32" s="56">
        <f t="shared" si="0"/>
        <v>86.25</v>
      </c>
      <c r="AK32" s="57">
        <f t="shared" si="1"/>
        <v>87</v>
      </c>
      <c r="AL32" s="58">
        <f t="shared" si="2"/>
        <v>85</v>
      </c>
      <c r="AM32" s="59">
        <f t="shared" si="3"/>
        <v>82.75</v>
      </c>
      <c r="AN32" s="60">
        <f t="shared" si="4"/>
        <v>85.25</v>
      </c>
      <c r="AO32" s="54"/>
      <c r="AQ32" s="71" t="str">
        <f t="shared" si="5"/>
        <v/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>
        <f t="shared" si="12"/>
        <v>85.25</v>
      </c>
      <c r="BB32" s="81" t="str">
        <f t="shared" si="13"/>
        <v/>
      </c>
      <c r="BD32" s="24" t="str">
        <f t="shared" si="14"/>
        <v/>
      </c>
    </row>
    <row r="33" spans="1:56" ht="16" thickBot="1" x14ac:dyDescent="0.25">
      <c r="A33" s="45">
        <v>23</v>
      </c>
      <c r="B33" s="156" t="s">
        <v>192</v>
      </c>
      <c r="C33" s="153" t="s">
        <v>193</v>
      </c>
      <c r="D33" s="31">
        <v>80</v>
      </c>
      <c r="E33" s="32"/>
      <c r="F33" s="32">
        <v>85</v>
      </c>
      <c r="G33" s="32"/>
      <c r="H33" s="32">
        <v>87</v>
      </c>
      <c r="I33" s="32"/>
      <c r="J33" s="32">
        <v>78</v>
      </c>
      <c r="K33" s="33"/>
      <c r="L33" s="31">
        <v>85</v>
      </c>
      <c r="M33" s="32"/>
      <c r="N33" s="32">
        <v>79</v>
      </c>
      <c r="O33" s="32"/>
      <c r="P33" s="32">
        <v>80</v>
      </c>
      <c r="Q33" s="32"/>
      <c r="R33" s="32">
        <v>83</v>
      </c>
      <c r="S33" s="33"/>
      <c r="T33" s="31">
        <v>85</v>
      </c>
      <c r="U33" s="32"/>
      <c r="V33" s="32">
        <v>80</v>
      </c>
      <c r="W33" s="32"/>
      <c r="X33" s="32">
        <v>78</v>
      </c>
      <c r="Y33" s="32"/>
      <c r="Z33" s="32">
        <v>79</v>
      </c>
      <c r="AA33" s="33"/>
      <c r="AB33" s="11">
        <v>77</v>
      </c>
      <c r="AC33" s="32"/>
      <c r="AD33" s="32">
        <v>88</v>
      </c>
      <c r="AE33" s="32"/>
      <c r="AF33" s="32">
        <v>89</v>
      </c>
      <c r="AG33" s="32"/>
      <c r="AH33" s="32">
        <v>89</v>
      </c>
      <c r="AI33" s="13"/>
      <c r="AJ33" s="56">
        <f t="shared" si="0"/>
        <v>82.5</v>
      </c>
      <c r="AK33" s="57">
        <f t="shared" si="1"/>
        <v>81.75</v>
      </c>
      <c r="AL33" s="58">
        <f t="shared" si="2"/>
        <v>80.5</v>
      </c>
      <c r="AM33" s="59">
        <f t="shared" si="3"/>
        <v>85.75</v>
      </c>
      <c r="AN33" s="60">
        <f t="shared" si="4"/>
        <v>82.625</v>
      </c>
      <c r="AO33" s="54"/>
      <c r="AQ33" s="71" t="str">
        <f t="shared" si="5"/>
        <v/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>
        <f t="shared" si="12"/>
        <v>82.625</v>
      </c>
      <c r="BB33" s="81" t="str">
        <f t="shared" si="13"/>
        <v/>
      </c>
      <c r="BD33" s="24" t="str">
        <f t="shared" si="14"/>
        <v/>
      </c>
    </row>
    <row r="34" spans="1:56" ht="16" thickBot="1" x14ac:dyDescent="0.25">
      <c r="A34" s="45">
        <v>24</v>
      </c>
      <c r="B34" s="153" t="s">
        <v>194</v>
      </c>
      <c r="C34" s="156" t="s">
        <v>195</v>
      </c>
      <c r="D34" s="31"/>
      <c r="E34" s="32"/>
      <c r="F34" s="32"/>
      <c r="G34" s="32"/>
      <c r="H34" s="32"/>
      <c r="I34" s="32"/>
      <c r="J34" s="32"/>
      <c r="K34" s="33"/>
      <c r="L34" s="31"/>
      <c r="M34" s="32"/>
      <c r="N34" s="32"/>
      <c r="O34" s="32"/>
      <c r="P34" s="32"/>
      <c r="Q34" s="32"/>
      <c r="R34" s="32"/>
      <c r="S34" s="33"/>
      <c r="T34" s="31"/>
      <c r="U34" s="32"/>
      <c r="V34" s="32"/>
      <c r="W34" s="32"/>
      <c r="X34" s="32"/>
      <c r="Y34" s="32"/>
      <c r="Z34" s="32"/>
      <c r="AA34" s="33"/>
      <c r="AB34" s="11"/>
      <c r="AC34" s="32"/>
      <c r="AD34" s="32"/>
      <c r="AE34" s="32"/>
      <c r="AF34" s="32"/>
      <c r="AG34" s="32"/>
      <c r="AH34" s="32"/>
      <c r="AI34" s="13"/>
      <c r="AJ34" s="56">
        <f t="shared" si="0"/>
        <v>0</v>
      </c>
      <c r="AK34" s="57">
        <f t="shared" si="1"/>
        <v>0</v>
      </c>
      <c r="AL34" s="58">
        <f t="shared" si="2"/>
        <v>0</v>
      </c>
      <c r="AM34" s="59">
        <f t="shared" si="3"/>
        <v>0</v>
      </c>
      <c r="AN34" s="60">
        <f t="shared" si="4"/>
        <v>0</v>
      </c>
      <c r="AO34" s="54"/>
      <c r="AQ34" s="71">
        <f t="shared" si="5"/>
        <v>0</v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 t="str">
        <f t="shared" si="12"/>
        <v/>
      </c>
      <c r="BB34" s="81">
        <f t="shared" si="13"/>
        <v>0</v>
      </c>
      <c r="BD34" s="24" t="str">
        <f t="shared" si="14"/>
        <v/>
      </c>
    </row>
    <row r="35" spans="1:56" ht="16" thickBot="1" x14ac:dyDescent="0.25">
      <c r="A35" s="41">
        <v>25</v>
      </c>
      <c r="B35" s="156" t="s">
        <v>196</v>
      </c>
      <c r="C35" s="153" t="s">
        <v>197</v>
      </c>
      <c r="D35" s="31"/>
      <c r="E35" s="32"/>
      <c r="F35" s="32"/>
      <c r="G35" s="32"/>
      <c r="H35" s="32"/>
      <c r="I35" s="32"/>
      <c r="J35" s="32"/>
      <c r="K35" s="33"/>
      <c r="L35" s="31"/>
      <c r="M35" s="32"/>
      <c r="N35" s="32"/>
      <c r="O35" s="32"/>
      <c r="P35" s="32"/>
      <c r="Q35" s="32"/>
      <c r="R35" s="32"/>
      <c r="S35" s="33"/>
      <c r="T35" s="31"/>
      <c r="U35" s="32"/>
      <c r="V35" s="32"/>
      <c r="W35" s="32"/>
      <c r="X35" s="32"/>
      <c r="Y35" s="32"/>
      <c r="Z35" s="32"/>
      <c r="AA35" s="33"/>
      <c r="AB35" s="11"/>
      <c r="AC35" s="32"/>
      <c r="AD35" s="32"/>
      <c r="AE35" s="32"/>
      <c r="AF35" s="32"/>
      <c r="AG35" s="32"/>
      <c r="AH35" s="32"/>
      <c r="AI35" s="13"/>
      <c r="AJ35" s="56">
        <f t="shared" si="0"/>
        <v>0</v>
      </c>
      <c r="AK35" s="57">
        <f t="shared" si="1"/>
        <v>0</v>
      </c>
      <c r="AL35" s="58">
        <f t="shared" si="2"/>
        <v>0</v>
      </c>
      <c r="AM35" s="59">
        <f t="shared" si="3"/>
        <v>0</v>
      </c>
      <c r="AN35" s="60">
        <f t="shared" si="4"/>
        <v>0</v>
      </c>
      <c r="AO35" s="54"/>
      <c r="AQ35" s="71">
        <f t="shared" si="5"/>
        <v>0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0</v>
      </c>
      <c r="BD35" s="24" t="str">
        <f t="shared" si="14"/>
        <v/>
      </c>
    </row>
    <row r="36" spans="1:56" ht="16" thickBot="1" x14ac:dyDescent="0.25">
      <c r="A36" s="45">
        <v>26</v>
      </c>
      <c r="B36" s="157" t="s">
        <v>198</v>
      </c>
      <c r="C36" s="159" t="s">
        <v>199</v>
      </c>
      <c r="D36" s="31">
        <v>80</v>
      </c>
      <c r="E36" s="32"/>
      <c r="F36" s="32">
        <v>78</v>
      </c>
      <c r="G36" s="32"/>
      <c r="H36" s="32">
        <v>79</v>
      </c>
      <c r="I36" s="32"/>
      <c r="J36" s="32">
        <v>77</v>
      </c>
      <c r="K36" s="33"/>
      <c r="L36" s="31">
        <v>76</v>
      </c>
      <c r="M36" s="32"/>
      <c r="N36" s="32">
        <v>77</v>
      </c>
      <c r="O36" s="32"/>
      <c r="P36" s="32">
        <v>75</v>
      </c>
      <c r="Q36" s="32"/>
      <c r="R36" s="32">
        <v>79</v>
      </c>
      <c r="S36" s="33"/>
      <c r="T36" s="31">
        <v>78</v>
      </c>
      <c r="U36" s="32"/>
      <c r="V36" s="32">
        <v>77</v>
      </c>
      <c r="W36" s="32"/>
      <c r="X36" s="32">
        <v>76</v>
      </c>
      <c r="Y36" s="32"/>
      <c r="Z36" s="32">
        <v>75</v>
      </c>
      <c r="AA36" s="33"/>
      <c r="AB36" s="11">
        <v>74</v>
      </c>
      <c r="AC36" s="32"/>
      <c r="AD36" s="32">
        <v>77</v>
      </c>
      <c r="AE36" s="32"/>
      <c r="AF36" s="32">
        <v>78</v>
      </c>
      <c r="AG36" s="32"/>
      <c r="AH36" s="32">
        <v>79</v>
      </c>
      <c r="AI36" s="13"/>
      <c r="AJ36" s="56">
        <f t="shared" si="0"/>
        <v>78.5</v>
      </c>
      <c r="AK36" s="57">
        <f t="shared" si="1"/>
        <v>76.75</v>
      </c>
      <c r="AL36" s="58">
        <f t="shared" si="2"/>
        <v>76.5</v>
      </c>
      <c r="AM36" s="59">
        <f t="shared" si="3"/>
        <v>77</v>
      </c>
      <c r="AN36" s="60">
        <f t="shared" si="4"/>
        <v>77.1875</v>
      </c>
      <c r="AO36" s="54"/>
      <c r="AQ36" s="71" t="str">
        <f t="shared" si="5"/>
        <v/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>
        <f t="shared" si="12"/>
        <v>77.1875</v>
      </c>
      <c r="BB36" s="81" t="str">
        <f t="shared" si="13"/>
        <v/>
      </c>
      <c r="BD36" s="24" t="str">
        <f t="shared" si="14"/>
        <v/>
      </c>
    </row>
    <row r="37" spans="1:56" ht="16" thickBot="1" x14ac:dyDescent="0.25">
      <c r="A37" s="45">
        <v>27</v>
      </c>
      <c r="B37" s="156" t="s">
        <v>200</v>
      </c>
      <c r="C37" s="157" t="s">
        <v>201</v>
      </c>
      <c r="D37" s="31">
        <v>78</v>
      </c>
      <c r="E37" s="32"/>
      <c r="F37" s="32">
        <v>79</v>
      </c>
      <c r="G37" s="32"/>
      <c r="H37" s="32">
        <v>70</v>
      </c>
      <c r="I37" s="32"/>
      <c r="J37" s="32">
        <v>75</v>
      </c>
      <c r="K37" s="33"/>
      <c r="L37" s="31">
        <v>70</v>
      </c>
      <c r="M37" s="32"/>
      <c r="N37" s="32">
        <v>70</v>
      </c>
      <c r="O37" s="32"/>
      <c r="P37" s="32">
        <v>70</v>
      </c>
      <c r="Q37" s="32"/>
      <c r="R37" s="32">
        <v>70</v>
      </c>
      <c r="S37" s="33"/>
      <c r="T37" s="31">
        <v>70</v>
      </c>
      <c r="U37" s="32"/>
      <c r="V37" s="32">
        <v>75</v>
      </c>
      <c r="W37" s="32"/>
      <c r="X37" s="32">
        <v>70</v>
      </c>
      <c r="Y37" s="32"/>
      <c r="Z37" s="32">
        <v>74</v>
      </c>
      <c r="AA37" s="33"/>
      <c r="AB37" s="11">
        <v>73</v>
      </c>
      <c r="AC37" s="32"/>
      <c r="AD37" s="32">
        <v>75</v>
      </c>
      <c r="AE37" s="32"/>
      <c r="AF37" s="32">
        <v>74</v>
      </c>
      <c r="AG37" s="32"/>
      <c r="AH37" s="32">
        <v>75</v>
      </c>
      <c r="AI37" s="13"/>
      <c r="AJ37" s="56">
        <f t="shared" si="0"/>
        <v>75.5</v>
      </c>
      <c r="AK37" s="57">
        <f t="shared" si="1"/>
        <v>70</v>
      </c>
      <c r="AL37" s="58">
        <f t="shared" si="2"/>
        <v>72.25</v>
      </c>
      <c r="AM37" s="59">
        <f t="shared" si="3"/>
        <v>74.25</v>
      </c>
      <c r="AN37" s="60">
        <f t="shared" si="4"/>
        <v>73</v>
      </c>
      <c r="AO37" s="54"/>
      <c r="AQ37" s="71" t="str">
        <f t="shared" si="5"/>
        <v/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>
        <f t="shared" si="12"/>
        <v>73</v>
      </c>
      <c r="BB37" s="81" t="str">
        <f t="shared" si="13"/>
        <v/>
      </c>
      <c r="BD37" s="24" t="str">
        <f t="shared" si="14"/>
        <v/>
      </c>
    </row>
    <row r="38" spans="1:56" ht="16" thickBot="1" x14ac:dyDescent="0.25">
      <c r="A38" s="41">
        <v>28</v>
      </c>
      <c r="B38" s="156" t="s">
        <v>202</v>
      </c>
      <c r="C38" s="159" t="s">
        <v>203</v>
      </c>
      <c r="D38" s="31">
        <v>90</v>
      </c>
      <c r="E38" s="32"/>
      <c r="F38" s="32">
        <v>88</v>
      </c>
      <c r="G38" s="32"/>
      <c r="H38" s="32">
        <v>92</v>
      </c>
      <c r="I38" s="32"/>
      <c r="J38" s="32">
        <v>95</v>
      </c>
      <c r="K38" s="33"/>
      <c r="L38" s="31">
        <v>89</v>
      </c>
      <c r="M38" s="32"/>
      <c r="N38" s="32">
        <v>90</v>
      </c>
      <c r="O38" s="32"/>
      <c r="P38" s="32">
        <v>88</v>
      </c>
      <c r="Q38" s="32"/>
      <c r="R38" s="32">
        <v>95</v>
      </c>
      <c r="S38" s="33"/>
      <c r="T38" s="31">
        <v>90</v>
      </c>
      <c r="U38" s="32"/>
      <c r="V38" s="32">
        <v>86</v>
      </c>
      <c r="W38" s="32"/>
      <c r="X38" s="32">
        <v>90</v>
      </c>
      <c r="Y38" s="32"/>
      <c r="Z38" s="32">
        <v>90</v>
      </c>
      <c r="AA38" s="33"/>
      <c r="AB38" s="11">
        <v>88</v>
      </c>
      <c r="AC38" s="32"/>
      <c r="AD38" s="32">
        <v>85</v>
      </c>
      <c r="AE38" s="32"/>
      <c r="AF38" s="32">
        <v>90</v>
      </c>
      <c r="AG38" s="32"/>
      <c r="AH38" s="32">
        <v>96</v>
      </c>
      <c r="AI38" s="13"/>
      <c r="AJ38" s="56">
        <f t="shared" si="0"/>
        <v>91.25</v>
      </c>
      <c r="AK38" s="57">
        <f t="shared" si="1"/>
        <v>90.5</v>
      </c>
      <c r="AL38" s="58">
        <f t="shared" si="2"/>
        <v>89</v>
      </c>
      <c r="AM38" s="59">
        <f t="shared" si="3"/>
        <v>89.75</v>
      </c>
      <c r="AN38" s="60">
        <f t="shared" si="4"/>
        <v>90.125</v>
      </c>
      <c r="AO38" s="54"/>
      <c r="AQ38" s="71" t="str">
        <f t="shared" si="5"/>
        <v/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>
        <f t="shared" si="12"/>
        <v>90.125</v>
      </c>
      <c r="BB38" s="81" t="str">
        <f t="shared" si="13"/>
        <v/>
      </c>
      <c r="BD38" s="24" t="str">
        <f t="shared" si="14"/>
        <v/>
      </c>
    </row>
    <row r="39" spans="1:56" ht="16" thickBot="1" x14ac:dyDescent="0.25">
      <c r="A39" s="45">
        <v>29</v>
      </c>
      <c r="B39" s="153" t="s">
        <v>204</v>
      </c>
      <c r="C39" s="157" t="s">
        <v>205</v>
      </c>
      <c r="D39" s="31">
        <v>88</v>
      </c>
      <c r="E39" s="32"/>
      <c r="F39" s="32">
        <v>87</v>
      </c>
      <c r="G39" s="32"/>
      <c r="H39" s="32">
        <v>86</v>
      </c>
      <c r="I39" s="32"/>
      <c r="J39" s="32">
        <v>87</v>
      </c>
      <c r="K39" s="33"/>
      <c r="L39" s="31">
        <v>85</v>
      </c>
      <c r="M39" s="32"/>
      <c r="N39" s="32">
        <v>87</v>
      </c>
      <c r="O39" s="32"/>
      <c r="P39" s="32">
        <v>80</v>
      </c>
      <c r="Q39" s="32"/>
      <c r="R39" s="32">
        <v>89</v>
      </c>
      <c r="S39" s="33"/>
      <c r="T39" s="31">
        <v>85</v>
      </c>
      <c r="U39" s="32"/>
      <c r="V39" s="32">
        <v>87</v>
      </c>
      <c r="W39" s="32"/>
      <c r="X39" s="32">
        <v>80</v>
      </c>
      <c r="Y39" s="32"/>
      <c r="Z39" s="32">
        <v>88</v>
      </c>
      <c r="AA39" s="33"/>
      <c r="AB39" s="11">
        <v>82</v>
      </c>
      <c r="AC39" s="32"/>
      <c r="AD39" s="32">
        <v>80</v>
      </c>
      <c r="AE39" s="32"/>
      <c r="AF39" s="32">
        <v>85</v>
      </c>
      <c r="AG39" s="32"/>
      <c r="AH39" s="32">
        <v>89</v>
      </c>
      <c r="AI39" s="13"/>
      <c r="AJ39" s="56">
        <f t="shared" si="0"/>
        <v>87</v>
      </c>
      <c r="AK39" s="57">
        <f t="shared" si="1"/>
        <v>85.25</v>
      </c>
      <c r="AL39" s="58">
        <f t="shared" si="2"/>
        <v>85</v>
      </c>
      <c r="AM39" s="59">
        <f t="shared" si="3"/>
        <v>84</v>
      </c>
      <c r="AN39" s="60">
        <f t="shared" si="4"/>
        <v>85.3125</v>
      </c>
      <c r="AO39" s="54"/>
      <c r="AQ39" s="71" t="str">
        <f t="shared" si="5"/>
        <v/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>
        <f t="shared" si="12"/>
        <v>85.3125</v>
      </c>
      <c r="BB39" s="81" t="str">
        <f t="shared" si="13"/>
        <v/>
      </c>
      <c r="BD39" s="24" t="str">
        <f t="shared" si="14"/>
        <v/>
      </c>
    </row>
    <row r="40" spans="1:56" ht="16" thickBot="1" x14ac:dyDescent="0.25">
      <c r="A40" s="45">
        <v>30</v>
      </c>
      <c r="B40" s="156" t="s">
        <v>206</v>
      </c>
      <c r="C40" s="156" t="s">
        <v>147</v>
      </c>
      <c r="D40" s="31">
        <v>88</v>
      </c>
      <c r="E40" s="32"/>
      <c r="F40" s="32">
        <v>89</v>
      </c>
      <c r="G40" s="32"/>
      <c r="H40" s="32">
        <v>85</v>
      </c>
      <c r="I40" s="32"/>
      <c r="J40" s="32">
        <v>86</v>
      </c>
      <c r="K40" s="33"/>
      <c r="L40" s="31">
        <v>87</v>
      </c>
      <c r="M40" s="32"/>
      <c r="N40" s="32">
        <v>85</v>
      </c>
      <c r="O40" s="32"/>
      <c r="P40" s="32">
        <v>80</v>
      </c>
      <c r="Q40" s="32"/>
      <c r="R40" s="32">
        <v>80</v>
      </c>
      <c r="S40" s="33"/>
      <c r="T40" s="31">
        <v>89</v>
      </c>
      <c r="U40" s="32"/>
      <c r="V40" s="32">
        <v>80</v>
      </c>
      <c r="W40" s="32"/>
      <c r="X40" s="32">
        <v>78</v>
      </c>
      <c r="Y40" s="32"/>
      <c r="Z40" s="32">
        <v>85</v>
      </c>
      <c r="AA40" s="33"/>
      <c r="AB40" s="11">
        <v>80</v>
      </c>
      <c r="AC40" s="32"/>
      <c r="AD40" s="32">
        <v>85</v>
      </c>
      <c r="AE40" s="32"/>
      <c r="AF40" s="32">
        <v>80</v>
      </c>
      <c r="AG40" s="32"/>
      <c r="AH40" s="32">
        <v>85</v>
      </c>
      <c r="AI40" s="13"/>
      <c r="AJ40" s="56">
        <f t="shared" si="0"/>
        <v>87</v>
      </c>
      <c r="AK40" s="57">
        <f t="shared" si="1"/>
        <v>83</v>
      </c>
      <c r="AL40" s="58">
        <f t="shared" si="2"/>
        <v>83</v>
      </c>
      <c r="AM40" s="59">
        <f t="shared" si="3"/>
        <v>82.5</v>
      </c>
      <c r="AN40" s="60">
        <f t="shared" si="4"/>
        <v>83.875</v>
      </c>
      <c r="AO40" s="54"/>
      <c r="AQ40" s="71" t="str">
        <f t="shared" si="5"/>
        <v/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>
        <f t="shared" si="12"/>
        <v>83.875</v>
      </c>
      <c r="BB40" s="81" t="str">
        <f t="shared" si="13"/>
        <v/>
      </c>
      <c r="BD40" s="24" t="str">
        <f t="shared" si="14"/>
        <v/>
      </c>
    </row>
    <row r="41" spans="1:56" ht="16" thickBot="1" x14ac:dyDescent="0.25">
      <c r="A41" s="41">
        <v>31</v>
      </c>
      <c r="B41" s="157" t="s">
        <v>207</v>
      </c>
      <c r="C41" s="153" t="s">
        <v>208</v>
      </c>
      <c r="D41" s="31"/>
      <c r="E41" s="32"/>
      <c r="F41" s="32"/>
      <c r="G41" s="32"/>
      <c r="H41" s="32"/>
      <c r="I41" s="32"/>
      <c r="J41" s="32"/>
      <c r="K41" s="33"/>
      <c r="L41" s="31"/>
      <c r="M41" s="32"/>
      <c r="N41" s="32"/>
      <c r="O41" s="32"/>
      <c r="P41" s="32"/>
      <c r="Q41" s="32"/>
      <c r="R41" s="32"/>
      <c r="S41" s="33"/>
      <c r="T41" s="31"/>
      <c r="U41" s="32"/>
      <c r="V41" s="32"/>
      <c r="W41" s="32"/>
      <c r="X41" s="32"/>
      <c r="Y41" s="32"/>
      <c r="Z41" s="32"/>
      <c r="AA41" s="33"/>
      <c r="AB41" s="11"/>
      <c r="AC41" s="32"/>
      <c r="AD41" s="32"/>
      <c r="AE41" s="32"/>
      <c r="AF41" s="32"/>
      <c r="AG41" s="32"/>
      <c r="AH41" s="32"/>
      <c r="AI41" s="13"/>
      <c r="AJ41" s="56">
        <f t="shared" si="0"/>
        <v>0</v>
      </c>
      <c r="AK41" s="57">
        <f t="shared" si="1"/>
        <v>0</v>
      </c>
      <c r="AL41" s="58">
        <f t="shared" si="2"/>
        <v>0</v>
      </c>
      <c r="AM41" s="59">
        <f t="shared" si="3"/>
        <v>0</v>
      </c>
      <c r="AN41" s="60">
        <f t="shared" si="4"/>
        <v>0</v>
      </c>
      <c r="AO41" s="54"/>
      <c r="AQ41" s="71">
        <f t="shared" si="5"/>
        <v>0</v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 t="str">
        <f t="shared" si="12"/>
        <v/>
      </c>
      <c r="BB41" s="81">
        <f t="shared" si="13"/>
        <v>0</v>
      </c>
      <c r="BD41" s="24" t="str">
        <f t="shared" si="14"/>
        <v/>
      </c>
    </row>
    <row r="42" spans="1:56" ht="16" thickBot="1" x14ac:dyDescent="0.25">
      <c r="A42" s="45">
        <v>32</v>
      </c>
      <c r="B42" s="156" t="s">
        <v>209</v>
      </c>
      <c r="C42" s="161" t="s">
        <v>177</v>
      </c>
      <c r="D42" s="31">
        <v>80</v>
      </c>
      <c r="E42" s="32"/>
      <c r="F42" s="32">
        <v>78</v>
      </c>
      <c r="G42" s="32"/>
      <c r="H42" s="32">
        <v>77</v>
      </c>
      <c r="I42" s="32"/>
      <c r="J42" s="32">
        <v>79</v>
      </c>
      <c r="K42" s="33"/>
      <c r="L42" s="31">
        <v>76</v>
      </c>
      <c r="M42" s="32"/>
      <c r="N42" s="32">
        <v>75</v>
      </c>
      <c r="O42" s="32"/>
      <c r="P42" s="32">
        <v>77</v>
      </c>
      <c r="Q42" s="32"/>
      <c r="R42" s="32">
        <v>79</v>
      </c>
      <c r="S42" s="33"/>
      <c r="T42" s="31">
        <v>78</v>
      </c>
      <c r="U42" s="32"/>
      <c r="V42" s="32">
        <v>77</v>
      </c>
      <c r="W42" s="32"/>
      <c r="X42" s="32">
        <v>76</v>
      </c>
      <c r="Y42" s="32"/>
      <c r="Z42" s="32">
        <v>74</v>
      </c>
      <c r="AA42" s="33"/>
      <c r="AB42" s="11">
        <v>75</v>
      </c>
      <c r="AC42" s="32"/>
      <c r="AD42" s="32">
        <v>77</v>
      </c>
      <c r="AE42" s="32"/>
      <c r="AF42" s="32">
        <v>78</v>
      </c>
      <c r="AG42" s="32"/>
      <c r="AH42" s="32">
        <v>79</v>
      </c>
      <c r="AI42" s="13"/>
      <c r="AJ42" s="56">
        <f t="shared" si="0"/>
        <v>78.5</v>
      </c>
      <c r="AK42" s="57">
        <f t="shared" si="1"/>
        <v>76.75</v>
      </c>
      <c r="AL42" s="58">
        <f t="shared" si="2"/>
        <v>76.25</v>
      </c>
      <c r="AM42" s="59">
        <f t="shared" si="3"/>
        <v>77.25</v>
      </c>
      <c r="AN42" s="60">
        <f t="shared" si="4"/>
        <v>77.1875</v>
      </c>
      <c r="AO42" s="54"/>
      <c r="AQ42" s="71" t="str">
        <f t="shared" si="5"/>
        <v/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>
        <f t="shared" si="12"/>
        <v>77.1875</v>
      </c>
      <c r="BB42" s="81" t="str">
        <f t="shared" si="13"/>
        <v/>
      </c>
      <c r="BD42" s="24" t="str">
        <f t="shared" si="14"/>
        <v/>
      </c>
    </row>
    <row r="43" spans="1:56" ht="16" thickBot="1" x14ac:dyDescent="0.25">
      <c r="A43" s="45">
        <v>33</v>
      </c>
      <c r="B43" s="156" t="s">
        <v>210</v>
      </c>
      <c r="C43" s="153" t="s">
        <v>211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11"/>
      <c r="AC43" s="32"/>
      <c r="AD43" s="32"/>
      <c r="AE43" s="32"/>
      <c r="AF43" s="32"/>
      <c r="AG43" s="32"/>
      <c r="AH43" s="32"/>
      <c r="AI43" s="13"/>
      <c r="AJ43" s="56">
        <f t="shared" si="0"/>
        <v>0</v>
      </c>
      <c r="AK43" s="57">
        <f t="shared" si="1"/>
        <v>0</v>
      </c>
      <c r="AL43" s="58">
        <f t="shared" si="2"/>
        <v>0</v>
      </c>
      <c r="AM43" s="59">
        <f t="shared" si="3"/>
        <v>0</v>
      </c>
      <c r="AN43" s="60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ht="16" thickBot="1" x14ac:dyDescent="0.25">
      <c r="A44" s="41">
        <v>34</v>
      </c>
      <c r="B44" s="156" t="s">
        <v>212</v>
      </c>
      <c r="C44" s="143" t="s">
        <v>213</v>
      </c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11"/>
      <c r="AC44" s="32"/>
      <c r="AD44" s="32"/>
      <c r="AE44" s="32"/>
      <c r="AF44" s="32"/>
      <c r="AG44" s="32"/>
      <c r="AH44" s="32"/>
      <c r="AI44" s="13"/>
      <c r="AJ44" s="56">
        <f t="shared" si="0"/>
        <v>0</v>
      </c>
      <c r="AK44" s="57">
        <f t="shared" si="1"/>
        <v>0</v>
      </c>
      <c r="AL44" s="58">
        <f t="shared" si="2"/>
        <v>0</v>
      </c>
      <c r="AM44" s="59">
        <f t="shared" si="3"/>
        <v>0</v>
      </c>
      <c r="AN44" s="60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ht="16" thickBot="1" x14ac:dyDescent="0.25">
      <c r="A45" s="45">
        <v>35</v>
      </c>
      <c r="B45" s="157" t="s">
        <v>214</v>
      </c>
      <c r="C45" s="159" t="s">
        <v>215</v>
      </c>
      <c r="D45" s="31"/>
      <c r="E45" s="32"/>
      <c r="F45" s="32"/>
      <c r="G45" s="32"/>
      <c r="H45" s="32"/>
      <c r="I45" s="32"/>
      <c r="J45" s="32"/>
      <c r="K45" s="33"/>
      <c r="L45" s="31"/>
      <c r="M45" s="32"/>
      <c r="N45" s="32"/>
      <c r="O45" s="32"/>
      <c r="P45" s="32"/>
      <c r="Q45" s="32"/>
      <c r="R45" s="32"/>
      <c r="S45" s="13"/>
      <c r="T45" s="31"/>
      <c r="U45" s="32"/>
      <c r="V45" s="32"/>
      <c r="W45" s="32"/>
      <c r="X45" s="32"/>
      <c r="Y45" s="32"/>
      <c r="Z45" s="32"/>
      <c r="AA45" s="33"/>
      <c r="AB45" s="11"/>
      <c r="AC45" s="32"/>
      <c r="AD45" s="32"/>
      <c r="AE45" s="32"/>
      <c r="AF45" s="32"/>
      <c r="AG45" s="32"/>
      <c r="AH45" s="32"/>
      <c r="AI45" s="13"/>
      <c r="AJ45" s="56">
        <f t="shared" si="0"/>
        <v>0</v>
      </c>
      <c r="AK45" s="57">
        <f t="shared" si="1"/>
        <v>0</v>
      </c>
      <c r="AL45" s="58">
        <f t="shared" si="2"/>
        <v>0</v>
      </c>
      <c r="AM45" s="59">
        <f t="shared" si="3"/>
        <v>0</v>
      </c>
      <c r="AN45" s="60">
        <f t="shared" si="4"/>
        <v>0</v>
      </c>
      <c r="AO45" s="54"/>
      <c r="AQ45" s="71">
        <f t="shared" si="5"/>
        <v>0</v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 t="str">
        <f t="shared" si="12"/>
        <v/>
      </c>
      <c r="BB45" s="81">
        <f t="shared" si="13"/>
        <v>0</v>
      </c>
      <c r="BD45" s="24" t="str">
        <f t="shared" si="14"/>
        <v/>
      </c>
    </row>
    <row r="46" spans="1:56" ht="16" thickBot="1" x14ac:dyDescent="0.25">
      <c r="A46" s="45">
        <v>36</v>
      </c>
      <c r="B46" s="165" t="s">
        <v>216</v>
      </c>
      <c r="C46" s="141" t="s">
        <v>217</v>
      </c>
      <c r="D46" s="31">
        <v>70</v>
      </c>
      <c r="E46" s="32"/>
      <c r="F46" s="32">
        <v>72</v>
      </c>
      <c r="G46" s="32"/>
      <c r="H46" s="32">
        <v>76</v>
      </c>
      <c r="I46" s="32"/>
      <c r="J46" s="32">
        <v>75</v>
      </c>
      <c r="K46" s="33"/>
      <c r="L46" s="31">
        <v>70</v>
      </c>
      <c r="M46" s="32"/>
      <c r="N46" s="32">
        <v>75</v>
      </c>
      <c r="O46" s="32"/>
      <c r="P46" s="32">
        <v>79</v>
      </c>
      <c r="Q46" s="32"/>
      <c r="R46" s="32">
        <v>70</v>
      </c>
      <c r="S46" s="13"/>
      <c r="T46" s="31">
        <v>70</v>
      </c>
      <c r="U46" s="32"/>
      <c r="V46" s="32">
        <v>76</v>
      </c>
      <c r="W46" s="32"/>
      <c r="X46" s="32">
        <v>70</v>
      </c>
      <c r="Y46" s="32"/>
      <c r="Z46" s="32">
        <v>79</v>
      </c>
      <c r="AA46" s="33"/>
      <c r="AB46" s="11">
        <v>70</v>
      </c>
      <c r="AC46" s="32"/>
      <c r="AD46" s="32">
        <v>78</v>
      </c>
      <c r="AE46" s="32"/>
      <c r="AF46" s="32">
        <v>75</v>
      </c>
      <c r="AG46" s="32"/>
      <c r="AH46" s="32">
        <v>70</v>
      </c>
      <c r="AI46" s="13"/>
      <c r="AJ46" s="56">
        <f t="shared" si="0"/>
        <v>73.25</v>
      </c>
      <c r="AK46" s="57">
        <f t="shared" si="1"/>
        <v>73.5</v>
      </c>
      <c r="AL46" s="58">
        <f t="shared" si="2"/>
        <v>73.75</v>
      </c>
      <c r="AM46" s="59">
        <f t="shared" si="3"/>
        <v>73.25</v>
      </c>
      <c r="AN46" s="60">
        <f t="shared" si="4"/>
        <v>73.4375</v>
      </c>
      <c r="AO46" s="54"/>
      <c r="AQ46" s="71" t="str">
        <f t="shared" si="5"/>
        <v/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>
        <f t="shared" si="12"/>
        <v>73.4375</v>
      </c>
      <c r="BB46" s="81" t="str">
        <f t="shared" si="13"/>
        <v/>
      </c>
      <c r="BD46" s="24" t="str">
        <f t="shared" si="14"/>
        <v/>
      </c>
    </row>
    <row r="47" spans="1:56" ht="16" thickBot="1" x14ac:dyDescent="0.25">
      <c r="A47" s="41">
        <v>37</v>
      </c>
      <c r="B47" s="163"/>
      <c r="C47" s="163"/>
      <c r="D47" s="163"/>
      <c r="E47" s="163"/>
      <c r="F47" s="163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Y47" s="163"/>
      <c r="Z47" s="163"/>
      <c r="AA47" s="163"/>
      <c r="AB47" s="163"/>
      <c r="AC47" s="163"/>
      <c r="AD47" s="163"/>
      <c r="AE47" s="163"/>
      <c r="AF47" s="163"/>
      <c r="AG47" s="163"/>
      <c r="AH47" s="163"/>
      <c r="AI47" s="32"/>
      <c r="AJ47" s="56">
        <f t="shared" si="0"/>
        <v>0</v>
      </c>
      <c r="AK47" s="57">
        <f t="shared" si="1"/>
        <v>0</v>
      </c>
      <c r="AL47" s="58">
        <f t="shared" si="2"/>
        <v>0</v>
      </c>
      <c r="AM47" s="59">
        <f t="shared" si="3"/>
        <v>0</v>
      </c>
      <c r="AN47" s="60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ht="16" thickBot="1" x14ac:dyDescent="0.25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56">
        <f t="shared" si="0"/>
        <v>0</v>
      </c>
      <c r="AK48" s="57">
        <f t="shared" si="1"/>
        <v>0</v>
      </c>
      <c r="AL48" s="58">
        <f t="shared" si="2"/>
        <v>0</v>
      </c>
      <c r="AM48" s="59">
        <f t="shared" si="3"/>
        <v>0</v>
      </c>
      <c r="AN48" s="60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ht="16" thickBot="1" x14ac:dyDescent="0.25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56">
        <f t="shared" si="0"/>
        <v>0</v>
      </c>
      <c r="AK49" s="57">
        <f t="shared" si="1"/>
        <v>0</v>
      </c>
      <c r="AL49" s="58">
        <f t="shared" si="2"/>
        <v>0</v>
      </c>
      <c r="AM49" s="59">
        <f t="shared" si="3"/>
        <v>0</v>
      </c>
      <c r="AN49" s="60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ht="16" thickBot="1" x14ac:dyDescent="0.25">
      <c r="A50" s="41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56">
        <f t="shared" si="0"/>
        <v>0</v>
      </c>
      <c r="AK50" s="57">
        <f t="shared" si="1"/>
        <v>0</v>
      </c>
      <c r="AL50" s="58">
        <f t="shared" si="2"/>
        <v>0</v>
      </c>
      <c r="AM50" s="59">
        <f t="shared" si="3"/>
        <v>0</v>
      </c>
      <c r="AN50" s="60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ht="16" thickBot="1" x14ac:dyDescent="0.25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56">
        <f t="shared" si="0"/>
        <v>0</v>
      </c>
      <c r="AK51" s="57">
        <f t="shared" si="1"/>
        <v>0</v>
      </c>
      <c r="AL51" s="58">
        <f t="shared" si="2"/>
        <v>0</v>
      </c>
      <c r="AM51" s="59">
        <f t="shared" si="3"/>
        <v>0</v>
      </c>
      <c r="AN51" s="60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ht="16" thickBot="1" x14ac:dyDescent="0.25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56">
        <f t="shared" si="0"/>
        <v>0</v>
      </c>
      <c r="AK52" s="57">
        <f t="shared" si="1"/>
        <v>0</v>
      </c>
      <c r="AL52" s="58">
        <f t="shared" si="2"/>
        <v>0</v>
      </c>
      <c r="AM52" s="59">
        <f t="shared" si="3"/>
        <v>0</v>
      </c>
      <c r="AN52" s="60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ht="16" thickBot="1" x14ac:dyDescent="0.25">
      <c r="A53" s="41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56">
        <f t="shared" si="0"/>
        <v>0</v>
      </c>
      <c r="AK53" s="57">
        <f t="shared" si="1"/>
        <v>0</v>
      </c>
      <c r="AL53" s="58">
        <f t="shared" si="2"/>
        <v>0</v>
      </c>
      <c r="AM53" s="59">
        <f t="shared" si="3"/>
        <v>0</v>
      </c>
      <c r="AN53" s="60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ht="16" thickBot="1" x14ac:dyDescent="0.25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56">
        <f t="shared" si="0"/>
        <v>0</v>
      </c>
      <c r="AK54" s="57">
        <f t="shared" si="1"/>
        <v>0</v>
      </c>
      <c r="AL54" s="58">
        <f t="shared" si="2"/>
        <v>0</v>
      </c>
      <c r="AM54" s="59">
        <f t="shared" si="3"/>
        <v>0</v>
      </c>
      <c r="AN54" s="60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5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56">
        <f t="shared" si="0"/>
        <v>0</v>
      </c>
      <c r="AK55" s="57">
        <f t="shared" si="1"/>
        <v>0</v>
      </c>
      <c r="AL55" s="58">
        <f t="shared" si="2"/>
        <v>0</v>
      </c>
      <c r="AM55" s="59">
        <f t="shared" si="3"/>
        <v>0</v>
      </c>
      <c r="AN55" s="6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  <mergeCell ref="D7:R7"/>
    <mergeCell ref="A9:A10"/>
    <mergeCell ref="B9:B10"/>
    <mergeCell ref="C9:C10"/>
    <mergeCell ref="D9:K9"/>
    <mergeCell ref="L9:S9"/>
    <mergeCell ref="AM9:AM10"/>
    <mergeCell ref="AQ9:AQ10"/>
    <mergeCell ref="AR9:AR10"/>
    <mergeCell ref="T9:AA9"/>
    <mergeCell ref="AB9:AI9"/>
    <mergeCell ref="AJ9:AJ10"/>
    <mergeCell ref="AK9:AK10"/>
    <mergeCell ref="AL9:AL10"/>
  </mergeCells>
  <conditionalFormatting sqref="D11:AI11 AD12:AI28 F12:K41 N12:AA41 AD29:AH41 AI30:AI42">
    <cfRule type="cellIs" dxfId="5" priority="2" operator="lessThan">
      <formula>70</formula>
    </cfRule>
  </conditionalFormatting>
  <conditionalFormatting sqref="T41:AF41 AJ11:AO55 D12:E41 L12:M41 AB12:AC41 D42:AH46 AI43:AI47 D48:AI55">
    <cfRule type="cellIs" dxfId="4" priority="8" operator="lessThan">
      <formula>70</formula>
    </cfRule>
  </conditionalFormatting>
  <conditionalFormatting sqref="AQ11:AQ55">
    <cfRule type="cellIs" dxfId="3" priority="6" operator="lessThan">
      <formula>70</formula>
    </cfRule>
  </conditionalFormatting>
  <conditionalFormatting sqref="AQ11:AX55">
    <cfRule type="cellIs" dxfId="2" priority="7" operator="lessThan">
      <formula>70</formula>
    </cfRule>
  </conditionalFormatting>
  <conditionalFormatting sqref="AY11:AY55">
    <cfRule type="cellIs" dxfId="1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334F2-A320-480F-9F73-4FDAEEEF3B7B}">
  <sheetPr>
    <pageSetUpPr fitToPage="1"/>
  </sheetPr>
  <dimension ref="A5:O48"/>
  <sheetViews>
    <sheetView tabSelected="1" topLeftCell="A2" zoomScaleNormal="100" workbookViewId="0">
      <selection activeCell="T30" sqref="T30"/>
    </sheetView>
  </sheetViews>
  <sheetFormatPr baseColWidth="10" defaultRowHeight="15" x14ac:dyDescent="0.2"/>
  <cols>
    <col min="2" max="2" width="9.33203125" customWidth="1"/>
    <col min="3" max="3" width="6.83203125" customWidth="1"/>
    <col min="4" max="4" width="5.5" customWidth="1"/>
    <col min="5" max="5" width="6" customWidth="1"/>
    <col min="6" max="6" width="6.1640625" customWidth="1"/>
    <col min="7" max="7" width="5.6640625" customWidth="1"/>
    <col min="8" max="8" width="2" customWidth="1"/>
    <col min="10" max="10" width="11.1640625" customWidth="1"/>
    <col min="11" max="11" width="4.6640625" customWidth="1"/>
    <col min="12" max="12" width="5.1640625" customWidth="1"/>
    <col min="13" max="13" width="6.33203125" customWidth="1"/>
    <col min="14" max="14" width="6.83203125" customWidth="1"/>
    <col min="15" max="15" width="5.6640625" customWidth="1"/>
    <col min="16" max="16" width="1" customWidth="1"/>
    <col min="257" max="257" width="13.83203125" customWidth="1"/>
    <col min="258" max="258" width="10.1640625" customWidth="1"/>
    <col min="259" max="259" width="6.33203125" customWidth="1"/>
    <col min="260" max="260" width="5.83203125" customWidth="1"/>
    <col min="261" max="261" width="2.5" customWidth="1"/>
    <col min="263" max="263" width="15.33203125" customWidth="1"/>
    <col min="264" max="264" width="9.5" customWidth="1"/>
    <col min="265" max="265" width="5.83203125" customWidth="1"/>
    <col min="266" max="266" width="5.33203125" customWidth="1"/>
    <col min="513" max="513" width="13.83203125" customWidth="1"/>
    <col min="514" max="514" width="10.1640625" customWidth="1"/>
    <col min="515" max="515" width="6.33203125" customWidth="1"/>
    <col min="516" max="516" width="5.83203125" customWidth="1"/>
    <col min="517" max="517" width="2.5" customWidth="1"/>
    <col min="519" max="519" width="15.33203125" customWidth="1"/>
    <col min="520" max="520" width="9.5" customWidth="1"/>
    <col min="521" max="521" width="5.83203125" customWidth="1"/>
    <col min="522" max="522" width="5.33203125" customWidth="1"/>
    <col min="769" max="769" width="13.83203125" customWidth="1"/>
    <col min="770" max="770" width="10.1640625" customWidth="1"/>
    <col min="771" max="771" width="6.33203125" customWidth="1"/>
    <col min="772" max="772" width="5.83203125" customWidth="1"/>
    <col min="773" max="773" width="2.5" customWidth="1"/>
    <col min="775" max="775" width="15.33203125" customWidth="1"/>
    <col min="776" max="776" width="9.5" customWidth="1"/>
    <col min="777" max="777" width="5.83203125" customWidth="1"/>
    <col min="778" max="778" width="5.33203125" customWidth="1"/>
    <col min="1025" max="1025" width="13.83203125" customWidth="1"/>
    <col min="1026" max="1026" width="10.1640625" customWidth="1"/>
    <col min="1027" max="1027" width="6.33203125" customWidth="1"/>
    <col min="1028" max="1028" width="5.83203125" customWidth="1"/>
    <col min="1029" max="1029" width="2.5" customWidth="1"/>
    <col min="1031" max="1031" width="15.33203125" customWidth="1"/>
    <col min="1032" max="1032" width="9.5" customWidth="1"/>
    <col min="1033" max="1033" width="5.83203125" customWidth="1"/>
    <col min="1034" max="1034" width="5.33203125" customWidth="1"/>
    <col min="1281" max="1281" width="13.83203125" customWidth="1"/>
    <col min="1282" max="1282" width="10.1640625" customWidth="1"/>
    <col min="1283" max="1283" width="6.33203125" customWidth="1"/>
    <col min="1284" max="1284" width="5.83203125" customWidth="1"/>
    <col min="1285" max="1285" width="2.5" customWidth="1"/>
    <col min="1287" max="1287" width="15.33203125" customWidth="1"/>
    <col min="1288" max="1288" width="9.5" customWidth="1"/>
    <col min="1289" max="1289" width="5.83203125" customWidth="1"/>
    <col min="1290" max="1290" width="5.33203125" customWidth="1"/>
    <col min="1537" max="1537" width="13.83203125" customWidth="1"/>
    <col min="1538" max="1538" width="10.1640625" customWidth="1"/>
    <col min="1539" max="1539" width="6.33203125" customWidth="1"/>
    <col min="1540" max="1540" width="5.83203125" customWidth="1"/>
    <col min="1541" max="1541" width="2.5" customWidth="1"/>
    <col min="1543" max="1543" width="15.33203125" customWidth="1"/>
    <col min="1544" max="1544" width="9.5" customWidth="1"/>
    <col min="1545" max="1545" width="5.83203125" customWidth="1"/>
    <col min="1546" max="1546" width="5.33203125" customWidth="1"/>
    <col min="1793" max="1793" width="13.83203125" customWidth="1"/>
    <col min="1794" max="1794" width="10.1640625" customWidth="1"/>
    <col min="1795" max="1795" width="6.33203125" customWidth="1"/>
    <col min="1796" max="1796" width="5.83203125" customWidth="1"/>
    <col min="1797" max="1797" width="2.5" customWidth="1"/>
    <col min="1799" max="1799" width="15.33203125" customWidth="1"/>
    <col min="1800" max="1800" width="9.5" customWidth="1"/>
    <col min="1801" max="1801" width="5.83203125" customWidth="1"/>
    <col min="1802" max="1802" width="5.33203125" customWidth="1"/>
    <col min="2049" max="2049" width="13.83203125" customWidth="1"/>
    <col min="2050" max="2050" width="10.1640625" customWidth="1"/>
    <col min="2051" max="2051" width="6.33203125" customWidth="1"/>
    <col min="2052" max="2052" width="5.83203125" customWidth="1"/>
    <col min="2053" max="2053" width="2.5" customWidth="1"/>
    <col min="2055" max="2055" width="15.33203125" customWidth="1"/>
    <col min="2056" max="2056" width="9.5" customWidth="1"/>
    <col min="2057" max="2057" width="5.83203125" customWidth="1"/>
    <col min="2058" max="2058" width="5.33203125" customWidth="1"/>
    <col min="2305" max="2305" width="13.83203125" customWidth="1"/>
    <col min="2306" max="2306" width="10.1640625" customWidth="1"/>
    <col min="2307" max="2307" width="6.33203125" customWidth="1"/>
    <col min="2308" max="2308" width="5.83203125" customWidth="1"/>
    <col min="2309" max="2309" width="2.5" customWidth="1"/>
    <col min="2311" max="2311" width="15.33203125" customWidth="1"/>
    <col min="2312" max="2312" width="9.5" customWidth="1"/>
    <col min="2313" max="2313" width="5.83203125" customWidth="1"/>
    <col min="2314" max="2314" width="5.33203125" customWidth="1"/>
    <col min="2561" max="2561" width="13.83203125" customWidth="1"/>
    <col min="2562" max="2562" width="10.1640625" customWidth="1"/>
    <col min="2563" max="2563" width="6.33203125" customWidth="1"/>
    <col min="2564" max="2564" width="5.83203125" customWidth="1"/>
    <col min="2565" max="2565" width="2.5" customWidth="1"/>
    <col min="2567" max="2567" width="15.33203125" customWidth="1"/>
    <col min="2568" max="2568" width="9.5" customWidth="1"/>
    <col min="2569" max="2569" width="5.83203125" customWidth="1"/>
    <col min="2570" max="2570" width="5.33203125" customWidth="1"/>
    <col min="2817" max="2817" width="13.83203125" customWidth="1"/>
    <col min="2818" max="2818" width="10.1640625" customWidth="1"/>
    <col min="2819" max="2819" width="6.33203125" customWidth="1"/>
    <col min="2820" max="2820" width="5.83203125" customWidth="1"/>
    <col min="2821" max="2821" width="2.5" customWidth="1"/>
    <col min="2823" max="2823" width="15.33203125" customWidth="1"/>
    <col min="2824" max="2824" width="9.5" customWidth="1"/>
    <col min="2825" max="2825" width="5.83203125" customWidth="1"/>
    <col min="2826" max="2826" width="5.33203125" customWidth="1"/>
    <col min="3073" max="3073" width="13.83203125" customWidth="1"/>
    <col min="3074" max="3074" width="10.1640625" customWidth="1"/>
    <col min="3075" max="3075" width="6.33203125" customWidth="1"/>
    <col min="3076" max="3076" width="5.83203125" customWidth="1"/>
    <col min="3077" max="3077" width="2.5" customWidth="1"/>
    <col min="3079" max="3079" width="15.33203125" customWidth="1"/>
    <col min="3080" max="3080" width="9.5" customWidth="1"/>
    <col min="3081" max="3081" width="5.83203125" customWidth="1"/>
    <col min="3082" max="3082" width="5.33203125" customWidth="1"/>
    <col min="3329" max="3329" width="13.83203125" customWidth="1"/>
    <col min="3330" max="3330" width="10.1640625" customWidth="1"/>
    <col min="3331" max="3331" width="6.33203125" customWidth="1"/>
    <col min="3332" max="3332" width="5.83203125" customWidth="1"/>
    <col min="3333" max="3333" width="2.5" customWidth="1"/>
    <col min="3335" max="3335" width="15.33203125" customWidth="1"/>
    <col min="3336" max="3336" width="9.5" customWidth="1"/>
    <col min="3337" max="3337" width="5.83203125" customWidth="1"/>
    <col min="3338" max="3338" width="5.33203125" customWidth="1"/>
    <col min="3585" max="3585" width="13.83203125" customWidth="1"/>
    <col min="3586" max="3586" width="10.1640625" customWidth="1"/>
    <col min="3587" max="3587" width="6.33203125" customWidth="1"/>
    <col min="3588" max="3588" width="5.83203125" customWidth="1"/>
    <col min="3589" max="3589" width="2.5" customWidth="1"/>
    <col min="3591" max="3591" width="15.33203125" customWidth="1"/>
    <col min="3592" max="3592" width="9.5" customWidth="1"/>
    <col min="3593" max="3593" width="5.83203125" customWidth="1"/>
    <col min="3594" max="3594" width="5.33203125" customWidth="1"/>
    <col min="3841" max="3841" width="13.83203125" customWidth="1"/>
    <col min="3842" max="3842" width="10.1640625" customWidth="1"/>
    <col min="3843" max="3843" width="6.33203125" customWidth="1"/>
    <col min="3844" max="3844" width="5.83203125" customWidth="1"/>
    <col min="3845" max="3845" width="2.5" customWidth="1"/>
    <col min="3847" max="3847" width="15.33203125" customWidth="1"/>
    <col min="3848" max="3848" width="9.5" customWidth="1"/>
    <col min="3849" max="3849" width="5.83203125" customWidth="1"/>
    <col min="3850" max="3850" width="5.33203125" customWidth="1"/>
    <col min="4097" max="4097" width="13.83203125" customWidth="1"/>
    <col min="4098" max="4098" width="10.1640625" customWidth="1"/>
    <col min="4099" max="4099" width="6.33203125" customWidth="1"/>
    <col min="4100" max="4100" width="5.83203125" customWidth="1"/>
    <col min="4101" max="4101" width="2.5" customWidth="1"/>
    <col min="4103" max="4103" width="15.33203125" customWidth="1"/>
    <col min="4104" max="4104" width="9.5" customWidth="1"/>
    <col min="4105" max="4105" width="5.83203125" customWidth="1"/>
    <col min="4106" max="4106" width="5.33203125" customWidth="1"/>
    <col min="4353" max="4353" width="13.83203125" customWidth="1"/>
    <col min="4354" max="4354" width="10.1640625" customWidth="1"/>
    <col min="4355" max="4355" width="6.33203125" customWidth="1"/>
    <col min="4356" max="4356" width="5.83203125" customWidth="1"/>
    <col min="4357" max="4357" width="2.5" customWidth="1"/>
    <col min="4359" max="4359" width="15.33203125" customWidth="1"/>
    <col min="4360" max="4360" width="9.5" customWidth="1"/>
    <col min="4361" max="4361" width="5.83203125" customWidth="1"/>
    <col min="4362" max="4362" width="5.33203125" customWidth="1"/>
    <col min="4609" max="4609" width="13.83203125" customWidth="1"/>
    <col min="4610" max="4610" width="10.1640625" customWidth="1"/>
    <col min="4611" max="4611" width="6.33203125" customWidth="1"/>
    <col min="4612" max="4612" width="5.83203125" customWidth="1"/>
    <col min="4613" max="4613" width="2.5" customWidth="1"/>
    <col min="4615" max="4615" width="15.33203125" customWidth="1"/>
    <col min="4616" max="4616" width="9.5" customWidth="1"/>
    <col min="4617" max="4617" width="5.83203125" customWidth="1"/>
    <col min="4618" max="4618" width="5.33203125" customWidth="1"/>
    <col min="4865" max="4865" width="13.83203125" customWidth="1"/>
    <col min="4866" max="4866" width="10.1640625" customWidth="1"/>
    <col min="4867" max="4867" width="6.33203125" customWidth="1"/>
    <col min="4868" max="4868" width="5.83203125" customWidth="1"/>
    <col min="4869" max="4869" width="2.5" customWidth="1"/>
    <col min="4871" max="4871" width="15.33203125" customWidth="1"/>
    <col min="4872" max="4872" width="9.5" customWidth="1"/>
    <col min="4873" max="4873" width="5.83203125" customWidth="1"/>
    <col min="4874" max="4874" width="5.33203125" customWidth="1"/>
    <col min="5121" max="5121" width="13.83203125" customWidth="1"/>
    <col min="5122" max="5122" width="10.1640625" customWidth="1"/>
    <col min="5123" max="5123" width="6.33203125" customWidth="1"/>
    <col min="5124" max="5124" width="5.83203125" customWidth="1"/>
    <col min="5125" max="5125" width="2.5" customWidth="1"/>
    <col min="5127" max="5127" width="15.33203125" customWidth="1"/>
    <col min="5128" max="5128" width="9.5" customWidth="1"/>
    <col min="5129" max="5129" width="5.83203125" customWidth="1"/>
    <col min="5130" max="5130" width="5.33203125" customWidth="1"/>
    <col min="5377" max="5377" width="13.83203125" customWidth="1"/>
    <col min="5378" max="5378" width="10.1640625" customWidth="1"/>
    <col min="5379" max="5379" width="6.33203125" customWidth="1"/>
    <col min="5380" max="5380" width="5.83203125" customWidth="1"/>
    <col min="5381" max="5381" width="2.5" customWidth="1"/>
    <col min="5383" max="5383" width="15.33203125" customWidth="1"/>
    <col min="5384" max="5384" width="9.5" customWidth="1"/>
    <col min="5385" max="5385" width="5.83203125" customWidth="1"/>
    <col min="5386" max="5386" width="5.33203125" customWidth="1"/>
    <col min="5633" max="5633" width="13.83203125" customWidth="1"/>
    <col min="5634" max="5634" width="10.1640625" customWidth="1"/>
    <col min="5635" max="5635" width="6.33203125" customWidth="1"/>
    <col min="5636" max="5636" width="5.83203125" customWidth="1"/>
    <col min="5637" max="5637" width="2.5" customWidth="1"/>
    <col min="5639" max="5639" width="15.33203125" customWidth="1"/>
    <col min="5640" max="5640" width="9.5" customWidth="1"/>
    <col min="5641" max="5641" width="5.83203125" customWidth="1"/>
    <col min="5642" max="5642" width="5.33203125" customWidth="1"/>
    <col min="5889" max="5889" width="13.83203125" customWidth="1"/>
    <col min="5890" max="5890" width="10.1640625" customWidth="1"/>
    <col min="5891" max="5891" width="6.33203125" customWidth="1"/>
    <col min="5892" max="5892" width="5.83203125" customWidth="1"/>
    <col min="5893" max="5893" width="2.5" customWidth="1"/>
    <col min="5895" max="5895" width="15.33203125" customWidth="1"/>
    <col min="5896" max="5896" width="9.5" customWidth="1"/>
    <col min="5897" max="5897" width="5.83203125" customWidth="1"/>
    <col min="5898" max="5898" width="5.33203125" customWidth="1"/>
    <col min="6145" max="6145" width="13.83203125" customWidth="1"/>
    <col min="6146" max="6146" width="10.1640625" customWidth="1"/>
    <col min="6147" max="6147" width="6.33203125" customWidth="1"/>
    <col min="6148" max="6148" width="5.83203125" customWidth="1"/>
    <col min="6149" max="6149" width="2.5" customWidth="1"/>
    <col min="6151" max="6151" width="15.33203125" customWidth="1"/>
    <col min="6152" max="6152" width="9.5" customWidth="1"/>
    <col min="6153" max="6153" width="5.83203125" customWidth="1"/>
    <col min="6154" max="6154" width="5.33203125" customWidth="1"/>
    <col min="6401" max="6401" width="13.83203125" customWidth="1"/>
    <col min="6402" max="6402" width="10.1640625" customWidth="1"/>
    <col min="6403" max="6403" width="6.33203125" customWidth="1"/>
    <col min="6404" max="6404" width="5.83203125" customWidth="1"/>
    <col min="6405" max="6405" width="2.5" customWidth="1"/>
    <col min="6407" max="6407" width="15.33203125" customWidth="1"/>
    <col min="6408" max="6408" width="9.5" customWidth="1"/>
    <col min="6409" max="6409" width="5.83203125" customWidth="1"/>
    <col min="6410" max="6410" width="5.33203125" customWidth="1"/>
    <col min="6657" max="6657" width="13.83203125" customWidth="1"/>
    <col min="6658" max="6658" width="10.1640625" customWidth="1"/>
    <col min="6659" max="6659" width="6.33203125" customWidth="1"/>
    <col min="6660" max="6660" width="5.83203125" customWidth="1"/>
    <col min="6661" max="6661" width="2.5" customWidth="1"/>
    <col min="6663" max="6663" width="15.33203125" customWidth="1"/>
    <col min="6664" max="6664" width="9.5" customWidth="1"/>
    <col min="6665" max="6665" width="5.83203125" customWidth="1"/>
    <col min="6666" max="6666" width="5.33203125" customWidth="1"/>
    <col min="6913" max="6913" width="13.83203125" customWidth="1"/>
    <col min="6914" max="6914" width="10.1640625" customWidth="1"/>
    <col min="6915" max="6915" width="6.33203125" customWidth="1"/>
    <col min="6916" max="6916" width="5.83203125" customWidth="1"/>
    <col min="6917" max="6917" width="2.5" customWidth="1"/>
    <col min="6919" max="6919" width="15.33203125" customWidth="1"/>
    <col min="6920" max="6920" width="9.5" customWidth="1"/>
    <col min="6921" max="6921" width="5.83203125" customWidth="1"/>
    <col min="6922" max="6922" width="5.33203125" customWidth="1"/>
    <col min="7169" max="7169" width="13.83203125" customWidth="1"/>
    <col min="7170" max="7170" width="10.1640625" customWidth="1"/>
    <col min="7171" max="7171" width="6.33203125" customWidth="1"/>
    <col min="7172" max="7172" width="5.83203125" customWidth="1"/>
    <col min="7173" max="7173" width="2.5" customWidth="1"/>
    <col min="7175" max="7175" width="15.33203125" customWidth="1"/>
    <col min="7176" max="7176" width="9.5" customWidth="1"/>
    <col min="7177" max="7177" width="5.83203125" customWidth="1"/>
    <col min="7178" max="7178" width="5.33203125" customWidth="1"/>
    <col min="7425" max="7425" width="13.83203125" customWidth="1"/>
    <col min="7426" max="7426" width="10.1640625" customWidth="1"/>
    <col min="7427" max="7427" width="6.33203125" customWidth="1"/>
    <col min="7428" max="7428" width="5.83203125" customWidth="1"/>
    <col min="7429" max="7429" width="2.5" customWidth="1"/>
    <col min="7431" max="7431" width="15.33203125" customWidth="1"/>
    <col min="7432" max="7432" width="9.5" customWidth="1"/>
    <col min="7433" max="7433" width="5.83203125" customWidth="1"/>
    <col min="7434" max="7434" width="5.33203125" customWidth="1"/>
    <col min="7681" max="7681" width="13.83203125" customWidth="1"/>
    <col min="7682" max="7682" width="10.1640625" customWidth="1"/>
    <col min="7683" max="7683" width="6.33203125" customWidth="1"/>
    <col min="7684" max="7684" width="5.83203125" customWidth="1"/>
    <col min="7685" max="7685" width="2.5" customWidth="1"/>
    <col min="7687" max="7687" width="15.33203125" customWidth="1"/>
    <col min="7688" max="7688" width="9.5" customWidth="1"/>
    <col min="7689" max="7689" width="5.83203125" customWidth="1"/>
    <col min="7690" max="7690" width="5.33203125" customWidth="1"/>
    <col min="7937" max="7937" width="13.83203125" customWidth="1"/>
    <col min="7938" max="7938" width="10.1640625" customWidth="1"/>
    <col min="7939" max="7939" width="6.33203125" customWidth="1"/>
    <col min="7940" max="7940" width="5.83203125" customWidth="1"/>
    <col min="7941" max="7941" width="2.5" customWidth="1"/>
    <col min="7943" max="7943" width="15.33203125" customWidth="1"/>
    <col min="7944" max="7944" width="9.5" customWidth="1"/>
    <col min="7945" max="7945" width="5.83203125" customWidth="1"/>
    <col min="7946" max="7946" width="5.33203125" customWidth="1"/>
    <col min="8193" max="8193" width="13.83203125" customWidth="1"/>
    <col min="8194" max="8194" width="10.1640625" customWidth="1"/>
    <col min="8195" max="8195" width="6.33203125" customWidth="1"/>
    <col min="8196" max="8196" width="5.83203125" customWidth="1"/>
    <col min="8197" max="8197" width="2.5" customWidth="1"/>
    <col min="8199" max="8199" width="15.33203125" customWidth="1"/>
    <col min="8200" max="8200" width="9.5" customWidth="1"/>
    <col min="8201" max="8201" width="5.83203125" customWidth="1"/>
    <col min="8202" max="8202" width="5.33203125" customWidth="1"/>
    <col min="8449" max="8449" width="13.83203125" customWidth="1"/>
    <col min="8450" max="8450" width="10.1640625" customWidth="1"/>
    <col min="8451" max="8451" width="6.33203125" customWidth="1"/>
    <col min="8452" max="8452" width="5.83203125" customWidth="1"/>
    <col min="8453" max="8453" width="2.5" customWidth="1"/>
    <col min="8455" max="8455" width="15.33203125" customWidth="1"/>
    <col min="8456" max="8456" width="9.5" customWidth="1"/>
    <col min="8457" max="8457" width="5.83203125" customWidth="1"/>
    <col min="8458" max="8458" width="5.33203125" customWidth="1"/>
    <col min="8705" max="8705" width="13.83203125" customWidth="1"/>
    <col min="8706" max="8706" width="10.1640625" customWidth="1"/>
    <col min="8707" max="8707" width="6.33203125" customWidth="1"/>
    <col min="8708" max="8708" width="5.83203125" customWidth="1"/>
    <col min="8709" max="8709" width="2.5" customWidth="1"/>
    <col min="8711" max="8711" width="15.33203125" customWidth="1"/>
    <col min="8712" max="8712" width="9.5" customWidth="1"/>
    <col min="8713" max="8713" width="5.83203125" customWidth="1"/>
    <col min="8714" max="8714" width="5.33203125" customWidth="1"/>
    <col min="8961" max="8961" width="13.83203125" customWidth="1"/>
    <col min="8962" max="8962" width="10.1640625" customWidth="1"/>
    <col min="8963" max="8963" width="6.33203125" customWidth="1"/>
    <col min="8964" max="8964" width="5.83203125" customWidth="1"/>
    <col min="8965" max="8965" width="2.5" customWidth="1"/>
    <col min="8967" max="8967" width="15.33203125" customWidth="1"/>
    <col min="8968" max="8968" width="9.5" customWidth="1"/>
    <col min="8969" max="8969" width="5.83203125" customWidth="1"/>
    <col min="8970" max="8970" width="5.33203125" customWidth="1"/>
    <col min="9217" max="9217" width="13.83203125" customWidth="1"/>
    <col min="9218" max="9218" width="10.1640625" customWidth="1"/>
    <col min="9219" max="9219" width="6.33203125" customWidth="1"/>
    <col min="9220" max="9220" width="5.83203125" customWidth="1"/>
    <col min="9221" max="9221" width="2.5" customWidth="1"/>
    <col min="9223" max="9223" width="15.33203125" customWidth="1"/>
    <col min="9224" max="9224" width="9.5" customWidth="1"/>
    <col min="9225" max="9225" width="5.83203125" customWidth="1"/>
    <col min="9226" max="9226" width="5.33203125" customWidth="1"/>
    <col min="9473" max="9473" width="13.83203125" customWidth="1"/>
    <col min="9474" max="9474" width="10.1640625" customWidth="1"/>
    <col min="9475" max="9475" width="6.33203125" customWidth="1"/>
    <col min="9476" max="9476" width="5.83203125" customWidth="1"/>
    <col min="9477" max="9477" width="2.5" customWidth="1"/>
    <col min="9479" max="9479" width="15.33203125" customWidth="1"/>
    <col min="9480" max="9480" width="9.5" customWidth="1"/>
    <col min="9481" max="9481" width="5.83203125" customWidth="1"/>
    <col min="9482" max="9482" width="5.33203125" customWidth="1"/>
    <col min="9729" max="9729" width="13.83203125" customWidth="1"/>
    <col min="9730" max="9730" width="10.1640625" customWidth="1"/>
    <col min="9731" max="9731" width="6.33203125" customWidth="1"/>
    <col min="9732" max="9732" width="5.83203125" customWidth="1"/>
    <col min="9733" max="9733" width="2.5" customWidth="1"/>
    <col min="9735" max="9735" width="15.33203125" customWidth="1"/>
    <col min="9736" max="9736" width="9.5" customWidth="1"/>
    <col min="9737" max="9737" width="5.83203125" customWidth="1"/>
    <col min="9738" max="9738" width="5.33203125" customWidth="1"/>
    <col min="9985" max="9985" width="13.83203125" customWidth="1"/>
    <col min="9986" max="9986" width="10.1640625" customWidth="1"/>
    <col min="9987" max="9987" width="6.33203125" customWidth="1"/>
    <col min="9988" max="9988" width="5.83203125" customWidth="1"/>
    <col min="9989" max="9989" width="2.5" customWidth="1"/>
    <col min="9991" max="9991" width="15.33203125" customWidth="1"/>
    <col min="9992" max="9992" width="9.5" customWidth="1"/>
    <col min="9993" max="9993" width="5.83203125" customWidth="1"/>
    <col min="9994" max="9994" width="5.33203125" customWidth="1"/>
    <col min="10241" max="10241" width="13.83203125" customWidth="1"/>
    <col min="10242" max="10242" width="10.1640625" customWidth="1"/>
    <col min="10243" max="10243" width="6.33203125" customWidth="1"/>
    <col min="10244" max="10244" width="5.83203125" customWidth="1"/>
    <col min="10245" max="10245" width="2.5" customWidth="1"/>
    <col min="10247" max="10247" width="15.33203125" customWidth="1"/>
    <col min="10248" max="10248" width="9.5" customWidth="1"/>
    <col min="10249" max="10249" width="5.83203125" customWidth="1"/>
    <col min="10250" max="10250" width="5.33203125" customWidth="1"/>
    <col min="10497" max="10497" width="13.83203125" customWidth="1"/>
    <col min="10498" max="10498" width="10.1640625" customWidth="1"/>
    <col min="10499" max="10499" width="6.33203125" customWidth="1"/>
    <col min="10500" max="10500" width="5.83203125" customWidth="1"/>
    <col min="10501" max="10501" width="2.5" customWidth="1"/>
    <col min="10503" max="10503" width="15.33203125" customWidth="1"/>
    <col min="10504" max="10504" width="9.5" customWidth="1"/>
    <col min="10505" max="10505" width="5.83203125" customWidth="1"/>
    <col min="10506" max="10506" width="5.33203125" customWidth="1"/>
    <col min="10753" max="10753" width="13.83203125" customWidth="1"/>
    <col min="10754" max="10754" width="10.1640625" customWidth="1"/>
    <col min="10755" max="10755" width="6.33203125" customWidth="1"/>
    <col min="10756" max="10756" width="5.83203125" customWidth="1"/>
    <col min="10757" max="10757" width="2.5" customWidth="1"/>
    <col min="10759" max="10759" width="15.33203125" customWidth="1"/>
    <col min="10760" max="10760" width="9.5" customWidth="1"/>
    <col min="10761" max="10761" width="5.83203125" customWidth="1"/>
    <col min="10762" max="10762" width="5.33203125" customWidth="1"/>
    <col min="11009" max="11009" width="13.83203125" customWidth="1"/>
    <col min="11010" max="11010" width="10.1640625" customWidth="1"/>
    <col min="11011" max="11011" width="6.33203125" customWidth="1"/>
    <col min="11012" max="11012" width="5.83203125" customWidth="1"/>
    <col min="11013" max="11013" width="2.5" customWidth="1"/>
    <col min="11015" max="11015" width="15.33203125" customWidth="1"/>
    <col min="11016" max="11016" width="9.5" customWidth="1"/>
    <col min="11017" max="11017" width="5.83203125" customWidth="1"/>
    <col min="11018" max="11018" width="5.33203125" customWidth="1"/>
    <col min="11265" max="11265" width="13.83203125" customWidth="1"/>
    <col min="11266" max="11266" width="10.1640625" customWidth="1"/>
    <col min="11267" max="11267" width="6.33203125" customWidth="1"/>
    <col min="11268" max="11268" width="5.83203125" customWidth="1"/>
    <col min="11269" max="11269" width="2.5" customWidth="1"/>
    <col min="11271" max="11271" width="15.33203125" customWidth="1"/>
    <col min="11272" max="11272" width="9.5" customWidth="1"/>
    <col min="11273" max="11273" width="5.83203125" customWidth="1"/>
    <col min="11274" max="11274" width="5.33203125" customWidth="1"/>
    <col min="11521" max="11521" width="13.83203125" customWidth="1"/>
    <col min="11522" max="11522" width="10.1640625" customWidth="1"/>
    <col min="11523" max="11523" width="6.33203125" customWidth="1"/>
    <col min="11524" max="11524" width="5.83203125" customWidth="1"/>
    <col min="11525" max="11525" width="2.5" customWidth="1"/>
    <col min="11527" max="11527" width="15.33203125" customWidth="1"/>
    <col min="11528" max="11528" width="9.5" customWidth="1"/>
    <col min="11529" max="11529" width="5.83203125" customWidth="1"/>
    <col min="11530" max="11530" width="5.33203125" customWidth="1"/>
    <col min="11777" max="11777" width="13.83203125" customWidth="1"/>
    <col min="11778" max="11778" width="10.1640625" customWidth="1"/>
    <col min="11779" max="11779" width="6.33203125" customWidth="1"/>
    <col min="11780" max="11780" width="5.83203125" customWidth="1"/>
    <col min="11781" max="11781" width="2.5" customWidth="1"/>
    <col min="11783" max="11783" width="15.33203125" customWidth="1"/>
    <col min="11784" max="11784" width="9.5" customWidth="1"/>
    <col min="11785" max="11785" width="5.83203125" customWidth="1"/>
    <col min="11786" max="11786" width="5.33203125" customWidth="1"/>
    <col min="12033" max="12033" width="13.83203125" customWidth="1"/>
    <col min="12034" max="12034" width="10.1640625" customWidth="1"/>
    <col min="12035" max="12035" width="6.33203125" customWidth="1"/>
    <col min="12036" max="12036" width="5.83203125" customWidth="1"/>
    <col min="12037" max="12037" width="2.5" customWidth="1"/>
    <col min="12039" max="12039" width="15.33203125" customWidth="1"/>
    <col min="12040" max="12040" width="9.5" customWidth="1"/>
    <col min="12041" max="12041" width="5.83203125" customWidth="1"/>
    <col min="12042" max="12042" width="5.33203125" customWidth="1"/>
    <col min="12289" max="12289" width="13.83203125" customWidth="1"/>
    <col min="12290" max="12290" width="10.1640625" customWidth="1"/>
    <col min="12291" max="12291" width="6.33203125" customWidth="1"/>
    <col min="12292" max="12292" width="5.83203125" customWidth="1"/>
    <col min="12293" max="12293" width="2.5" customWidth="1"/>
    <col min="12295" max="12295" width="15.33203125" customWidth="1"/>
    <col min="12296" max="12296" width="9.5" customWidth="1"/>
    <col min="12297" max="12297" width="5.83203125" customWidth="1"/>
    <col min="12298" max="12298" width="5.33203125" customWidth="1"/>
    <col min="12545" max="12545" width="13.83203125" customWidth="1"/>
    <col min="12546" max="12546" width="10.1640625" customWidth="1"/>
    <col min="12547" max="12547" width="6.33203125" customWidth="1"/>
    <col min="12548" max="12548" width="5.83203125" customWidth="1"/>
    <col min="12549" max="12549" width="2.5" customWidth="1"/>
    <col min="12551" max="12551" width="15.33203125" customWidth="1"/>
    <col min="12552" max="12552" width="9.5" customWidth="1"/>
    <col min="12553" max="12553" width="5.83203125" customWidth="1"/>
    <col min="12554" max="12554" width="5.33203125" customWidth="1"/>
    <col min="12801" max="12801" width="13.83203125" customWidth="1"/>
    <col min="12802" max="12802" width="10.1640625" customWidth="1"/>
    <col min="12803" max="12803" width="6.33203125" customWidth="1"/>
    <col min="12804" max="12804" width="5.83203125" customWidth="1"/>
    <col min="12805" max="12805" width="2.5" customWidth="1"/>
    <col min="12807" max="12807" width="15.33203125" customWidth="1"/>
    <col min="12808" max="12808" width="9.5" customWidth="1"/>
    <col min="12809" max="12809" width="5.83203125" customWidth="1"/>
    <col min="12810" max="12810" width="5.33203125" customWidth="1"/>
    <col min="13057" max="13057" width="13.83203125" customWidth="1"/>
    <col min="13058" max="13058" width="10.1640625" customWidth="1"/>
    <col min="13059" max="13059" width="6.33203125" customWidth="1"/>
    <col min="13060" max="13060" width="5.83203125" customWidth="1"/>
    <col min="13061" max="13061" width="2.5" customWidth="1"/>
    <col min="13063" max="13063" width="15.33203125" customWidth="1"/>
    <col min="13064" max="13064" width="9.5" customWidth="1"/>
    <col min="13065" max="13065" width="5.83203125" customWidth="1"/>
    <col min="13066" max="13066" width="5.33203125" customWidth="1"/>
    <col min="13313" max="13313" width="13.83203125" customWidth="1"/>
    <col min="13314" max="13314" width="10.1640625" customWidth="1"/>
    <col min="13315" max="13315" width="6.33203125" customWidth="1"/>
    <col min="13316" max="13316" width="5.83203125" customWidth="1"/>
    <col min="13317" max="13317" width="2.5" customWidth="1"/>
    <col min="13319" max="13319" width="15.33203125" customWidth="1"/>
    <col min="13320" max="13320" width="9.5" customWidth="1"/>
    <col min="13321" max="13321" width="5.83203125" customWidth="1"/>
    <col min="13322" max="13322" width="5.33203125" customWidth="1"/>
    <col min="13569" max="13569" width="13.83203125" customWidth="1"/>
    <col min="13570" max="13570" width="10.1640625" customWidth="1"/>
    <col min="13571" max="13571" width="6.33203125" customWidth="1"/>
    <col min="13572" max="13572" width="5.83203125" customWidth="1"/>
    <col min="13573" max="13573" width="2.5" customWidth="1"/>
    <col min="13575" max="13575" width="15.33203125" customWidth="1"/>
    <col min="13576" max="13576" width="9.5" customWidth="1"/>
    <col min="13577" max="13577" width="5.83203125" customWidth="1"/>
    <col min="13578" max="13578" width="5.33203125" customWidth="1"/>
    <col min="13825" max="13825" width="13.83203125" customWidth="1"/>
    <col min="13826" max="13826" width="10.1640625" customWidth="1"/>
    <col min="13827" max="13827" width="6.33203125" customWidth="1"/>
    <col min="13828" max="13828" width="5.83203125" customWidth="1"/>
    <col min="13829" max="13829" width="2.5" customWidth="1"/>
    <col min="13831" max="13831" width="15.33203125" customWidth="1"/>
    <col min="13832" max="13832" width="9.5" customWidth="1"/>
    <col min="13833" max="13833" width="5.83203125" customWidth="1"/>
    <col min="13834" max="13834" width="5.33203125" customWidth="1"/>
    <col min="14081" max="14081" width="13.83203125" customWidth="1"/>
    <col min="14082" max="14082" width="10.1640625" customWidth="1"/>
    <col min="14083" max="14083" width="6.33203125" customWidth="1"/>
    <col min="14084" max="14084" width="5.83203125" customWidth="1"/>
    <col min="14085" max="14085" width="2.5" customWidth="1"/>
    <col min="14087" max="14087" width="15.33203125" customWidth="1"/>
    <col min="14088" max="14088" width="9.5" customWidth="1"/>
    <col min="14089" max="14089" width="5.83203125" customWidth="1"/>
    <col min="14090" max="14090" width="5.33203125" customWidth="1"/>
    <col min="14337" max="14337" width="13.83203125" customWidth="1"/>
    <col min="14338" max="14338" width="10.1640625" customWidth="1"/>
    <col min="14339" max="14339" width="6.33203125" customWidth="1"/>
    <col min="14340" max="14340" width="5.83203125" customWidth="1"/>
    <col min="14341" max="14341" width="2.5" customWidth="1"/>
    <col min="14343" max="14343" width="15.33203125" customWidth="1"/>
    <col min="14344" max="14344" width="9.5" customWidth="1"/>
    <col min="14345" max="14345" width="5.83203125" customWidth="1"/>
    <col min="14346" max="14346" width="5.33203125" customWidth="1"/>
    <col min="14593" max="14593" width="13.83203125" customWidth="1"/>
    <col min="14594" max="14594" width="10.1640625" customWidth="1"/>
    <col min="14595" max="14595" width="6.33203125" customWidth="1"/>
    <col min="14596" max="14596" width="5.83203125" customWidth="1"/>
    <col min="14597" max="14597" width="2.5" customWidth="1"/>
    <col min="14599" max="14599" width="15.33203125" customWidth="1"/>
    <col min="14600" max="14600" width="9.5" customWidth="1"/>
    <col min="14601" max="14601" width="5.83203125" customWidth="1"/>
    <col min="14602" max="14602" width="5.33203125" customWidth="1"/>
    <col min="14849" max="14849" width="13.83203125" customWidth="1"/>
    <col min="14850" max="14850" width="10.1640625" customWidth="1"/>
    <col min="14851" max="14851" width="6.33203125" customWidth="1"/>
    <col min="14852" max="14852" width="5.83203125" customWidth="1"/>
    <col min="14853" max="14853" width="2.5" customWidth="1"/>
    <col min="14855" max="14855" width="15.33203125" customWidth="1"/>
    <col min="14856" max="14856" width="9.5" customWidth="1"/>
    <col min="14857" max="14857" width="5.83203125" customWidth="1"/>
    <col min="14858" max="14858" width="5.33203125" customWidth="1"/>
    <col min="15105" max="15105" width="13.83203125" customWidth="1"/>
    <col min="15106" max="15106" width="10.1640625" customWidth="1"/>
    <col min="15107" max="15107" width="6.33203125" customWidth="1"/>
    <col min="15108" max="15108" width="5.83203125" customWidth="1"/>
    <col min="15109" max="15109" width="2.5" customWidth="1"/>
    <col min="15111" max="15111" width="15.33203125" customWidth="1"/>
    <col min="15112" max="15112" width="9.5" customWidth="1"/>
    <col min="15113" max="15113" width="5.83203125" customWidth="1"/>
    <col min="15114" max="15114" width="5.33203125" customWidth="1"/>
    <col min="15361" max="15361" width="13.83203125" customWidth="1"/>
    <col min="15362" max="15362" width="10.1640625" customWidth="1"/>
    <col min="15363" max="15363" width="6.33203125" customWidth="1"/>
    <col min="15364" max="15364" width="5.83203125" customWidth="1"/>
    <col min="15365" max="15365" width="2.5" customWidth="1"/>
    <col min="15367" max="15367" width="15.33203125" customWidth="1"/>
    <col min="15368" max="15368" width="9.5" customWidth="1"/>
    <col min="15369" max="15369" width="5.83203125" customWidth="1"/>
    <col min="15370" max="15370" width="5.33203125" customWidth="1"/>
    <col min="15617" max="15617" width="13.83203125" customWidth="1"/>
    <col min="15618" max="15618" width="10.1640625" customWidth="1"/>
    <col min="15619" max="15619" width="6.33203125" customWidth="1"/>
    <col min="15620" max="15620" width="5.83203125" customWidth="1"/>
    <col min="15621" max="15621" width="2.5" customWidth="1"/>
    <col min="15623" max="15623" width="15.33203125" customWidth="1"/>
    <col min="15624" max="15624" width="9.5" customWidth="1"/>
    <col min="15625" max="15625" width="5.83203125" customWidth="1"/>
    <col min="15626" max="15626" width="5.33203125" customWidth="1"/>
    <col min="15873" max="15873" width="13.83203125" customWidth="1"/>
    <col min="15874" max="15874" width="10.1640625" customWidth="1"/>
    <col min="15875" max="15875" width="6.33203125" customWidth="1"/>
    <col min="15876" max="15876" width="5.83203125" customWidth="1"/>
    <col min="15877" max="15877" width="2.5" customWidth="1"/>
    <col min="15879" max="15879" width="15.33203125" customWidth="1"/>
    <col min="15880" max="15880" width="9.5" customWidth="1"/>
    <col min="15881" max="15881" width="5.83203125" customWidth="1"/>
    <col min="15882" max="15882" width="5.33203125" customWidth="1"/>
    <col min="16129" max="16129" width="13.83203125" customWidth="1"/>
    <col min="16130" max="16130" width="10.1640625" customWidth="1"/>
    <col min="16131" max="16131" width="6.33203125" customWidth="1"/>
    <col min="16132" max="16132" width="5.83203125" customWidth="1"/>
    <col min="16133" max="16133" width="2.5" customWidth="1"/>
    <col min="16135" max="16135" width="15.33203125" customWidth="1"/>
    <col min="16136" max="16136" width="9.5" customWidth="1"/>
    <col min="16137" max="16137" width="5.83203125" customWidth="1"/>
    <col min="16138" max="16138" width="5.33203125" customWidth="1"/>
  </cols>
  <sheetData>
    <row r="5" spans="1:15" x14ac:dyDescent="0.2">
      <c r="A5" s="252" t="s">
        <v>66</v>
      </c>
      <c r="B5" s="252"/>
      <c r="C5" s="252"/>
      <c r="D5" s="252"/>
      <c r="E5" s="252"/>
      <c r="F5" s="252"/>
      <c r="G5" s="252"/>
      <c r="I5" s="252" t="s">
        <v>66</v>
      </c>
      <c r="J5" s="252"/>
      <c r="K5" s="252"/>
      <c r="L5" s="252"/>
      <c r="M5" s="252"/>
      <c r="N5" s="252"/>
      <c r="O5" s="252"/>
    </row>
    <row r="6" spans="1:15" ht="16" x14ac:dyDescent="0.2">
      <c r="A6" s="253" t="s">
        <v>142</v>
      </c>
      <c r="B6" s="253"/>
      <c r="C6" s="253"/>
      <c r="D6" s="253"/>
      <c r="E6" s="253"/>
      <c r="F6" s="253"/>
      <c r="G6" s="253"/>
      <c r="I6" s="253" t="s">
        <v>142</v>
      </c>
      <c r="J6" s="253"/>
      <c r="K6" s="253"/>
      <c r="L6" s="253"/>
      <c r="M6" s="253"/>
      <c r="N6" s="253"/>
      <c r="O6" s="253"/>
    </row>
    <row r="7" spans="1:15" ht="16" x14ac:dyDescent="0.2">
      <c r="A7" s="253" t="s">
        <v>220</v>
      </c>
      <c r="B7" s="253"/>
      <c r="C7" s="253"/>
      <c r="D7" s="253"/>
      <c r="E7" s="253"/>
      <c r="F7" s="253"/>
      <c r="G7" s="253"/>
      <c r="I7" s="253" t="s">
        <v>220</v>
      </c>
      <c r="J7" s="253"/>
      <c r="K7" s="253"/>
      <c r="L7" s="253"/>
      <c r="M7" s="253"/>
      <c r="N7" s="253"/>
      <c r="O7" s="253"/>
    </row>
    <row r="9" spans="1:15" x14ac:dyDescent="0.2">
      <c r="A9" s="97" t="s">
        <v>6</v>
      </c>
      <c r="B9" s="133" t="str">
        <f>VLOOKUP($G$9,ESPANOL!$A$11:$AV$55,2,FALSE)</f>
        <v>CARLOS JOSE</v>
      </c>
      <c r="C9" s="2"/>
      <c r="D9" s="2"/>
      <c r="E9" s="2"/>
      <c r="F9" s="97" t="s">
        <v>65</v>
      </c>
      <c r="G9" s="137">
        <v>5</v>
      </c>
      <c r="I9" s="97" t="s">
        <v>6</v>
      </c>
      <c r="J9" s="133" t="str">
        <f>VLOOKUP($O$9,ESPANOL!$A$11:$AV$55,2,FALSE)</f>
        <v>SANDRO</v>
      </c>
      <c r="K9" s="2"/>
      <c r="L9" s="2"/>
      <c r="M9" s="2"/>
      <c r="N9" s="97" t="s">
        <v>65</v>
      </c>
      <c r="O9" s="137">
        <v>36</v>
      </c>
    </row>
    <row r="10" spans="1:15" ht="9.5" customHeight="1" x14ac:dyDescent="0.2">
      <c r="B10" s="98"/>
      <c r="C10" s="99"/>
      <c r="D10" s="99"/>
      <c r="E10" s="99"/>
      <c r="F10" s="100"/>
      <c r="G10" s="100"/>
      <c r="J10" s="98"/>
      <c r="K10" s="99"/>
      <c r="L10" s="99"/>
      <c r="M10" s="99"/>
      <c r="N10" s="100"/>
      <c r="O10" s="100"/>
    </row>
    <row r="11" spans="1:15" ht="14.5" customHeight="1" x14ac:dyDescent="0.2">
      <c r="A11" s="97" t="s">
        <v>132</v>
      </c>
      <c r="B11" s="134" t="str">
        <f>VLOOKUP($G$9,ESPANOL!$A$11:$AV$55,3,FALSE)</f>
        <v xml:space="preserve">BRAZOBAN </v>
      </c>
      <c r="C11" s="102"/>
      <c r="D11" s="102"/>
      <c r="E11" s="102"/>
      <c r="F11" s="97" t="s">
        <v>140</v>
      </c>
      <c r="G11" s="137" t="s">
        <v>218</v>
      </c>
      <c r="I11" s="97" t="s">
        <v>132</v>
      </c>
      <c r="J11" s="133" t="str">
        <f>VLOOKUP($O$9,ESPANOL!$A$11:$AV$55,3,FALSE)</f>
        <v>VICENTE DE LOS SANTOS</v>
      </c>
      <c r="K11" s="102"/>
      <c r="L11" s="102"/>
      <c r="M11" s="102"/>
      <c r="N11" s="97" t="s">
        <v>140</v>
      </c>
      <c r="O11" s="137" t="s">
        <v>218</v>
      </c>
    </row>
    <row r="12" spans="1:15" ht="8.25" customHeight="1" x14ac:dyDescent="0.2"/>
    <row r="13" spans="1:15" ht="17.5" customHeight="1" x14ac:dyDescent="0.2">
      <c r="A13" s="255" t="s">
        <v>7</v>
      </c>
      <c r="B13" s="255"/>
      <c r="C13" s="255"/>
      <c r="D13" s="104" t="s">
        <v>117</v>
      </c>
      <c r="E13" s="103" t="s">
        <v>45</v>
      </c>
      <c r="F13" s="103" t="s">
        <v>49</v>
      </c>
      <c r="G13" s="103" t="s">
        <v>143</v>
      </c>
      <c r="H13" s="105"/>
      <c r="I13" s="256" t="s">
        <v>7</v>
      </c>
      <c r="J13" s="255"/>
      <c r="K13" s="255"/>
      <c r="L13" s="104" t="s">
        <v>117</v>
      </c>
      <c r="M13" s="103" t="s">
        <v>45</v>
      </c>
      <c r="N13" s="103" t="s">
        <v>49</v>
      </c>
      <c r="O13" s="103" t="s">
        <v>143</v>
      </c>
    </row>
    <row r="14" spans="1:15" ht="18" customHeight="1" x14ac:dyDescent="0.2">
      <c r="A14" s="254" t="s">
        <v>8</v>
      </c>
      <c r="B14" s="254"/>
      <c r="C14" s="254"/>
      <c r="D14" s="164">
        <f>VLOOKUP($G$9,ESPANOL!$A$11:$AV$55,40,FALSE)</f>
        <v>79.5</v>
      </c>
      <c r="E14" s="3" t="str">
        <f>VLOOKUP($G$9,ESPANOL!$A$11:$BB$55,46,FALSE)</f>
        <v/>
      </c>
      <c r="F14" s="3" t="str">
        <f>VLOOKUP($G$9,ESPANOL!$A$11:$BB$55,50,FALSE)</f>
        <v/>
      </c>
      <c r="G14" s="3" t="str">
        <f>VLOOKUP($G$9,ESPANOL!$A$11:$BD$55,56,FALSE)</f>
        <v/>
      </c>
      <c r="I14" s="254" t="s">
        <v>8</v>
      </c>
      <c r="J14" s="254"/>
      <c r="K14" s="254"/>
      <c r="L14" s="164">
        <f>VLOOKUP($O$9,ESPANOL!$A$11:$AV$55,40,FALSE)</f>
        <v>74.8125</v>
      </c>
      <c r="M14" s="3" t="str">
        <f>VLOOKUP($O$9,ESPANOL!$A$11:$BB$55,46,FALSE)</f>
        <v/>
      </c>
      <c r="N14" s="3" t="str">
        <f>VLOOKUP($O$9,ESPANOL!$A$11:$BB$55,50,FALSE)</f>
        <v/>
      </c>
      <c r="O14" s="3" t="str">
        <f>VLOOKUP($O$9,ESPANOL!$A$11:$BD$55,56,FALSE)</f>
        <v/>
      </c>
    </row>
    <row r="15" spans="1:15" ht="18" customHeight="1" x14ac:dyDescent="0.2">
      <c r="A15" s="254" t="s">
        <v>118</v>
      </c>
      <c r="B15" s="254"/>
      <c r="C15" s="254"/>
      <c r="D15" s="164">
        <f>VLOOKUP($G$9,INGLES!$A$11:$AV$55,40,FALSE)</f>
        <v>0</v>
      </c>
      <c r="E15" s="3" t="str">
        <f>VLOOKUP($G$9,INGLES!$A$11:$BB$55,46,FALSE)</f>
        <v/>
      </c>
      <c r="F15" s="3" t="str">
        <f>VLOOKUP($G$9,INGLES!$A$11:$BB$55,50,FALSE)</f>
        <v/>
      </c>
      <c r="G15" s="3" t="str">
        <f>VLOOKUP($G$9,INGLES!$A$11:$BD$55,56,FALSE)</f>
        <v/>
      </c>
      <c r="I15" s="254" t="s">
        <v>118</v>
      </c>
      <c r="J15" s="254"/>
      <c r="K15" s="254"/>
      <c r="L15" s="164">
        <f>VLOOKUP($O$9,INGLES!$A$11:$AV$55,40,FALSE)</f>
        <v>0</v>
      </c>
      <c r="M15" s="3" t="str">
        <f>VLOOKUP($O$9,INGLES!$A$11:$BB$55,46,FALSE)</f>
        <v/>
      </c>
      <c r="N15" s="3" t="str">
        <f>VLOOKUP($O$9,INGLES!$A$11:$BB$55,50,FALSE)</f>
        <v/>
      </c>
      <c r="O15" s="3" t="str">
        <f>VLOOKUP($O$9,INGLES!$A$11:$BD$55,56,FALSE)</f>
        <v/>
      </c>
    </row>
    <row r="16" spans="1:15" ht="18" customHeight="1" x14ac:dyDescent="0.2">
      <c r="A16" s="254" t="s">
        <v>9</v>
      </c>
      <c r="B16" s="254"/>
      <c r="C16" s="254"/>
      <c r="D16" s="164">
        <f>VLOOKUP($G$9,MATEMATICA!$A$11:$AV$55,40,FALSE)</f>
        <v>71.5625</v>
      </c>
      <c r="E16" s="3" t="str">
        <f>VLOOKUP($G$9,MATEMATICA!$A$11:$BB$55,46,FALSE)</f>
        <v/>
      </c>
      <c r="F16" s="3" t="str">
        <f>VLOOKUP($G$9,MATEMATICA!$A$11:$BB$55,50,FALSE)</f>
        <v/>
      </c>
      <c r="G16" s="3" t="str">
        <f>VLOOKUP($G$9,MATEMATICA!$A$11:$BD$55,56,FALSE)</f>
        <v/>
      </c>
      <c r="I16" s="254" t="s">
        <v>9</v>
      </c>
      <c r="J16" s="254"/>
      <c r="K16" s="254"/>
      <c r="L16" s="164">
        <f>VLOOKUP($O$9,MATEMATICA!$A$11:$AV$55,40,FALSE)</f>
        <v>82.125</v>
      </c>
      <c r="M16" s="3" t="str">
        <f>VLOOKUP($O$9,MATEMATICA!$A$11:$BB$55,46,FALSE)</f>
        <v/>
      </c>
      <c r="N16" s="3" t="str">
        <f>VLOOKUP($O$9,MATEMATICA!$A$11:$BB$55,50,FALSE)</f>
        <v/>
      </c>
      <c r="O16" s="3" t="str">
        <f>VLOOKUP($O$9,MATEMATICA!$A$11:$BD$55,56,FALSE)</f>
        <v/>
      </c>
    </row>
    <row r="17" spans="1:15" ht="18" customHeight="1" x14ac:dyDescent="0.2">
      <c r="A17" s="254" t="s">
        <v>10</v>
      </c>
      <c r="B17" s="254"/>
      <c r="C17" s="254"/>
      <c r="D17" s="164">
        <f>VLOOKUP($G$9,SOCIALES!$A$11:$AV$55,40,FALSE)</f>
        <v>75.875</v>
      </c>
      <c r="E17" s="3" t="str">
        <f>VLOOKUP($G$9,SOCIALES!$A$11:$BB$55,46,FALSE)</f>
        <v/>
      </c>
      <c r="F17" s="3" t="str">
        <f>VLOOKUP($G$9,SOCIALES!$A$11:$BB$55,50,FALSE)</f>
        <v/>
      </c>
      <c r="G17" s="3" t="str">
        <f>VLOOKUP($G$9,SOCIALES!$A$11:$BD$55,56,FALSE)</f>
        <v/>
      </c>
      <c r="I17" s="254" t="s">
        <v>10</v>
      </c>
      <c r="J17" s="254"/>
      <c r="K17" s="254"/>
      <c r="L17" s="164">
        <f>VLOOKUP($O$9,SOCIALES!$A$11:$AV$55,40,FALSE)</f>
        <v>0</v>
      </c>
      <c r="M17" s="3" t="str">
        <f>VLOOKUP($O$9,SOCIALES!$A$11:$BB$55,46,FALSE)</f>
        <v/>
      </c>
      <c r="N17" s="3" t="str">
        <f>VLOOKUP($O$9,SOCIALES!$A$11:$BB$55,50,FALSE)</f>
        <v/>
      </c>
      <c r="O17" s="3" t="str">
        <f>VLOOKUP($O$9,SOCIALES!$A$11:$BD$55,56,FALSE)</f>
        <v/>
      </c>
    </row>
    <row r="18" spans="1:15" ht="18" customHeight="1" x14ac:dyDescent="0.2">
      <c r="A18" s="254" t="s">
        <v>11</v>
      </c>
      <c r="B18" s="254"/>
      <c r="C18" s="254"/>
      <c r="D18" s="164">
        <f>VLOOKUP($G$9,NATURALES!$A$11:$AV$55,40,FALSE)</f>
        <v>71.25</v>
      </c>
      <c r="E18" s="3" t="str">
        <f>VLOOKUP($G$9,NATURALES!$A$11:$BB$55,46,FALSE)</f>
        <v/>
      </c>
      <c r="F18" s="3" t="str">
        <f>VLOOKUP($G$9,NATURALES!$A$11:$BB$55,50,FALSE)</f>
        <v/>
      </c>
      <c r="G18" s="3" t="str">
        <f>VLOOKUP($G$9,NATURALES!$A$11:$BD$55,56,FALSE)</f>
        <v/>
      </c>
      <c r="I18" s="254" t="s">
        <v>11</v>
      </c>
      <c r="J18" s="254"/>
      <c r="K18" s="254"/>
      <c r="L18" s="164">
        <f>VLOOKUP($O$9,NATURALES!$A$11:$AV$55,40,FALSE)</f>
        <v>41.25</v>
      </c>
      <c r="M18" s="3" t="str">
        <f>VLOOKUP($O$9,NATURALES!$A$11:$BB$55,46,FALSE)</f>
        <v/>
      </c>
      <c r="N18" s="3" t="str">
        <f>VLOOKUP($O$9,NATURALES!$A$11:$BB$55,50,FALSE)</f>
        <v/>
      </c>
      <c r="O18" s="3" t="str">
        <f>VLOOKUP($O$9,NATURALES!$A$11:$BD$55,56,FALSE)</f>
        <v/>
      </c>
    </row>
    <row r="19" spans="1:15" ht="18" customHeight="1" x14ac:dyDescent="0.2">
      <c r="A19" s="254" t="s">
        <v>12</v>
      </c>
      <c r="B19" s="254"/>
      <c r="C19" s="254"/>
      <c r="D19" s="164">
        <f>VLOOKUP($G$9,EDU.ARTISTICA!$A$11:$AV$55,40,FALSE)</f>
        <v>74.5625</v>
      </c>
      <c r="E19" s="3" t="str">
        <f>VLOOKUP($G$9,EDU.ARTISTICA!$A$11:$BB$55,46,FALSE)</f>
        <v/>
      </c>
      <c r="F19" s="3" t="str">
        <f>VLOOKUP($G$9,EDU.ARTISTICA!$A$11:$BB$55,50,FALSE)</f>
        <v/>
      </c>
      <c r="G19" s="3" t="str">
        <f>VLOOKUP($G$9,EDU.ARTISTICA!$A$11:$BD$55,56,FALSE)</f>
        <v/>
      </c>
      <c r="I19" s="254" t="s">
        <v>12</v>
      </c>
      <c r="J19" s="254"/>
      <c r="K19" s="254"/>
      <c r="L19" s="164">
        <f>VLOOKUP($O$9,EDU.ARTISTICA!$A$11:$AV$55,40,FALSE)</f>
        <v>75.375</v>
      </c>
      <c r="M19" s="3" t="str">
        <f>VLOOKUP($O$9,EDU.ARTISTICA!$A$11:$BB$55,46,FALSE)</f>
        <v/>
      </c>
      <c r="N19" s="3" t="str">
        <f>VLOOKUP($O$9,EDU.ARTISTICA!$A$11:$BB$55,50,FALSE)</f>
        <v/>
      </c>
      <c r="O19" s="3" t="str">
        <f>VLOOKUP($O$9,EDU.ARTISTICA!$A$11:$BD$55,56,FALSE)</f>
        <v/>
      </c>
    </row>
    <row r="20" spans="1:15" ht="18" customHeight="1" x14ac:dyDescent="0.2">
      <c r="A20" s="254" t="s">
        <v>13</v>
      </c>
      <c r="B20" s="254"/>
      <c r="C20" s="254"/>
      <c r="D20" s="164">
        <f>VLOOKUP($G$9,EDU.FISICA!$A$11:$AV$55,40,FALSE)</f>
        <v>74.125</v>
      </c>
      <c r="E20" s="3" t="str">
        <f>VLOOKUP($G$9,EDU.FISICA!$A$11:$BB$55,46,FALSE)</f>
        <v/>
      </c>
      <c r="F20" s="3" t="str">
        <f>VLOOKUP($G$9,EDU.FISICA!$A$11:$BB$55,50,FALSE)</f>
        <v/>
      </c>
      <c r="G20" s="3" t="str">
        <f>VLOOKUP($G$9,EDU.FISICA!$A$11:$BD$55,56,FALSE)</f>
        <v/>
      </c>
      <c r="I20" s="254" t="s">
        <v>13</v>
      </c>
      <c r="J20" s="254"/>
      <c r="K20" s="254"/>
      <c r="L20" s="164">
        <f>VLOOKUP($O$9,EDU.FISICA!$A$11:$AV$55,40,FALSE)</f>
        <v>72.375</v>
      </c>
      <c r="M20" s="3" t="str">
        <f>VLOOKUP($O$9,EDU.FISICA!$A$11:$BB$55,46,FALSE)</f>
        <v/>
      </c>
      <c r="N20" s="3" t="str">
        <f>VLOOKUP($O$9,EDU.FISICA!$A$11:$BB$55,50,FALSE)</f>
        <v/>
      </c>
      <c r="O20" s="3" t="str">
        <f>VLOOKUP($O$9,EDU.FISICA!$A$11:$BD$55,56,FALSE)</f>
        <v/>
      </c>
    </row>
    <row r="21" spans="1:15" ht="18" customHeight="1" x14ac:dyDescent="0.2">
      <c r="A21" s="254" t="s">
        <v>119</v>
      </c>
      <c r="B21" s="254"/>
      <c r="C21" s="254"/>
      <c r="D21" s="164">
        <f>VLOOKUP($G$9,RELIGION!$A$11:$AV$55,40,FALSE)</f>
        <v>86.5</v>
      </c>
      <c r="E21" s="3" t="str">
        <f>VLOOKUP($G$9,RELIGION!$A$11:$BB$55,46,FALSE)</f>
        <v/>
      </c>
      <c r="F21" s="3" t="str">
        <f>VLOOKUP($G$9,RELIGION!$A$11:$BB$55,50,FALSE)</f>
        <v/>
      </c>
      <c r="G21" s="3" t="str">
        <f>VLOOKUP($G$9,RELIGION!$A$11:$BD$55,56,FALSE)</f>
        <v/>
      </c>
      <c r="I21" s="254" t="s">
        <v>119</v>
      </c>
      <c r="J21" s="254"/>
      <c r="K21" s="254"/>
      <c r="L21" s="164">
        <f>VLOOKUP($O$9,RELIGION!$A$11:$AV$55,40,FALSE)</f>
        <v>73.4375</v>
      </c>
      <c r="M21" s="3" t="str">
        <f>VLOOKUP($O$9,RELIGION!$A$11:$BB$55,46,FALSE)</f>
        <v/>
      </c>
      <c r="N21" s="3" t="str">
        <f>VLOOKUP($O$9,RELIGION!$A$11:$BB$55,50,FALSE)</f>
        <v/>
      </c>
      <c r="O21" s="3" t="str">
        <f>VLOOKUP($O$9,RELIGION!$A$11:$BD$55,56,FALSE)</f>
        <v/>
      </c>
    </row>
    <row r="23" spans="1:15" x14ac:dyDescent="0.2">
      <c r="A23" t="s">
        <v>122</v>
      </c>
      <c r="I23" t="s">
        <v>121</v>
      </c>
    </row>
    <row r="30" spans="1:15" x14ac:dyDescent="0.2">
      <c r="A30" s="252" t="s">
        <v>66</v>
      </c>
      <c r="B30" s="252"/>
      <c r="C30" s="252"/>
      <c r="D30" s="252"/>
      <c r="E30" s="252"/>
      <c r="F30" s="252"/>
      <c r="G30" s="252"/>
      <c r="I30" s="252" t="s">
        <v>66</v>
      </c>
      <c r="J30" s="252"/>
      <c r="K30" s="252"/>
      <c r="L30" s="252"/>
      <c r="M30" s="252"/>
      <c r="N30" s="252"/>
      <c r="O30" s="252"/>
    </row>
    <row r="31" spans="1:15" ht="16" x14ac:dyDescent="0.2">
      <c r="A31" s="253" t="s">
        <v>142</v>
      </c>
      <c r="B31" s="253"/>
      <c r="C31" s="253"/>
      <c r="D31" s="253"/>
      <c r="E31" s="253"/>
      <c r="F31" s="253"/>
      <c r="G31" s="253"/>
      <c r="I31" s="253" t="s">
        <v>142</v>
      </c>
      <c r="J31" s="253"/>
      <c r="K31" s="253"/>
      <c r="L31" s="253"/>
      <c r="M31" s="253"/>
      <c r="N31" s="253"/>
      <c r="O31" s="253"/>
    </row>
    <row r="32" spans="1:15" ht="16" x14ac:dyDescent="0.2">
      <c r="A32" s="253" t="s">
        <v>220</v>
      </c>
      <c r="B32" s="253"/>
      <c r="C32" s="253"/>
      <c r="D32" s="253"/>
      <c r="E32" s="253"/>
      <c r="F32" s="253"/>
      <c r="G32" s="253"/>
      <c r="I32" s="253" t="s">
        <v>220</v>
      </c>
      <c r="J32" s="253"/>
      <c r="K32" s="253"/>
      <c r="L32" s="253"/>
      <c r="M32" s="253"/>
      <c r="N32" s="253"/>
      <c r="O32" s="253"/>
    </row>
    <row r="34" spans="1:15" x14ac:dyDescent="0.2">
      <c r="A34" s="97" t="s">
        <v>6</v>
      </c>
      <c r="B34" s="133">
        <f>VLOOKUP($G$34,ESPANOL!$A$11:$AV$55,2,FALSE)</f>
        <v>0</v>
      </c>
      <c r="C34" s="2"/>
      <c r="D34" s="2"/>
      <c r="E34" s="2"/>
      <c r="F34" s="97" t="s">
        <v>65</v>
      </c>
      <c r="G34" s="137">
        <v>37</v>
      </c>
      <c r="I34" s="97" t="s">
        <v>6</v>
      </c>
      <c r="J34" s="133">
        <f>VLOOKUP($O$34,ESPANOL!$A$11:$AV$55,2,FALSE)</f>
        <v>0</v>
      </c>
      <c r="K34" s="2"/>
      <c r="L34" s="2"/>
      <c r="M34" s="2"/>
      <c r="N34" s="97" t="s">
        <v>65</v>
      </c>
      <c r="O34" s="137">
        <v>38</v>
      </c>
    </row>
    <row r="35" spans="1:15" ht="7.25" customHeight="1" x14ac:dyDescent="0.2">
      <c r="B35" s="98"/>
      <c r="C35" s="99"/>
      <c r="D35" s="99"/>
      <c r="E35" s="99"/>
      <c r="F35" s="100"/>
      <c r="G35" s="100"/>
      <c r="J35" s="98"/>
      <c r="K35" s="99"/>
      <c r="L35" s="99"/>
      <c r="M35" s="99"/>
      <c r="N35" s="100"/>
      <c r="O35" s="100"/>
    </row>
    <row r="36" spans="1:15" ht="13.25" customHeight="1" x14ac:dyDescent="0.2">
      <c r="A36" s="97" t="s">
        <v>132</v>
      </c>
      <c r="B36" s="133">
        <f>VLOOKUP($G$34,ESPANOL!$A$11:$AV$55,3,FALSE)</f>
        <v>0</v>
      </c>
      <c r="C36" s="102"/>
      <c r="D36" s="102"/>
      <c r="E36" s="102"/>
      <c r="F36" s="97" t="s">
        <v>140</v>
      </c>
      <c r="G36" s="137" t="s">
        <v>218</v>
      </c>
      <c r="I36" s="97" t="s">
        <v>132</v>
      </c>
      <c r="J36" s="133">
        <f>VLOOKUP($O$34,ESPANOL!$A$11:$AV$55,3,FALSE)</f>
        <v>0</v>
      </c>
      <c r="K36" s="102"/>
      <c r="L36" s="102"/>
      <c r="M36" s="102"/>
      <c r="N36" s="97" t="s">
        <v>140</v>
      </c>
      <c r="O36" s="137" t="s">
        <v>218</v>
      </c>
    </row>
    <row r="37" spans="1:15" ht="7.25" customHeight="1" x14ac:dyDescent="0.2"/>
    <row r="38" spans="1:15" ht="16.75" customHeight="1" x14ac:dyDescent="0.2">
      <c r="A38" s="255" t="s">
        <v>7</v>
      </c>
      <c r="B38" s="255"/>
      <c r="C38" s="255"/>
      <c r="D38" s="104" t="s">
        <v>117</v>
      </c>
      <c r="E38" s="103" t="s">
        <v>45</v>
      </c>
      <c r="F38" s="103" t="s">
        <v>49</v>
      </c>
      <c r="G38" s="103" t="s">
        <v>143</v>
      </c>
      <c r="I38" s="255" t="s">
        <v>7</v>
      </c>
      <c r="J38" s="255"/>
      <c r="K38" s="255"/>
      <c r="L38" s="104" t="s">
        <v>117</v>
      </c>
      <c r="M38" s="103" t="s">
        <v>45</v>
      </c>
      <c r="N38" s="103" t="s">
        <v>49</v>
      </c>
      <c r="O38" s="103" t="s">
        <v>143</v>
      </c>
    </row>
    <row r="39" spans="1:15" ht="19" x14ac:dyDescent="0.2">
      <c r="A39" s="254" t="s">
        <v>8</v>
      </c>
      <c r="B39" s="254"/>
      <c r="C39" s="254"/>
      <c r="D39" s="164">
        <f>VLOOKUP($G$34,ESPANOL!$A$11:$AV$55,40,FALSE)</f>
        <v>0</v>
      </c>
      <c r="E39" s="3" t="str">
        <f>VLOOKUP($G$34,ESPANOL!$A$11:$BB$55,46,FALSE)</f>
        <v/>
      </c>
      <c r="F39" s="3" t="str">
        <f>VLOOKUP($G$34,ESPANOL!$A$11:$BB$55,50,FALSE)</f>
        <v/>
      </c>
      <c r="G39" s="3" t="str">
        <f>VLOOKUP($G$34,ESPANOL!$A$11:$BD$55,56,FALSE)</f>
        <v/>
      </c>
      <c r="I39" s="254" t="s">
        <v>8</v>
      </c>
      <c r="J39" s="254"/>
      <c r="K39" s="254"/>
      <c r="L39" s="164">
        <f>VLOOKUP($O$34,ESPANOL!$A$11:$AV$55,40,FALSE)</f>
        <v>0</v>
      </c>
      <c r="M39" s="3" t="str">
        <f>VLOOKUP($O$34,ESPANOL!$A$11:$BB$55,46,FALSE)</f>
        <v/>
      </c>
      <c r="N39" s="3" t="str">
        <f>VLOOKUP($O$34,ESPANOL!$A$11:$BB$55,50,FALSE)</f>
        <v/>
      </c>
      <c r="O39" s="3" t="str">
        <f>VLOOKUP($O$34,ESPANOL!$A$11:$BD$55,56,FALSE)</f>
        <v/>
      </c>
    </row>
    <row r="40" spans="1:15" ht="19" x14ac:dyDescent="0.2">
      <c r="A40" s="254" t="s">
        <v>118</v>
      </c>
      <c r="B40" s="254"/>
      <c r="C40" s="254"/>
      <c r="D40" s="164">
        <f>VLOOKUP($G$34,INGLES!$A$11:$AV$55,40,FALSE)</f>
        <v>0</v>
      </c>
      <c r="E40" s="3" t="str">
        <f>VLOOKUP($G$34,INGLES!$A$11:$BB$55,46,FALSE)</f>
        <v/>
      </c>
      <c r="F40" s="3" t="str">
        <f>VLOOKUP($G$34,INGLES!$A$11:$BB$55,50,FALSE)</f>
        <v/>
      </c>
      <c r="G40" s="3" t="str">
        <f>VLOOKUP($G$34,INGLES!$A$11:$BD$55,56,FALSE)</f>
        <v/>
      </c>
      <c r="I40" s="254" t="s">
        <v>118</v>
      </c>
      <c r="J40" s="254"/>
      <c r="K40" s="254"/>
      <c r="L40" s="164">
        <f>VLOOKUP($O$34,INGLES!$A$11:$AV$55,40,FALSE)</f>
        <v>0</v>
      </c>
      <c r="M40" s="3" t="str">
        <f>VLOOKUP($O$34,INGLES!$A$11:$BB$55,46,FALSE)</f>
        <v/>
      </c>
      <c r="N40" s="3" t="str">
        <f>VLOOKUP($O$34,INGLES!$A$11:$BB$55,50,FALSE)</f>
        <v/>
      </c>
      <c r="O40" s="3" t="str">
        <f>VLOOKUP($O$34,INGLES!$A$11:$BD$55,56,FALSE)</f>
        <v/>
      </c>
    </row>
    <row r="41" spans="1:15" ht="19" x14ac:dyDescent="0.2">
      <c r="A41" s="254" t="s">
        <v>9</v>
      </c>
      <c r="B41" s="254"/>
      <c r="C41" s="254"/>
      <c r="D41" s="164">
        <f>VLOOKUP($G$34,MATEMATICA!$A$11:$AV$55,40,FALSE)</f>
        <v>0</v>
      </c>
      <c r="E41" s="3" t="str">
        <f>VLOOKUP($G$34,MATEMATICA!$A$11:$BB$55,46,FALSE)</f>
        <v/>
      </c>
      <c r="F41" s="3" t="str">
        <f>VLOOKUP($G$34,MATEMATICA!$A$11:$BB$55,50,FALSE)</f>
        <v/>
      </c>
      <c r="G41" s="3" t="str">
        <f>VLOOKUP($G$34,MATEMATICA!$A$11:$BD$55,56,FALSE)</f>
        <v/>
      </c>
      <c r="I41" s="254" t="s">
        <v>9</v>
      </c>
      <c r="J41" s="254"/>
      <c r="K41" s="254"/>
      <c r="L41" s="164">
        <f>VLOOKUP($O$34,MATEMATICA!$A$11:$AV$55,40,FALSE)</f>
        <v>0</v>
      </c>
      <c r="M41" s="3" t="str">
        <f>VLOOKUP($O$34,MATEMATICA!$A$11:$BB$55,46,FALSE)</f>
        <v/>
      </c>
      <c r="N41" s="3" t="str">
        <f>VLOOKUP($O$34,MATEMATICA!$A$11:$BB$55,50,FALSE)</f>
        <v/>
      </c>
      <c r="O41" s="3" t="str">
        <f>VLOOKUP($O$34,MATEMATICA!$A$11:$BD$55,56,FALSE)</f>
        <v/>
      </c>
    </row>
    <row r="42" spans="1:15" ht="19" x14ac:dyDescent="0.2">
      <c r="A42" s="254" t="s">
        <v>10</v>
      </c>
      <c r="B42" s="254"/>
      <c r="C42" s="254"/>
      <c r="D42" s="164">
        <f>VLOOKUP($G$34,SOCIALES!$A$11:$AV$55,40,FALSE)</f>
        <v>0</v>
      </c>
      <c r="E42" s="3" t="str">
        <f>VLOOKUP($G$34,SOCIALES!$A$11:$BB$55,46,FALSE)</f>
        <v/>
      </c>
      <c r="F42" s="3" t="str">
        <f>VLOOKUP($G$34,SOCIALES!$A$11:$BB$55,50,FALSE)</f>
        <v/>
      </c>
      <c r="G42" s="3" t="str">
        <f>VLOOKUP($G$34,SOCIALES!$A$11:$BD$55,56,FALSE)</f>
        <v/>
      </c>
      <c r="I42" s="254" t="s">
        <v>10</v>
      </c>
      <c r="J42" s="254"/>
      <c r="K42" s="254"/>
      <c r="L42" s="164">
        <f>VLOOKUP($O$34,SOCIALES!$A$11:$AV$55,40,FALSE)</f>
        <v>0</v>
      </c>
      <c r="M42" s="3" t="str">
        <f>VLOOKUP($O$34,SOCIALES!$A$11:$BB$55,46,FALSE)</f>
        <v/>
      </c>
      <c r="N42" s="3" t="str">
        <f>VLOOKUP($O$34,SOCIALES!$A$11:$BB$55,50,FALSE)</f>
        <v/>
      </c>
      <c r="O42" s="3" t="str">
        <f>VLOOKUP($O$34,SOCIALES!$A$11:$BD$55,56,FALSE)</f>
        <v/>
      </c>
    </row>
    <row r="43" spans="1:15" ht="19" x14ac:dyDescent="0.2">
      <c r="A43" s="254" t="s">
        <v>11</v>
      </c>
      <c r="B43" s="254"/>
      <c r="C43" s="254"/>
      <c r="D43" s="164">
        <f>VLOOKUP($G$34,NATURALES!$A$11:$AV$55,40,FALSE)</f>
        <v>80.1875</v>
      </c>
      <c r="E43" s="3" t="str">
        <f>VLOOKUP($G$34,NATURALES!$A$11:$BB$55,46,FALSE)</f>
        <v/>
      </c>
      <c r="F43" s="3" t="str">
        <f>VLOOKUP($G$34,NATURALES!$A$11:$BB$55,50,FALSE)</f>
        <v/>
      </c>
      <c r="G43" s="3" t="str">
        <f>VLOOKUP($G$34,NATURALES!$A$11:$BD$55,56,FALSE)</f>
        <v/>
      </c>
      <c r="I43" s="254" t="s">
        <v>11</v>
      </c>
      <c r="J43" s="254"/>
      <c r="K43" s="254"/>
      <c r="L43" s="164">
        <f>VLOOKUP($O$34,NATURALES!$A$11:$AV$55,40,FALSE)</f>
        <v>0</v>
      </c>
      <c r="M43" s="3" t="str">
        <f>VLOOKUP($O$34,NATURALES!$A$11:$BB$55,46,FALSE)</f>
        <v/>
      </c>
      <c r="N43" s="3" t="str">
        <f>VLOOKUP($O$34,NATURALES!$A$11:$BB$55,50,FALSE)</f>
        <v/>
      </c>
      <c r="O43" s="3" t="str">
        <f>VLOOKUP($O$34,NATURALES!$A$11:$BD$55,56,FALSE)</f>
        <v/>
      </c>
    </row>
    <row r="44" spans="1:15" ht="19" x14ac:dyDescent="0.2">
      <c r="A44" s="254" t="s">
        <v>12</v>
      </c>
      <c r="B44" s="254"/>
      <c r="C44" s="254"/>
      <c r="D44" s="164">
        <f>VLOOKUP($G$34,EDU.ARTISTICA!$A$11:$AV$55,40,FALSE)</f>
        <v>0</v>
      </c>
      <c r="E44" s="3" t="str">
        <f>VLOOKUP($G$34,EDU.ARTISTICA!$A$11:$BB$55,46,FALSE)</f>
        <v/>
      </c>
      <c r="F44" s="3" t="str">
        <f>VLOOKUP($G$34,EDU.ARTISTICA!$A$11:$BB$55,50,FALSE)</f>
        <v/>
      </c>
      <c r="G44" s="3" t="str">
        <f>VLOOKUP($G$34,EDU.ARTISTICA!$A$11:$BD$55,56,FALSE)</f>
        <v/>
      </c>
      <c r="I44" s="254" t="s">
        <v>12</v>
      </c>
      <c r="J44" s="254"/>
      <c r="K44" s="254"/>
      <c r="L44" s="164">
        <f>VLOOKUP($O$34,EDU.ARTISTICA!$A$11:$AV$55,40,FALSE)</f>
        <v>0</v>
      </c>
      <c r="M44" s="3" t="str">
        <f>VLOOKUP($O$34,EDU.ARTISTICA!$A$11:$BB$55,46,FALSE)</f>
        <v/>
      </c>
      <c r="N44" s="3" t="str">
        <f>VLOOKUP($O$34,EDU.ARTISTICA!$A$11:$BB$55,50,FALSE)</f>
        <v/>
      </c>
      <c r="O44" s="3" t="str">
        <f>VLOOKUP($O$34,EDU.ARTISTICA!$A$11:$BD$55,56,FALSE)</f>
        <v/>
      </c>
    </row>
    <row r="45" spans="1:15" ht="18" customHeight="1" x14ac:dyDescent="0.2">
      <c r="A45" s="254" t="s">
        <v>13</v>
      </c>
      <c r="B45" s="254"/>
      <c r="C45" s="254"/>
      <c r="D45" s="164">
        <f>VLOOKUP($G$34,EDU.FISICA!$A$11:$AV$55,40,FALSE)</f>
        <v>82.6875</v>
      </c>
      <c r="E45" s="3" t="str">
        <f>VLOOKUP($G$34,EDU.FISICA!$A$11:$BB$55,46,FALSE)</f>
        <v/>
      </c>
      <c r="F45" s="3" t="str">
        <f>VLOOKUP($G$34,EDU.FISICA!$A$11:$BB$55,50,FALSE)</f>
        <v/>
      </c>
      <c r="G45" s="3" t="str">
        <f>VLOOKUP($G$34,EDU.FISICA!$A$11:$BD$55,56,FALSE)</f>
        <v/>
      </c>
      <c r="I45" s="254" t="s">
        <v>13</v>
      </c>
      <c r="J45" s="254"/>
      <c r="K45" s="254"/>
      <c r="L45" s="164">
        <f>VLOOKUP($O$34,EDU.FISICA!$A$11:$AV$55,40,FALSE)</f>
        <v>0</v>
      </c>
      <c r="M45" s="3" t="str">
        <f>VLOOKUP($O$34,EDU.FISICA!$A$11:$BB$55,46,FALSE)</f>
        <v/>
      </c>
      <c r="N45" s="3" t="str">
        <f>VLOOKUP($O$34,EDU.FISICA!$A$11:$BB$55,50,FALSE)</f>
        <v/>
      </c>
      <c r="O45" s="3" t="str">
        <f>VLOOKUP($O$34,EDU.FISICA!$A$11:$BD$55,56,FALSE)</f>
        <v/>
      </c>
    </row>
    <row r="46" spans="1:15" ht="19" x14ac:dyDescent="0.2">
      <c r="A46" s="254" t="s">
        <v>119</v>
      </c>
      <c r="B46" s="254"/>
      <c r="C46" s="254"/>
      <c r="D46" s="164">
        <f>VLOOKUP($G$34,RELIGION!$A$11:$AV$55,40,FALSE)</f>
        <v>0</v>
      </c>
      <c r="E46" s="3" t="str">
        <f>VLOOKUP($G$34,RELIGION!$A$11:$BB$55,46,FALSE)</f>
        <v/>
      </c>
      <c r="F46" s="3" t="str">
        <f>VLOOKUP($G$34,RELIGION!$A$11:$BB$55,50,FALSE)</f>
        <v/>
      </c>
      <c r="G46" s="3" t="str">
        <f>VLOOKUP($G$34,RELIGION!$A$11:$BD$55,56,FALSE)</f>
        <v/>
      </c>
      <c r="I46" s="254" t="s">
        <v>119</v>
      </c>
      <c r="J46" s="254"/>
      <c r="K46" s="254"/>
      <c r="L46" s="164">
        <f>VLOOKUP($O$34,RELIGION!$A$11:$AV$55,40,FALSE)</f>
        <v>0</v>
      </c>
      <c r="M46" s="3" t="str">
        <f>VLOOKUP($O$34,RELIGION!$A$11:$BB$55,46,FALSE)</f>
        <v/>
      </c>
      <c r="N46" s="3" t="str">
        <f>VLOOKUP($O$34,RELIGION!$A$11:$BB$55,50,FALSE)</f>
        <v/>
      </c>
      <c r="O46" s="3" t="str">
        <f>VLOOKUP($O$34,RELIGION!$A$11:$BD$55,56,FALSE)</f>
        <v/>
      </c>
    </row>
    <row r="48" spans="1:15" x14ac:dyDescent="0.2">
      <c r="A48" t="s">
        <v>120</v>
      </c>
      <c r="I48" t="s">
        <v>120</v>
      </c>
    </row>
  </sheetData>
  <mergeCells count="48">
    <mergeCell ref="A40:C40"/>
    <mergeCell ref="I40:K40"/>
    <mergeCell ref="A38:C38"/>
    <mergeCell ref="I38:K38"/>
    <mergeCell ref="A46:C46"/>
    <mergeCell ref="I46:K46"/>
    <mergeCell ref="A43:C43"/>
    <mergeCell ref="I43:K43"/>
    <mergeCell ref="A44:C44"/>
    <mergeCell ref="I44:K44"/>
    <mergeCell ref="A45:C45"/>
    <mergeCell ref="I45:K45"/>
    <mergeCell ref="A41:C41"/>
    <mergeCell ref="I41:K41"/>
    <mergeCell ref="A42:C42"/>
    <mergeCell ref="I42:K42"/>
    <mergeCell ref="A39:C39"/>
    <mergeCell ref="I39:K39"/>
    <mergeCell ref="A21:C21"/>
    <mergeCell ref="I21:K21"/>
    <mergeCell ref="A30:G30"/>
    <mergeCell ref="A31:G31"/>
    <mergeCell ref="A32:G32"/>
    <mergeCell ref="I30:O30"/>
    <mergeCell ref="I31:O31"/>
    <mergeCell ref="I32:O32"/>
    <mergeCell ref="A19:C19"/>
    <mergeCell ref="I19:K19"/>
    <mergeCell ref="A20:C20"/>
    <mergeCell ref="I20:K20"/>
    <mergeCell ref="A17:C17"/>
    <mergeCell ref="I17:K17"/>
    <mergeCell ref="A18:C18"/>
    <mergeCell ref="I18:K18"/>
    <mergeCell ref="A15:C15"/>
    <mergeCell ref="I15:K15"/>
    <mergeCell ref="A16:C16"/>
    <mergeCell ref="I16:K16"/>
    <mergeCell ref="A13:C13"/>
    <mergeCell ref="I13:K13"/>
    <mergeCell ref="A14:C14"/>
    <mergeCell ref="I14:K14"/>
    <mergeCell ref="A5:G5"/>
    <mergeCell ref="A6:G6"/>
    <mergeCell ref="A7:G7"/>
    <mergeCell ref="I5:O5"/>
    <mergeCell ref="I6:O6"/>
    <mergeCell ref="I7:O7"/>
  </mergeCells>
  <pageMargins left="0.27559055118110237" right="0" top="0.31496062992125984" bottom="0" header="0.31496062992125984" footer="0.31496062992125984"/>
  <pageSetup scale="93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11654-4E83-4AFB-B0CD-09589F95690A}">
  <dimension ref="A1:AK29"/>
  <sheetViews>
    <sheetView showZeros="0" topLeftCell="H1" zoomScale="115" zoomScaleNormal="115" zoomScalePageLayoutView="50" workbookViewId="0">
      <selection activeCell="AK13" sqref="AK13"/>
    </sheetView>
  </sheetViews>
  <sheetFormatPr baseColWidth="10" defaultRowHeight="15" x14ac:dyDescent="0.2"/>
  <cols>
    <col min="1" max="1" width="4.83203125" style="24" customWidth="1"/>
    <col min="2" max="2" width="22.5" style="24" customWidth="1"/>
    <col min="3" max="3" width="5.1640625" style="24" customWidth="1"/>
    <col min="4" max="25" width="4.83203125" style="24" customWidth="1"/>
    <col min="26" max="31" width="4.5" style="24" customWidth="1"/>
    <col min="32" max="33" width="4.83203125" style="24" customWidth="1"/>
    <col min="34" max="36" width="5.33203125" style="24" customWidth="1"/>
    <col min="37" max="37" width="4.83203125" style="24" customWidth="1"/>
    <col min="38" max="258" width="11.5" style="24"/>
    <col min="259" max="259" width="4.83203125" style="24" customWidth="1"/>
    <col min="260" max="260" width="22.5" style="24" customWidth="1"/>
    <col min="261" max="289" width="4.83203125" style="24" customWidth="1"/>
    <col min="290" max="293" width="6" style="24" customWidth="1"/>
    <col min="294" max="514" width="11.5" style="24"/>
    <col min="515" max="515" width="4.83203125" style="24" customWidth="1"/>
    <col min="516" max="516" width="22.5" style="24" customWidth="1"/>
    <col min="517" max="545" width="4.83203125" style="24" customWidth="1"/>
    <col min="546" max="549" width="6" style="24" customWidth="1"/>
    <col min="550" max="770" width="11.5" style="24"/>
    <col min="771" max="771" width="4.83203125" style="24" customWidth="1"/>
    <col min="772" max="772" width="22.5" style="24" customWidth="1"/>
    <col min="773" max="801" width="4.83203125" style="24" customWidth="1"/>
    <col min="802" max="805" width="6" style="24" customWidth="1"/>
    <col min="806" max="1026" width="11.5" style="24"/>
    <col min="1027" max="1027" width="4.83203125" style="24" customWidth="1"/>
    <col min="1028" max="1028" width="22.5" style="24" customWidth="1"/>
    <col min="1029" max="1057" width="4.83203125" style="24" customWidth="1"/>
    <col min="1058" max="1061" width="6" style="24" customWidth="1"/>
    <col min="1062" max="1282" width="11.5" style="24"/>
    <col min="1283" max="1283" width="4.83203125" style="24" customWidth="1"/>
    <col min="1284" max="1284" width="22.5" style="24" customWidth="1"/>
    <col min="1285" max="1313" width="4.83203125" style="24" customWidth="1"/>
    <col min="1314" max="1317" width="6" style="24" customWidth="1"/>
    <col min="1318" max="1538" width="11.5" style="24"/>
    <col min="1539" max="1539" width="4.83203125" style="24" customWidth="1"/>
    <col min="1540" max="1540" width="22.5" style="24" customWidth="1"/>
    <col min="1541" max="1569" width="4.83203125" style="24" customWidth="1"/>
    <col min="1570" max="1573" width="6" style="24" customWidth="1"/>
    <col min="1574" max="1794" width="11.5" style="24"/>
    <col min="1795" max="1795" width="4.83203125" style="24" customWidth="1"/>
    <col min="1796" max="1796" width="22.5" style="24" customWidth="1"/>
    <col min="1797" max="1825" width="4.83203125" style="24" customWidth="1"/>
    <col min="1826" max="1829" width="6" style="24" customWidth="1"/>
    <col min="1830" max="2050" width="11.5" style="24"/>
    <col min="2051" max="2051" width="4.83203125" style="24" customWidth="1"/>
    <col min="2052" max="2052" width="22.5" style="24" customWidth="1"/>
    <col min="2053" max="2081" width="4.83203125" style="24" customWidth="1"/>
    <col min="2082" max="2085" width="6" style="24" customWidth="1"/>
    <col min="2086" max="2306" width="11.5" style="24"/>
    <col min="2307" max="2307" width="4.83203125" style="24" customWidth="1"/>
    <col min="2308" max="2308" width="22.5" style="24" customWidth="1"/>
    <col min="2309" max="2337" width="4.83203125" style="24" customWidth="1"/>
    <col min="2338" max="2341" width="6" style="24" customWidth="1"/>
    <col min="2342" max="2562" width="11.5" style="24"/>
    <col min="2563" max="2563" width="4.83203125" style="24" customWidth="1"/>
    <col min="2564" max="2564" width="22.5" style="24" customWidth="1"/>
    <col min="2565" max="2593" width="4.83203125" style="24" customWidth="1"/>
    <col min="2594" max="2597" width="6" style="24" customWidth="1"/>
    <col min="2598" max="2818" width="11.5" style="24"/>
    <col min="2819" max="2819" width="4.83203125" style="24" customWidth="1"/>
    <col min="2820" max="2820" width="22.5" style="24" customWidth="1"/>
    <col min="2821" max="2849" width="4.83203125" style="24" customWidth="1"/>
    <col min="2850" max="2853" width="6" style="24" customWidth="1"/>
    <col min="2854" max="3074" width="11.5" style="24"/>
    <col min="3075" max="3075" width="4.83203125" style="24" customWidth="1"/>
    <col min="3076" max="3076" width="22.5" style="24" customWidth="1"/>
    <col min="3077" max="3105" width="4.83203125" style="24" customWidth="1"/>
    <col min="3106" max="3109" width="6" style="24" customWidth="1"/>
    <col min="3110" max="3330" width="11.5" style="24"/>
    <col min="3331" max="3331" width="4.83203125" style="24" customWidth="1"/>
    <col min="3332" max="3332" width="22.5" style="24" customWidth="1"/>
    <col min="3333" max="3361" width="4.83203125" style="24" customWidth="1"/>
    <col min="3362" max="3365" width="6" style="24" customWidth="1"/>
    <col min="3366" max="3586" width="11.5" style="24"/>
    <col min="3587" max="3587" width="4.83203125" style="24" customWidth="1"/>
    <col min="3588" max="3588" width="22.5" style="24" customWidth="1"/>
    <col min="3589" max="3617" width="4.83203125" style="24" customWidth="1"/>
    <col min="3618" max="3621" width="6" style="24" customWidth="1"/>
    <col min="3622" max="3842" width="11.5" style="24"/>
    <col min="3843" max="3843" width="4.83203125" style="24" customWidth="1"/>
    <col min="3844" max="3844" width="22.5" style="24" customWidth="1"/>
    <col min="3845" max="3873" width="4.83203125" style="24" customWidth="1"/>
    <col min="3874" max="3877" width="6" style="24" customWidth="1"/>
    <col min="3878" max="4098" width="11.5" style="24"/>
    <col min="4099" max="4099" width="4.83203125" style="24" customWidth="1"/>
    <col min="4100" max="4100" width="22.5" style="24" customWidth="1"/>
    <col min="4101" max="4129" width="4.83203125" style="24" customWidth="1"/>
    <col min="4130" max="4133" width="6" style="24" customWidth="1"/>
    <col min="4134" max="4354" width="11.5" style="24"/>
    <col min="4355" max="4355" width="4.83203125" style="24" customWidth="1"/>
    <col min="4356" max="4356" width="22.5" style="24" customWidth="1"/>
    <col min="4357" max="4385" width="4.83203125" style="24" customWidth="1"/>
    <col min="4386" max="4389" width="6" style="24" customWidth="1"/>
    <col min="4390" max="4610" width="11.5" style="24"/>
    <col min="4611" max="4611" width="4.83203125" style="24" customWidth="1"/>
    <col min="4612" max="4612" width="22.5" style="24" customWidth="1"/>
    <col min="4613" max="4641" width="4.83203125" style="24" customWidth="1"/>
    <col min="4642" max="4645" width="6" style="24" customWidth="1"/>
    <col min="4646" max="4866" width="11.5" style="24"/>
    <col min="4867" max="4867" width="4.83203125" style="24" customWidth="1"/>
    <col min="4868" max="4868" width="22.5" style="24" customWidth="1"/>
    <col min="4869" max="4897" width="4.83203125" style="24" customWidth="1"/>
    <col min="4898" max="4901" width="6" style="24" customWidth="1"/>
    <col min="4902" max="5122" width="11.5" style="24"/>
    <col min="5123" max="5123" width="4.83203125" style="24" customWidth="1"/>
    <col min="5124" max="5124" width="22.5" style="24" customWidth="1"/>
    <col min="5125" max="5153" width="4.83203125" style="24" customWidth="1"/>
    <col min="5154" max="5157" width="6" style="24" customWidth="1"/>
    <col min="5158" max="5378" width="11.5" style="24"/>
    <col min="5379" max="5379" width="4.83203125" style="24" customWidth="1"/>
    <col min="5380" max="5380" width="22.5" style="24" customWidth="1"/>
    <col min="5381" max="5409" width="4.83203125" style="24" customWidth="1"/>
    <col min="5410" max="5413" width="6" style="24" customWidth="1"/>
    <col min="5414" max="5634" width="11.5" style="24"/>
    <col min="5635" max="5635" width="4.83203125" style="24" customWidth="1"/>
    <col min="5636" max="5636" width="22.5" style="24" customWidth="1"/>
    <col min="5637" max="5665" width="4.83203125" style="24" customWidth="1"/>
    <col min="5666" max="5669" width="6" style="24" customWidth="1"/>
    <col min="5670" max="5890" width="11.5" style="24"/>
    <col min="5891" max="5891" width="4.83203125" style="24" customWidth="1"/>
    <col min="5892" max="5892" width="22.5" style="24" customWidth="1"/>
    <col min="5893" max="5921" width="4.83203125" style="24" customWidth="1"/>
    <col min="5922" max="5925" width="6" style="24" customWidth="1"/>
    <col min="5926" max="6146" width="11.5" style="24"/>
    <col min="6147" max="6147" width="4.83203125" style="24" customWidth="1"/>
    <col min="6148" max="6148" width="22.5" style="24" customWidth="1"/>
    <col min="6149" max="6177" width="4.83203125" style="24" customWidth="1"/>
    <col min="6178" max="6181" width="6" style="24" customWidth="1"/>
    <col min="6182" max="6402" width="11.5" style="24"/>
    <col min="6403" max="6403" width="4.83203125" style="24" customWidth="1"/>
    <col min="6404" max="6404" width="22.5" style="24" customWidth="1"/>
    <col min="6405" max="6433" width="4.83203125" style="24" customWidth="1"/>
    <col min="6434" max="6437" width="6" style="24" customWidth="1"/>
    <col min="6438" max="6658" width="11.5" style="24"/>
    <col min="6659" max="6659" width="4.83203125" style="24" customWidth="1"/>
    <col min="6660" max="6660" width="22.5" style="24" customWidth="1"/>
    <col min="6661" max="6689" width="4.83203125" style="24" customWidth="1"/>
    <col min="6690" max="6693" width="6" style="24" customWidth="1"/>
    <col min="6694" max="6914" width="11.5" style="24"/>
    <col min="6915" max="6915" width="4.83203125" style="24" customWidth="1"/>
    <col min="6916" max="6916" width="22.5" style="24" customWidth="1"/>
    <col min="6917" max="6945" width="4.83203125" style="24" customWidth="1"/>
    <col min="6946" max="6949" width="6" style="24" customWidth="1"/>
    <col min="6950" max="7170" width="11.5" style="24"/>
    <col min="7171" max="7171" width="4.83203125" style="24" customWidth="1"/>
    <col min="7172" max="7172" width="22.5" style="24" customWidth="1"/>
    <col min="7173" max="7201" width="4.83203125" style="24" customWidth="1"/>
    <col min="7202" max="7205" width="6" style="24" customWidth="1"/>
    <col min="7206" max="7426" width="11.5" style="24"/>
    <col min="7427" max="7427" width="4.83203125" style="24" customWidth="1"/>
    <col min="7428" max="7428" width="22.5" style="24" customWidth="1"/>
    <col min="7429" max="7457" width="4.83203125" style="24" customWidth="1"/>
    <col min="7458" max="7461" width="6" style="24" customWidth="1"/>
    <col min="7462" max="7682" width="11.5" style="24"/>
    <col min="7683" max="7683" width="4.83203125" style="24" customWidth="1"/>
    <col min="7684" max="7684" width="22.5" style="24" customWidth="1"/>
    <col min="7685" max="7713" width="4.83203125" style="24" customWidth="1"/>
    <col min="7714" max="7717" width="6" style="24" customWidth="1"/>
    <col min="7718" max="7938" width="11.5" style="24"/>
    <col min="7939" max="7939" width="4.83203125" style="24" customWidth="1"/>
    <col min="7940" max="7940" width="22.5" style="24" customWidth="1"/>
    <col min="7941" max="7969" width="4.83203125" style="24" customWidth="1"/>
    <col min="7970" max="7973" width="6" style="24" customWidth="1"/>
    <col min="7974" max="8194" width="11.5" style="24"/>
    <col min="8195" max="8195" width="4.83203125" style="24" customWidth="1"/>
    <col min="8196" max="8196" width="22.5" style="24" customWidth="1"/>
    <col min="8197" max="8225" width="4.83203125" style="24" customWidth="1"/>
    <col min="8226" max="8229" width="6" style="24" customWidth="1"/>
    <col min="8230" max="8450" width="11.5" style="24"/>
    <col min="8451" max="8451" width="4.83203125" style="24" customWidth="1"/>
    <col min="8452" max="8452" width="22.5" style="24" customWidth="1"/>
    <col min="8453" max="8481" width="4.83203125" style="24" customWidth="1"/>
    <col min="8482" max="8485" width="6" style="24" customWidth="1"/>
    <col min="8486" max="8706" width="11.5" style="24"/>
    <col min="8707" max="8707" width="4.83203125" style="24" customWidth="1"/>
    <col min="8708" max="8708" width="22.5" style="24" customWidth="1"/>
    <col min="8709" max="8737" width="4.83203125" style="24" customWidth="1"/>
    <col min="8738" max="8741" width="6" style="24" customWidth="1"/>
    <col min="8742" max="8962" width="11.5" style="24"/>
    <col min="8963" max="8963" width="4.83203125" style="24" customWidth="1"/>
    <col min="8964" max="8964" width="22.5" style="24" customWidth="1"/>
    <col min="8965" max="8993" width="4.83203125" style="24" customWidth="1"/>
    <col min="8994" max="8997" width="6" style="24" customWidth="1"/>
    <col min="8998" max="9218" width="11.5" style="24"/>
    <col min="9219" max="9219" width="4.83203125" style="24" customWidth="1"/>
    <col min="9220" max="9220" width="22.5" style="24" customWidth="1"/>
    <col min="9221" max="9249" width="4.83203125" style="24" customWidth="1"/>
    <col min="9250" max="9253" width="6" style="24" customWidth="1"/>
    <col min="9254" max="9474" width="11.5" style="24"/>
    <col min="9475" max="9475" width="4.83203125" style="24" customWidth="1"/>
    <col min="9476" max="9476" width="22.5" style="24" customWidth="1"/>
    <col min="9477" max="9505" width="4.83203125" style="24" customWidth="1"/>
    <col min="9506" max="9509" width="6" style="24" customWidth="1"/>
    <col min="9510" max="9730" width="11.5" style="24"/>
    <col min="9731" max="9731" width="4.83203125" style="24" customWidth="1"/>
    <col min="9732" max="9732" width="22.5" style="24" customWidth="1"/>
    <col min="9733" max="9761" width="4.83203125" style="24" customWidth="1"/>
    <col min="9762" max="9765" width="6" style="24" customWidth="1"/>
    <col min="9766" max="9986" width="11.5" style="24"/>
    <col min="9987" max="9987" width="4.83203125" style="24" customWidth="1"/>
    <col min="9988" max="9988" width="22.5" style="24" customWidth="1"/>
    <col min="9989" max="10017" width="4.83203125" style="24" customWidth="1"/>
    <col min="10018" max="10021" width="6" style="24" customWidth="1"/>
    <col min="10022" max="10242" width="11.5" style="24"/>
    <col min="10243" max="10243" width="4.83203125" style="24" customWidth="1"/>
    <col min="10244" max="10244" width="22.5" style="24" customWidth="1"/>
    <col min="10245" max="10273" width="4.83203125" style="24" customWidth="1"/>
    <col min="10274" max="10277" width="6" style="24" customWidth="1"/>
    <col min="10278" max="10498" width="11.5" style="24"/>
    <col min="10499" max="10499" width="4.83203125" style="24" customWidth="1"/>
    <col min="10500" max="10500" width="22.5" style="24" customWidth="1"/>
    <col min="10501" max="10529" width="4.83203125" style="24" customWidth="1"/>
    <col min="10530" max="10533" width="6" style="24" customWidth="1"/>
    <col min="10534" max="10754" width="11.5" style="24"/>
    <col min="10755" max="10755" width="4.83203125" style="24" customWidth="1"/>
    <col min="10756" max="10756" width="22.5" style="24" customWidth="1"/>
    <col min="10757" max="10785" width="4.83203125" style="24" customWidth="1"/>
    <col min="10786" max="10789" width="6" style="24" customWidth="1"/>
    <col min="10790" max="11010" width="11.5" style="24"/>
    <col min="11011" max="11011" width="4.83203125" style="24" customWidth="1"/>
    <col min="11012" max="11012" width="22.5" style="24" customWidth="1"/>
    <col min="11013" max="11041" width="4.83203125" style="24" customWidth="1"/>
    <col min="11042" max="11045" width="6" style="24" customWidth="1"/>
    <col min="11046" max="11266" width="11.5" style="24"/>
    <col min="11267" max="11267" width="4.83203125" style="24" customWidth="1"/>
    <col min="11268" max="11268" width="22.5" style="24" customWidth="1"/>
    <col min="11269" max="11297" width="4.83203125" style="24" customWidth="1"/>
    <col min="11298" max="11301" width="6" style="24" customWidth="1"/>
    <col min="11302" max="11522" width="11.5" style="24"/>
    <col min="11523" max="11523" width="4.83203125" style="24" customWidth="1"/>
    <col min="11524" max="11524" width="22.5" style="24" customWidth="1"/>
    <col min="11525" max="11553" width="4.83203125" style="24" customWidth="1"/>
    <col min="11554" max="11557" width="6" style="24" customWidth="1"/>
    <col min="11558" max="11778" width="11.5" style="24"/>
    <col min="11779" max="11779" width="4.83203125" style="24" customWidth="1"/>
    <col min="11780" max="11780" width="22.5" style="24" customWidth="1"/>
    <col min="11781" max="11809" width="4.83203125" style="24" customWidth="1"/>
    <col min="11810" max="11813" width="6" style="24" customWidth="1"/>
    <col min="11814" max="12034" width="11.5" style="24"/>
    <col min="12035" max="12035" width="4.83203125" style="24" customWidth="1"/>
    <col min="12036" max="12036" width="22.5" style="24" customWidth="1"/>
    <col min="12037" max="12065" width="4.83203125" style="24" customWidth="1"/>
    <col min="12066" max="12069" width="6" style="24" customWidth="1"/>
    <col min="12070" max="12290" width="11.5" style="24"/>
    <col min="12291" max="12291" width="4.83203125" style="24" customWidth="1"/>
    <col min="12292" max="12292" width="22.5" style="24" customWidth="1"/>
    <col min="12293" max="12321" width="4.83203125" style="24" customWidth="1"/>
    <col min="12322" max="12325" width="6" style="24" customWidth="1"/>
    <col min="12326" max="12546" width="11.5" style="24"/>
    <col min="12547" max="12547" width="4.83203125" style="24" customWidth="1"/>
    <col min="12548" max="12548" width="22.5" style="24" customWidth="1"/>
    <col min="12549" max="12577" width="4.83203125" style="24" customWidth="1"/>
    <col min="12578" max="12581" width="6" style="24" customWidth="1"/>
    <col min="12582" max="12802" width="11.5" style="24"/>
    <col min="12803" max="12803" width="4.83203125" style="24" customWidth="1"/>
    <col min="12804" max="12804" width="22.5" style="24" customWidth="1"/>
    <col min="12805" max="12833" width="4.83203125" style="24" customWidth="1"/>
    <col min="12834" max="12837" width="6" style="24" customWidth="1"/>
    <col min="12838" max="13058" width="11.5" style="24"/>
    <col min="13059" max="13059" width="4.83203125" style="24" customWidth="1"/>
    <col min="13060" max="13060" width="22.5" style="24" customWidth="1"/>
    <col min="13061" max="13089" width="4.83203125" style="24" customWidth="1"/>
    <col min="13090" max="13093" width="6" style="24" customWidth="1"/>
    <col min="13094" max="13314" width="11.5" style="24"/>
    <col min="13315" max="13315" width="4.83203125" style="24" customWidth="1"/>
    <col min="13316" max="13316" width="22.5" style="24" customWidth="1"/>
    <col min="13317" max="13345" width="4.83203125" style="24" customWidth="1"/>
    <col min="13346" max="13349" width="6" style="24" customWidth="1"/>
    <col min="13350" max="13570" width="11.5" style="24"/>
    <col min="13571" max="13571" width="4.83203125" style="24" customWidth="1"/>
    <col min="13572" max="13572" width="22.5" style="24" customWidth="1"/>
    <col min="13573" max="13601" width="4.83203125" style="24" customWidth="1"/>
    <col min="13602" max="13605" width="6" style="24" customWidth="1"/>
    <col min="13606" max="13826" width="11.5" style="24"/>
    <col min="13827" max="13827" width="4.83203125" style="24" customWidth="1"/>
    <col min="13828" max="13828" width="22.5" style="24" customWidth="1"/>
    <col min="13829" max="13857" width="4.83203125" style="24" customWidth="1"/>
    <col min="13858" max="13861" width="6" style="24" customWidth="1"/>
    <col min="13862" max="14082" width="11.5" style="24"/>
    <col min="14083" max="14083" width="4.83203125" style="24" customWidth="1"/>
    <col min="14084" max="14084" width="22.5" style="24" customWidth="1"/>
    <col min="14085" max="14113" width="4.83203125" style="24" customWidth="1"/>
    <col min="14114" max="14117" width="6" style="24" customWidth="1"/>
    <col min="14118" max="14338" width="11.5" style="24"/>
    <col min="14339" max="14339" width="4.83203125" style="24" customWidth="1"/>
    <col min="14340" max="14340" width="22.5" style="24" customWidth="1"/>
    <col min="14341" max="14369" width="4.83203125" style="24" customWidth="1"/>
    <col min="14370" max="14373" width="6" style="24" customWidth="1"/>
    <col min="14374" max="14594" width="11.5" style="24"/>
    <col min="14595" max="14595" width="4.83203125" style="24" customWidth="1"/>
    <col min="14596" max="14596" width="22.5" style="24" customWidth="1"/>
    <col min="14597" max="14625" width="4.83203125" style="24" customWidth="1"/>
    <col min="14626" max="14629" width="6" style="24" customWidth="1"/>
    <col min="14630" max="14850" width="11.5" style="24"/>
    <col min="14851" max="14851" width="4.83203125" style="24" customWidth="1"/>
    <col min="14852" max="14852" width="22.5" style="24" customWidth="1"/>
    <col min="14853" max="14881" width="4.83203125" style="24" customWidth="1"/>
    <col min="14882" max="14885" width="6" style="24" customWidth="1"/>
    <col min="14886" max="15106" width="11.5" style="24"/>
    <col min="15107" max="15107" width="4.83203125" style="24" customWidth="1"/>
    <col min="15108" max="15108" width="22.5" style="24" customWidth="1"/>
    <col min="15109" max="15137" width="4.83203125" style="24" customWidth="1"/>
    <col min="15138" max="15141" width="6" style="24" customWidth="1"/>
    <col min="15142" max="15362" width="11.5" style="24"/>
    <col min="15363" max="15363" width="4.83203125" style="24" customWidth="1"/>
    <col min="15364" max="15364" width="22.5" style="24" customWidth="1"/>
    <col min="15365" max="15393" width="4.83203125" style="24" customWidth="1"/>
    <col min="15394" max="15397" width="6" style="24" customWidth="1"/>
    <col min="15398" max="15618" width="11.5" style="24"/>
    <col min="15619" max="15619" width="4.83203125" style="24" customWidth="1"/>
    <col min="15620" max="15620" width="22.5" style="24" customWidth="1"/>
    <col min="15621" max="15649" width="4.83203125" style="24" customWidth="1"/>
    <col min="15650" max="15653" width="6" style="24" customWidth="1"/>
    <col min="15654" max="15874" width="11.5" style="24"/>
    <col min="15875" max="15875" width="4.83203125" style="24" customWidth="1"/>
    <col min="15876" max="15876" width="22.5" style="24" customWidth="1"/>
    <col min="15877" max="15905" width="4.83203125" style="24" customWidth="1"/>
    <col min="15906" max="15909" width="6" style="24" customWidth="1"/>
    <col min="15910" max="16130" width="11.5" style="24"/>
    <col min="16131" max="16131" width="4.83203125" style="24" customWidth="1"/>
    <col min="16132" max="16132" width="22.5" style="24" customWidth="1"/>
    <col min="16133" max="16161" width="4.83203125" style="24" customWidth="1"/>
    <col min="16162" max="16165" width="6" style="24" customWidth="1"/>
    <col min="16166" max="16384" width="11.5" style="24"/>
  </cols>
  <sheetData>
    <row r="1" spans="1:37" ht="31" x14ac:dyDescent="0.2">
      <c r="I1" s="84"/>
      <c r="J1" s="271" t="s">
        <v>146</v>
      </c>
      <c r="K1" s="271"/>
      <c r="L1" s="271"/>
      <c r="M1" s="271"/>
      <c r="N1" s="271"/>
      <c r="O1" s="271"/>
      <c r="P1" s="271"/>
      <c r="Q1" s="271"/>
      <c r="R1" s="271"/>
      <c r="S1" s="271"/>
      <c r="T1" s="271"/>
      <c r="U1" s="271"/>
      <c r="V1" s="271"/>
      <c r="W1" s="271"/>
      <c r="X1" s="271"/>
      <c r="Y1" s="271"/>
      <c r="Z1" s="271"/>
      <c r="AA1" s="271"/>
      <c r="AB1" s="271"/>
      <c r="AC1" s="271"/>
      <c r="AD1" s="271"/>
    </row>
    <row r="2" spans="1:37" ht="31" x14ac:dyDescent="0.2">
      <c r="J2" s="272" t="s">
        <v>64</v>
      </c>
      <c r="K2" s="272"/>
      <c r="L2" s="272"/>
      <c r="M2" s="272"/>
      <c r="N2" s="272"/>
      <c r="O2" s="272"/>
      <c r="P2" s="272"/>
      <c r="Q2" s="272"/>
      <c r="R2" s="272"/>
      <c r="S2" s="272"/>
      <c r="T2" s="272"/>
      <c r="U2" s="272"/>
      <c r="V2" s="272"/>
      <c r="W2" s="272"/>
      <c r="X2" s="272"/>
      <c r="Y2" s="272"/>
      <c r="Z2" s="272"/>
      <c r="AA2" s="272"/>
      <c r="AB2" s="272"/>
      <c r="AC2" s="272"/>
      <c r="AD2" s="272"/>
    </row>
    <row r="4" spans="1:37" x14ac:dyDescent="0.2">
      <c r="J4" s="286" t="s">
        <v>110</v>
      </c>
      <c r="K4" s="286"/>
      <c r="L4" s="96" t="str">
        <f>VLOOKUP($L$6,ESPANOL!$A$11:$AV$55,2,FALSE)</f>
        <v>CESAR AUGUSTO</v>
      </c>
      <c r="M4" s="85"/>
      <c r="N4" s="85"/>
      <c r="O4" s="85"/>
      <c r="P4" s="85"/>
      <c r="Q4" s="85"/>
      <c r="R4" s="85"/>
      <c r="T4" s="286" t="s">
        <v>109</v>
      </c>
      <c r="U4" s="286"/>
      <c r="V4" s="95" t="str">
        <f>VLOOKUP($L$6,ESPANOL!$A$11:$AV$55,3,FALSE)</f>
        <v>MONTAS VASQUEZ</v>
      </c>
      <c r="W4" s="85"/>
      <c r="X4" s="85"/>
      <c r="Y4" s="85"/>
      <c r="Z4" s="85"/>
      <c r="AA4" s="85"/>
      <c r="AB4" s="85"/>
    </row>
    <row r="5" spans="1:37" x14ac:dyDescent="0.2">
      <c r="A5" s="270" t="s">
        <v>67</v>
      </c>
      <c r="B5" s="270"/>
      <c r="C5" s="270"/>
      <c r="D5" s="270"/>
      <c r="E5" s="270"/>
      <c r="F5" s="270"/>
      <c r="G5" s="270"/>
      <c r="H5" s="270"/>
      <c r="I5" s="270"/>
      <c r="K5" s="23"/>
    </row>
    <row r="6" spans="1:37" x14ac:dyDescent="0.2">
      <c r="A6" s="270" t="s">
        <v>60</v>
      </c>
      <c r="B6" s="270"/>
      <c r="C6" s="270"/>
      <c r="D6" s="270"/>
      <c r="E6" s="270"/>
      <c r="F6" s="270"/>
      <c r="G6" s="270"/>
      <c r="H6" s="270"/>
      <c r="I6" s="270"/>
      <c r="J6" s="287" t="s">
        <v>108</v>
      </c>
      <c r="K6" s="287"/>
      <c r="L6" s="86">
        <v>6</v>
      </c>
      <c r="N6" s="287" t="s">
        <v>111</v>
      </c>
      <c r="O6" s="287"/>
      <c r="P6" s="87" t="s">
        <v>218</v>
      </c>
      <c r="R6" s="287" t="s">
        <v>112</v>
      </c>
      <c r="S6" s="287"/>
      <c r="T6" s="287"/>
      <c r="U6" s="88" t="s">
        <v>113</v>
      </c>
      <c r="W6" s="286" t="s">
        <v>114</v>
      </c>
      <c r="X6" s="286"/>
      <c r="Y6" s="89" t="s">
        <v>115</v>
      </c>
    </row>
    <row r="7" spans="1:37" x14ac:dyDescent="0.2">
      <c r="A7" s="270" t="s">
        <v>61</v>
      </c>
      <c r="B7" s="270"/>
      <c r="C7" s="270"/>
      <c r="D7" s="270"/>
      <c r="E7" s="270"/>
      <c r="F7" s="270"/>
      <c r="G7" s="270"/>
      <c r="H7" s="270"/>
      <c r="I7" s="270"/>
    </row>
    <row r="8" spans="1:37" ht="7.75" customHeight="1" x14ac:dyDescent="0.2"/>
    <row r="9" spans="1:37" ht="19.5" customHeight="1" x14ac:dyDescent="0.2">
      <c r="A9" s="275" t="s">
        <v>18</v>
      </c>
      <c r="B9" s="275"/>
      <c r="C9" s="275"/>
      <c r="D9" s="275"/>
      <c r="E9" s="275"/>
      <c r="F9" s="275"/>
      <c r="G9" s="275"/>
      <c r="H9" s="275"/>
      <c r="I9" s="275"/>
      <c r="J9" s="275"/>
      <c r="K9" s="275"/>
      <c r="L9" s="275"/>
      <c r="M9" s="275"/>
      <c r="N9" s="275"/>
      <c r="O9" s="275"/>
      <c r="P9" s="275"/>
      <c r="Q9" s="275"/>
      <c r="R9" s="275"/>
      <c r="S9" s="275"/>
      <c r="T9" s="275"/>
      <c r="U9" s="275"/>
      <c r="V9" s="275"/>
      <c r="W9" s="275"/>
      <c r="X9" s="275"/>
      <c r="Y9" s="275"/>
      <c r="Z9" s="275"/>
      <c r="AA9" s="275"/>
      <c r="AB9" s="275"/>
      <c r="AC9" s="275"/>
      <c r="AD9" s="275"/>
      <c r="AE9" s="275"/>
      <c r="AF9" s="275"/>
      <c r="AG9" s="275"/>
      <c r="AH9" s="275"/>
      <c r="AI9" s="275"/>
      <c r="AJ9" s="275"/>
      <c r="AK9" s="275"/>
    </row>
    <row r="10" spans="1:37" ht="7.75" customHeight="1" x14ac:dyDescent="0.2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</row>
    <row r="11" spans="1:37" ht="35.5" customHeight="1" x14ac:dyDescent="0.2">
      <c r="A11" s="297" t="s">
        <v>30</v>
      </c>
      <c r="B11" s="298"/>
      <c r="C11" s="299"/>
      <c r="D11" s="276" t="s">
        <v>31</v>
      </c>
      <c r="E11" s="277"/>
      <c r="F11" s="277"/>
      <c r="G11" s="278"/>
      <c r="H11" s="259" t="s">
        <v>32</v>
      </c>
      <c r="I11" s="260"/>
      <c r="J11" s="260"/>
      <c r="K11" s="261"/>
      <c r="L11" s="262" t="s">
        <v>33</v>
      </c>
      <c r="M11" s="263"/>
      <c r="N11" s="263"/>
      <c r="O11" s="264"/>
      <c r="P11" s="262" t="s">
        <v>34</v>
      </c>
      <c r="Q11" s="263"/>
      <c r="R11" s="263"/>
      <c r="S11" s="264"/>
      <c r="T11" s="268" t="s">
        <v>35</v>
      </c>
      <c r="U11" s="268"/>
      <c r="V11" s="268"/>
      <c r="W11" s="268"/>
      <c r="X11" s="269" t="s">
        <v>36</v>
      </c>
      <c r="Y11" s="269" t="s">
        <v>62</v>
      </c>
      <c r="Z11" s="268" t="s">
        <v>20</v>
      </c>
      <c r="AA11" s="268"/>
      <c r="AB11" s="268"/>
      <c r="AC11" s="268"/>
      <c r="AD11" s="268" t="s">
        <v>21</v>
      </c>
      <c r="AE11" s="268"/>
      <c r="AF11" s="268"/>
      <c r="AG11" s="268"/>
      <c r="AH11" s="258" t="s">
        <v>37</v>
      </c>
      <c r="AI11" s="258"/>
      <c r="AJ11" s="258" t="s">
        <v>38</v>
      </c>
      <c r="AK11" s="258"/>
    </row>
    <row r="12" spans="1:37" ht="35.5" customHeight="1" x14ac:dyDescent="0.2">
      <c r="A12" s="300"/>
      <c r="B12" s="301"/>
      <c r="C12" s="302"/>
      <c r="D12" s="279"/>
      <c r="E12" s="280"/>
      <c r="F12" s="280"/>
      <c r="G12" s="281"/>
      <c r="H12" s="259" t="s">
        <v>39</v>
      </c>
      <c r="I12" s="260"/>
      <c r="J12" s="260"/>
      <c r="K12" s="261"/>
      <c r="L12" s="262" t="s">
        <v>40</v>
      </c>
      <c r="M12" s="263"/>
      <c r="N12" s="263"/>
      <c r="O12" s="264"/>
      <c r="P12" s="265" t="s">
        <v>41</v>
      </c>
      <c r="Q12" s="266"/>
      <c r="R12" s="266"/>
      <c r="S12" s="267"/>
      <c r="T12" s="268"/>
      <c r="U12" s="268"/>
      <c r="V12" s="268"/>
      <c r="W12" s="268"/>
      <c r="X12" s="269"/>
      <c r="Y12" s="269"/>
      <c r="Z12" s="257" t="s">
        <v>42</v>
      </c>
      <c r="AA12" s="257" t="s">
        <v>43</v>
      </c>
      <c r="AB12" s="257" t="s">
        <v>44</v>
      </c>
      <c r="AC12" s="257" t="s">
        <v>45</v>
      </c>
      <c r="AD12" s="257" t="s">
        <v>46</v>
      </c>
      <c r="AE12" s="257" t="s">
        <v>47</v>
      </c>
      <c r="AF12" s="257" t="s">
        <v>48</v>
      </c>
      <c r="AG12" s="257" t="s">
        <v>49</v>
      </c>
      <c r="AH12" s="257" t="s">
        <v>50</v>
      </c>
      <c r="AI12" s="257" t="s">
        <v>51</v>
      </c>
      <c r="AJ12" s="258"/>
      <c r="AK12" s="258"/>
    </row>
    <row r="13" spans="1:37" ht="24.5" customHeight="1" x14ac:dyDescent="0.2">
      <c r="A13" s="294" t="s">
        <v>52</v>
      </c>
      <c r="B13" s="295"/>
      <c r="C13" s="296"/>
      <c r="D13" s="90" t="s">
        <v>0</v>
      </c>
      <c r="E13" s="91" t="s">
        <v>1</v>
      </c>
      <c r="F13" s="91" t="s">
        <v>2</v>
      </c>
      <c r="G13" s="91" t="s">
        <v>3</v>
      </c>
      <c r="H13" s="90" t="s">
        <v>0</v>
      </c>
      <c r="I13" s="91" t="s">
        <v>1</v>
      </c>
      <c r="J13" s="91" t="s">
        <v>2</v>
      </c>
      <c r="K13" s="91" t="s">
        <v>3</v>
      </c>
      <c r="L13" s="90" t="s">
        <v>0</v>
      </c>
      <c r="M13" s="91" t="s">
        <v>1</v>
      </c>
      <c r="N13" s="91" t="s">
        <v>2</v>
      </c>
      <c r="O13" s="91" t="s">
        <v>3</v>
      </c>
      <c r="P13" s="90" t="s">
        <v>0</v>
      </c>
      <c r="Q13" s="91" t="s">
        <v>1</v>
      </c>
      <c r="R13" s="91" t="s">
        <v>2</v>
      </c>
      <c r="S13" s="91" t="s">
        <v>3</v>
      </c>
      <c r="T13" s="91" t="s">
        <v>53</v>
      </c>
      <c r="U13" s="91" t="s">
        <v>54</v>
      </c>
      <c r="V13" s="91" t="s">
        <v>55</v>
      </c>
      <c r="W13" s="91" t="s">
        <v>56</v>
      </c>
      <c r="X13" s="269"/>
      <c r="Y13" s="269"/>
      <c r="Z13" s="257"/>
      <c r="AA13" s="257"/>
      <c r="AB13" s="257"/>
      <c r="AC13" s="257"/>
      <c r="AD13" s="257"/>
      <c r="AE13" s="257"/>
      <c r="AF13" s="257"/>
      <c r="AG13" s="257"/>
      <c r="AH13" s="257"/>
      <c r="AI13" s="257"/>
      <c r="AJ13" s="92" t="s">
        <v>63</v>
      </c>
      <c r="AK13" s="92" t="s">
        <v>58</v>
      </c>
    </row>
    <row r="14" spans="1:37" ht="19.25" customHeight="1" x14ac:dyDescent="0.2">
      <c r="A14" s="291" t="s">
        <v>59</v>
      </c>
      <c r="B14" s="273" t="s">
        <v>22</v>
      </c>
      <c r="C14" s="93" t="s">
        <v>88</v>
      </c>
      <c r="D14" s="94">
        <f>VLOOKUP($L$6,ESPANOL!$A$11:$AV$55,4,FALSE)</f>
        <v>95</v>
      </c>
      <c r="E14" s="94">
        <f>VLOOKUP($L$6,ESPANOL!$A$11:$AV$55,6,FALSE)</f>
        <v>96</v>
      </c>
      <c r="F14" s="94">
        <f>VLOOKUP($L$6,ESPANOL!$A$11:$AV$55,8,FALSE)</f>
        <v>96</v>
      </c>
      <c r="G14" s="94">
        <f>VLOOKUP($L$6,ESPANOL!$A$11:$AV$55,10,FALSE)</f>
        <v>90</v>
      </c>
      <c r="H14" s="94">
        <f>VLOOKUP($L$6,ESPANOL!$A$11:$AV$55,12,FALSE)</f>
        <v>97</v>
      </c>
      <c r="I14" s="94">
        <f>VLOOKUP($L$6,ESPANOL!$A$11:$AV$55,14,FALSE)</f>
        <v>99</v>
      </c>
      <c r="J14" s="94">
        <f>VLOOKUP($L$6,ESPANOL!$A$11:$AV$55,16,FALSE)</f>
        <v>94</v>
      </c>
      <c r="K14" s="94">
        <f>VLOOKUP($L$6,ESPANOL!$A$11:$AV$55,18,FALSE)</f>
        <v>95</v>
      </c>
      <c r="L14" s="94">
        <f>VLOOKUP($L$6,ESPANOL!$A$11:$AV$55,20,FALSE)</f>
        <v>98</v>
      </c>
      <c r="M14" s="94">
        <f>VLOOKUP($L$6,ESPANOL!$A$11:$AV$55,22,FALSE)</f>
        <v>97</v>
      </c>
      <c r="N14" s="94">
        <f>VLOOKUP($L$6,ESPANOL!$A$11:$AV$55,24,FALSE)</f>
        <v>94</v>
      </c>
      <c r="O14" s="94">
        <f>VLOOKUP($L$6,ESPANOL!$A$11:$AV$55,26,FALSE)</f>
        <v>95</v>
      </c>
      <c r="P14" s="94">
        <f>VLOOKUP($L$6,ESPANOL!$A$11:$AV$55,28,FALSE)</f>
        <v>98</v>
      </c>
      <c r="Q14" s="94">
        <f>VLOOKUP($L$6,ESPANOL!$A$11:$AV$55,30,FALSE)</f>
        <v>96</v>
      </c>
      <c r="R14" s="94">
        <f>VLOOKUP($L$6,ESPANOL!$A$11:$AV$55,32,FALSE)</f>
        <v>95</v>
      </c>
      <c r="S14" s="94">
        <f>VLOOKUP($L$6,ESPANOL!$A$11:$AV$55,34,FALSE)</f>
        <v>97</v>
      </c>
      <c r="T14" s="288">
        <f>VLOOKUP($L$6,ESPANOL!$A$11:$AV$55,36,FALSE)</f>
        <v>94.25</v>
      </c>
      <c r="U14" s="288">
        <f>VLOOKUP($L$6,ESPANOL!$A$11:$AV$55,37,FALSE)</f>
        <v>96.25</v>
      </c>
      <c r="V14" s="288">
        <f>VLOOKUP($L$6,ESPANOL!$A$11:$AV$55,38,FALSE)</f>
        <v>96</v>
      </c>
      <c r="W14" s="288">
        <f>VLOOKUP($L$6,ESPANOL!$A$11:$AV$55,39,FALSE)</f>
        <v>96.5</v>
      </c>
      <c r="X14" s="303">
        <f>VLOOKUP($L$6,ESPANOL!$A$11:$AV$55,40,FALSE)</f>
        <v>95.75</v>
      </c>
      <c r="Y14" s="305">
        <f>VLOOKUP($L$6,ESPANOL!$A$11:$AV$55,41,FALSE)</f>
        <v>0</v>
      </c>
      <c r="Z14" s="282" t="str">
        <f>VLOOKUP($L$6,ESPANOL!$A$11:$BB$55,43,FALSE)</f>
        <v/>
      </c>
      <c r="AA14" s="282">
        <f>VLOOKUP($L$6,ESPANOL!$A$11:$BB$55,44,FALSE)</f>
        <v>0</v>
      </c>
      <c r="AB14" s="282">
        <f>VLOOKUP($L$6,ESPANOL!$A$11:$BB$55,45,FALSE)</f>
        <v>0</v>
      </c>
      <c r="AC14" s="305" t="str">
        <f>VLOOKUP($L$6,ESPANOL!$A$11:$BB$55,46,FALSE)</f>
        <v/>
      </c>
      <c r="AD14" s="284" t="str">
        <f>VLOOKUP($L$6,ESPANOL!$A$11:$BB$55,47,FALSE)</f>
        <v/>
      </c>
      <c r="AE14" s="282">
        <f>VLOOKUP($L$6,ESPANOL!$A$11:$BB$55,48,FALSE)</f>
        <v>0</v>
      </c>
      <c r="AF14" s="282">
        <f>VLOOKUP($L$6,ESPANOL!$A$11:$BB$55,49,FALSE)</f>
        <v>0</v>
      </c>
      <c r="AG14" s="307" t="str">
        <f>VLOOKUP($L$6,ESPANOL!$A$11:$BB$55,50,FALSE)</f>
        <v/>
      </c>
      <c r="AH14" s="305" t="str">
        <f>VLOOKUP($L$6,ESPANOL!$A$11:$BB$55,51,FALSE)</f>
        <v/>
      </c>
      <c r="AI14" s="282">
        <f>VLOOKUP($L$6,ESPANOL!$A$11:$BB$55,52,FALSE)</f>
        <v>0</v>
      </c>
      <c r="AJ14" s="303">
        <f>VLOOKUP($L$6,ESPANOL!$A$11:$BB$55,53,FALSE)</f>
        <v>95.75</v>
      </c>
      <c r="AK14" s="309" t="str">
        <f>VLOOKUP($L$6,ESPANOL!$A$11:$BB$55,54,FALSE)</f>
        <v/>
      </c>
    </row>
    <row r="15" spans="1:37" ht="19.25" customHeight="1" x14ac:dyDescent="0.2">
      <c r="A15" s="292"/>
      <c r="B15" s="274"/>
      <c r="C15" s="93" t="s">
        <v>89</v>
      </c>
      <c r="D15" s="94">
        <f>VLOOKUP($L$6,ESPANOL!$A$11:$AV$55,5,FALSE)</f>
        <v>0</v>
      </c>
      <c r="E15" s="94">
        <f>VLOOKUP($L$6,ESPANOL!$A$11:$AV$55,7,FALSE)</f>
        <v>0</v>
      </c>
      <c r="F15" s="94">
        <f>VLOOKUP($L$6,ESPANOL!$A$11:$AV$55,9,FALSE)</f>
        <v>0</v>
      </c>
      <c r="G15" s="94">
        <f>VLOOKUP($L$6,ESPANOL!$A$11:$AV$55,11,FALSE)</f>
        <v>0</v>
      </c>
      <c r="H15" s="94">
        <f>VLOOKUP($L$6,ESPANOL!$A$11:$AV$55,13,FALSE)</f>
        <v>0</v>
      </c>
      <c r="I15" s="94">
        <f>VLOOKUP($L$6,ESPANOL!$A$11:$AV$55,15,FALSE)</f>
        <v>0</v>
      </c>
      <c r="J15" s="94">
        <f>VLOOKUP($L$6,ESPANOL!$A$11:$AV$55,17,FALSE)</f>
        <v>0</v>
      </c>
      <c r="K15" s="94">
        <f>VLOOKUP($L$6,ESPANOL!$A$11:$AV$55,19,FALSE)</f>
        <v>0</v>
      </c>
      <c r="L15" s="94">
        <f>VLOOKUP($L$6,ESPANOL!$A$11:$AV$55,21,FALSE)</f>
        <v>0</v>
      </c>
      <c r="M15" s="94">
        <f>VLOOKUP($L$6,ESPANOL!$A$11:$AV$55,23,FALSE)</f>
        <v>0</v>
      </c>
      <c r="N15" s="94">
        <f>VLOOKUP($L$6,ESPANOL!$A$11:$AV$55,25,FALSE)</f>
        <v>0</v>
      </c>
      <c r="O15" s="94">
        <f>VLOOKUP($L$6,ESPANOL!$A$11:$AV$55,27,FALSE)</f>
        <v>0</v>
      </c>
      <c r="P15" s="94">
        <f>VLOOKUP($L$6,ESPANOL!$A$11:$AV$55,29,FALSE)</f>
        <v>0</v>
      </c>
      <c r="Q15" s="94">
        <f>VLOOKUP($L$6,ESPANOL!$A$11:$AV$55,31,FALSE)</f>
        <v>0</v>
      </c>
      <c r="R15" s="94">
        <f>VLOOKUP($L$6,ESPANOL!$A$11:$AV$55,33,FALSE)</f>
        <v>0</v>
      </c>
      <c r="S15" s="94">
        <f>VLOOKUP($L$6,ESPANOL!$A$11:$AV$55,35,FALSE)</f>
        <v>0</v>
      </c>
      <c r="T15" s="289"/>
      <c r="U15" s="289"/>
      <c r="V15" s="289"/>
      <c r="W15" s="289"/>
      <c r="X15" s="304"/>
      <c r="Y15" s="306"/>
      <c r="Z15" s="283"/>
      <c r="AA15" s="283"/>
      <c r="AB15" s="283"/>
      <c r="AC15" s="306"/>
      <c r="AD15" s="285"/>
      <c r="AE15" s="283"/>
      <c r="AF15" s="283"/>
      <c r="AG15" s="308"/>
      <c r="AH15" s="306"/>
      <c r="AI15" s="283"/>
      <c r="AJ15" s="304"/>
      <c r="AK15" s="310"/>
    </row>
    <row r="16" spans="1:37" ht="19.25" customHeight="1" x14ac:dyDescent="0.2">
      <c r="A16" s="292"/>
      <c r="B16" s="273" t="s">
        <v>23</v>
      </c>
      <c r="C16" s="93" t="s">
        <v>88</v>
      </c>
      <c r="D16" s="94">
        <f>VLOOKUP($L$6,INGLES!$A$11:$AV$55,4,FALSE)</f>
        <v>0</v>
      </c>
      <c r="E16" s="94">
        <f>VLOOKUP($L$6,INGLES!$A$11:$AV$55,6,FALSE)</f>
        <v>0</v>
      </c>
      <c r="F16" s="94">
        <f>VLOOKUP($L$6,INGLES!$A$11:$AV$55,8,FALSE)</f>
        <v>0</v>
      </c>
      <c r="G16" s="94">
        <f>VLOOKUP($L$6,INGLES!$A$11:$AV$55,10,FALSE)</f>
        <v>0</v>
      </c>
      <c r="H16" s="94">
        <f>VLOOKUP($L$6,INGLES!$A$11:$AV$55,12,FALSE)</f>
        <v>0</v>
      </c>
      <c r="I16" s="94">
        <f>VLOOKUP($L$6,INGLES!$A$11:$AV$55,14,FALSE)</f>
        <v>0</v>
      </c>
      <c r="J16" s="94">
        <f>VLOOKUP($L$6,INGLES!$A$11:$AV$55,16,FALSE)</f>
        <v>0</v>
      </c>
      <c r="K16" s="94">
        <f>VLOOKUP($L$6,INGLES!$A$11:$AV$55,18,FALSE)</f>
        <v>0</v>
      </c>
      <c r="L16" s="94">
        <f>VLOOKUP($L$6,INGLES!$A$11:$AV$55,20,FALSE)</f>
        <v>0</v>
      </c>
      <c r="M16" s="94">
        <f>VLOOKUP($L$6,INGLES!$A$11:$AV$55,22,FALSE)</f>
        <v>0</v>
      </c>
      <c r="N16" s="94">
        <f>VLOOKUP($L$6,INGLES!$A$11:$AV$55,24,FALSE)</f>
        <v>0</v>
      </c>
      <c r="O16" s="94">
        <f>VLOOKUP($L$6,INGLES!$A$11:$AV$55,26,FALSE)</f>
        <v>0</v>
      </c>
      <c r="P16" s="94">
        <f>VLOOKUP($L$6,INGLES!$A$11:$AV$55,28,FALSE)</f>
        <v>0</v>
      </c>
      <c r="Q16" s="94">
        <f>VLOOKUP($L$6,INGLES!$A$11:$AV$55,30,FALSE)</f>
        <v>0</v>
      </c>
      <c r="R16" s="94">
        <f>VLOOKUP($L$6,INGLES!$A$11:$AV$55,32,FALSE)</f>
        <v>0</v>
      </c>
      <c r="S16" s="94">
        <f>VLOOKUP($L$6,INGLES!$A$11:$AV$55,34,FALSE)</f>
        <v>0</v>
      </c>
      <c r="T16" s="288">
        <f>VLOOKUP($L$6,INGLES!$A$11:$AV$55,36,FALSE)</f>
        <v>0</v>
      </c>
      <c r="U16" s="288">
        <f>VLOOKUP($L$6,INGLES!$A$11:$AV$55,37,FALSE)</f>
        <v>0</v>
      </c>
      <c r="V16" s="288">
        <f>VLOOKUP($L$6,INGLES!$A$11:$AV$55,38,FALSE)</f>
        <v>0</v>
      </c>
      <c r="W16" s="288">
        <f>VLOOKUP($L$6,INGLES!$A$11:$AV$55,39,FALSE)</f>
        <v>0</v>
      </c>
      <c r="X16" s="303">
        <f>VLOOKUP($L$6,INGLES!$A$11:$AV$55,40,FALSE)</f>
        <v>0</v>
      </c>
      <c r="Y16" s="305">
        <f>VLOOKUP($L$6,INGLES!$A$11:$AV$55,41,FALSE)</f>
        <v>0</v>
      </c>
      <c r="Z16" s="282">
        <f>VLOOKUP($L$6,INGLES!$A$11:$BB$55,43,FALSE)</f>
        <v>0</v>
      </c>
      <c r="AA16" s="282">
        <f>VLOOKUP($L$6,INGLES!$A$11:$BB$55,44,FALSE)</f>
        <v>0</v>
      </c>
      <c r="AB16" s="282">
        <f>VLOOKUP($L$6,INGLES!$A$11:$BB$55,45,FALSE)</f>
        <v>0</v>
      </c>
      <c r="AC16" s="305" t="str">
        <f>VLOOKUP($L$6,INGLES!$A$11:$BB$55,46,FALSE)</f>
        <v/>
      </c>
      <c r="AD16" s="284" t="str">
        <f>VLOOKUP($L$6,INGLES!$A$11:$BB$55,47,FALSE)</f>
        <v/>
      </c>
      <c r="AE16" s="282">
        <f>VLOOKUP($L$6,INGLES!$A$11:$BB$55,48,FALSE)</f>
        <v>0</v>
      </c>
      <c r="AF16" s="282">
        <f>VLOOKUP($L$6,INGLES!$A$11:$BB$55,49,FALSE)</f>
        <v>0</v>
      </c>
      <c r="AG16" s="307" t="str">
        <f>VLOOKUP($L$6,INGLES!$A$11:$BB$55,50,FALSE)</f>
        <v/>
      </c>
      <c r="AH16" s="307" t="str">
        <f>VLOOKUP($L$6,INGLES!$A$11:$BB$55,51,FALSE)</f>
        <v/>
      </c>
      <c r="AI16" s="282">
        <f>VLOOKUP($L$6,INGLES!$A$11:$BB$55,52,FALSE)</f>
        <v>0</v>
      </c>
      <c r="AJ16" s="303" t="str">
        <f>VLOOKUP($L$6,INGLES!$A$11:$BB$55,53,FALSE)</f>
        <v/>
      </c>
      <c r="AK16" s="309">
        <f>VLOOKUP($L$6,INGLES!$A$11:$BB$55,54,FALSE)</f>
        <v>0</v>
      </c>
    </row>
    <row r="17" spans="1:37" ht="19.25" customHeight="1" x14ac:dyDescent="0.2">
      <c r="A17" s="292"/>
      <c r="B17" s="274"/>
      <c r="C17" s="93" t="s">
        <v>89</v>
      </c>
      <c r="D17" s="94">
        <f>VLOOKUP($L$6,INGLES!$A$11:$AV$55,5,FALSE)</f>
        <v>0</v>
      </c>
      <c r="E17" s="94">
        <f>VLOOKUP($L$6,INGLES!$A$11:$AV$55,7,FALSE)</f>
        <v>0</v>
      </c>
      <c r="F17" s="94">
        <f>VLOOKUP($L$6,INGLES!$A$11:$AV$55,9,FALSE)</f>
        <v>0</v>
      </c>
      <c r="G17" s="94">
        <f>VLOOKUP($L$6,INGLES!$A$11:$AV$55,11,FALSE)</f>
        <v>0</v>
      </c>
      <c r="H17" s="94">
        <f>VLOOKUP($L$6,INGLES!$A$11:$AV$55,13,FALSE)</f>
        <v>0</v>
      </c>
      <c r="I17" s="94">
        <f>VLOOKUP($L$6,INGLES!$A$11:$AV$55,15,FALSE)</f>
        <v>0</v>
      </c>
      <c r="J17" s="94">
        <f>VLOOKUP($L$6,INGLES!$A$11:$AV$55,17,FALSE)</f>
        <v>0</v>
      </c>
      <c r="K17" s="94">
        <f>VLOOKUP($L$6,INGLES!$A$11:$AV$55,19,FALSE)</f>
        <v>0</v>
      </c>
      <c r="L17" s="94">
        <f>VLOOKUP($L$6,INGLES!$A$11:$AV$55,21,FALSE)</f>
        <v>0</v>
      </c>
      <c r="M17" s="94">
        <f>VLOOKUP($L$6,INGLES!$A$11:$AV$55,23,FALSE)</f>
        <v>0</v>
      </c>
      <c r="N17" s="94">
        <f>VLOOKUP($L$6,INGLES!$A$11:$AV$55,25,FALSE)</f>
        <v>0</v>
      </c>
      <c r="O17" s="94">
        <f>VLOOKUP($L$6,INGLES!$A$11:$AV$55,27,FALSE)</f>
        <v>0</v>
      </c>
      <c r="P17" s="94">
        <f>VLOOKUP($L$6,INGLES!$A$11:$AV$55,29,FALSE)</f>
        <v>0</v>
      </c>
      <c r="Q17" s="94">
        <f>VLOOKUP($L$6,INGLES!$A$11:$AV$55,31,FALSE)</f>
        <v>0</v>
      </c>
      <c r="R17" s="94">
        <f>VLOOKUP($L$6,INGLES!$A$11:$AV$55,33,FALSE)</f>
        <v>0</v>
      </c>
      <c r="S17" s="94">
        <f>VLOOKUP($L$6,INGLES!$A$11:$AV$55,35,FALSE)</f>
        <v>0</v>
      </c>
      <c r="T17" s="289"/>
      <c r="U17" s="289"/>
      <c r="V17" s="289"/>
      <c r="W17" s="289"/>
      <c r="X17" s="304"/>
      <c r="Y17" s="306"/>
      <c r="Z17" s="283"/>
      <c r="AA17" s="283"/>
      <c r="AB17" s="283"/>
      <c r="AC17" s="306"/>
      <c r="AD17" s="285"/>
      <c r="AE17" s="283"/>
      <c r="AF17" s="283"/>
      <c r="AG17" s="308"/>
      <c r="AH17" s="308"/>
      <c r="AI17" s="283"/>
      <c r="AJ17" s="304"/>
      <c r="AK17" s="310"/>
    </row>
    <row r="18" spans="1:37" ht="19.25" customHeight="1" x14ac:dyDescent="0.2">
      <c r="A18" s="292"/>
      <c r="B18" s="273" t="s">
        <v>24</v>
      </c>
      <c r="C18" s="93" t="s">
        <v>88</v>
      </c>
      <c r="D18" s="94">
        <f>VLOOKUP($L$6,MATEMATICA!$A$11:$AV$55,4,FALSE)</f>
        <v>98</v>
      </c>
      <c r="E18" s="94">
        <f>VLOOKUP($L$6,MATEMATICA!$A$11:$AV$55,6,FALSE)</f>
        <v>98</v>
      </c>
      <c r="F18" s="94">
        <f>VLOOKUP($L$6,MATEMATICA!$A$11:$AV$55,8,FALSE)</f>
        <v>98</v>
      </c>
      <c r="G18" s="94">
        <f>VLOOKUP($L$6,MATEMATICA!$A$11:$AV$55,10,FALSE)</f>
        <v>99</v>
      </c>
      <c r="H18" s="94">
        <f>VLOOKUP($L$6,MATEMATICA!$A$11:$AV$55,12,FALSE)</f>
        <v>100</v>
      </c>
      <c r="I18" s="94">
        <f>VLOOKUP($L$6,MATEMATICA!$A$11:$AV$55,14,FALSE)</f>
        <v>99</v>
      </c>
      <c r="J18" s="94">
        <f>VLOOKUP($L$6,MATEMATICA!$A$11:$AV$55,16,FALSE)</f>
        <v>99</v>
      </c>
      <c r="K18" s="94">
        <f>VLOOKUP($L$6,MATEMATICA!$A$11:$AV$55,18,FALSE)</f>
        <v>100</v>
      </c>
      <c r="L18" s="94">
        <f>VLOOKUP($L$6,MATEMATICA!$A$11:$AV$55,20,FALSE)</f>
        <v>100</v>
      </c>
      <c r="M18" s="94">
        <f>VLOOKUP($L$6,MATEMATICA!$A$11:$AV$55,22,FALSE)</f>
        <v>98</v>
      </c>
      <c r="N18" s="94">
        <f>VLOOKUP($L$6,MATEMATICA!$A$11:$AV$55,24,FALSE)</f>
        <v>99</v>
      </c>
      <c r="O18" s="94">
        <f>VLOOKUP($L$6,MATEMATICA!$A$11:$AV$55,26,FALSE)</f>
        <v>100</v>
      </c>
      <c r="P18" s="94">
        <f>VLOOKUP($L$6,MATEMATICA!$A$11:$AV$55,28,FALSE)</f>
        <v>100</v>
      </c>
      <c r="Q18" s="94">
        <f>VLOOKUP($L$6,MATEMATICA!$A$11:$AV$55,30,FALSE)</f>
        <v>100</v>
      </c>
      <c r="R18" s="94">
        <f>VLOOKUP($L$6,MATEMATICA!$A$11:$AV$55,32,FALSE)</f>
        <v>99</v>
      </c>
      <c r="S18" s="94">
        <f>VLOOKUP($L$6,MATEMATICA!$A$11:$AV$55,34,FALSE)</f>
        <v>100</v>
      </c>
      <c r="T18" s="288">
        <f>VLOOKUP($L$6,MATEMATICA!$A$11:$AV$55,36,FALSE)</f>
        <v>98.25</v>
      </c>
      <c r="U18" s="288">
        <f>VLOOKUP($L$6,MATEMATICA!$A$11:$AV$55,37,FALSE)</f>
        <v>99.5</v>
      </c>
      <c r="V18" s="288">
        <f>VLOOKUP($L$6,MATEMATICA!$A$11:$AV$55,38,FALSE)</f>
        <v>99.25</v>
      </c>
      <c r="W18" s="288">
        <f>VLOOKUP($L$6,MATEMATICA!$A$11:$AV$55,39,FALSE)</f>
        <v>99.75</v>
      </c>
      <c r="X18" s="303">
        <f>VLOOKUP($L$6,MATEMATICA!$A$11:$AV$55,40,FALSE)</f>
        <v>99.1875</v>
      </c>
      <c r="Y18" s="305">
        <f>VLOOKUP($L$6,MATEMATICA!$A$11:$AV$55,41,FALSE)</f>
        <v>0</v>
      </c>
      <c r="Z18" s="282" t="str">
        <f>VLOOKUP($L$6,MATEMATICA!$A$11:$BB$55,43,FALSE)</f>
        <v/>
      </c>
      <c r="AA18" s="282">
        <f>VLOOKUP($L$6,MATEMATICA!$A$11:$BB$55,44,FALSE)</f>
        <v>0</v>
      </c>
      <c r="AB18" s="282">
        <f>VLOOKUP($L$6,MATEMATICA!$A$11:$BB$55,45,FALSE)</f>
        <v>0</v>
      </c>
      <c r="AC18" s="305" t="str">
        <f>VLOOKUP($L$6,MATEMATICA!$A$11:$BB$55,46,FALSE)</f>
        <v/>
      </c>
      <c r="AD18" s="284" t="str">
        <f>VLOOKUP($L$6,MATEMATICA!$A$11:$BB$55,47,FALSE)</f>
        <v/>
      </c>
      <c r="AE18" s="282">
        <f>VLOOKUP($L$6,MATEMATICA!$A$11:$BB$55,48,FALSE)</f>
        <v>0</v>
      </c>
      <c r="AF18" s="282">
        <f>VLOOKUP($L$6,MATEMATICA!$A$11:$BB$55,49,FALSE)</f>
        <v>0</v>
      </c>
      <c r="AG18" s="307" t="str">
        <f>VLOOKUP($L$6,MATEMATICA!$A$11:$BB$55,50,FALSE)</f>
        <v/>
      </c>
      <c r="AH18" s="307" t="str">
        <f>VLOOKUP($L$6,MATEMATICA!$A$11:$BB$55,51,FALSE)</f>
        <v/>
      </c>
      <c r="AI18" s="282">
        <f>VLOOKUP($L$6,MATEMATICA!$A$11:$BB$55,52,FALSE)</f>
        <v>0</v>
      </c>
      <c r="AJ18" s="303">
        <f>VLOOKUP($L$6,MATEMATICA!$A$11:$BB$55,53,FALSE)</f>
        <v>99.1875</v>
      </c>
      <c r="AK18" s="309" t="str">
        <f>VLOOKUP($L$6,MATEMATICA!$A$11:$BB$55,54,FALSE)</f>
        <v/>
      </c>
    </row>
    <row r="19" spans="1:37" ht="19.25" customHeight="1" x14ac:dyDescent="0.2">
      <c r="A19" s="292"/>
      <c r="B19" s="274"/>
      <c r="C19" s="93" t="s">
        <v>89</v>
      </c>
      <c r="D19" s="94">
        <f>VLOOKUP($L$6,MATEMATICA!$A$11:$AV$55,5,FALSE)</f>
        <v>0</v>
      </c>
      <c r="E19" s="94">
        <f>VLOOKUP($L$6,MATEMATICA!$A$11:$AV$55,7,FALSE)</f>
        <v>0</v>
      </c>
      <c r="F19" s="94">
        <f>VLOOKUP($L$6,MATEMATICA!$A$11:$AV$55,9,FALSE)</f>
        <v>0</v>
      </c>
      <c r="G19" s="94">
        <f>VLOOKUP($L$6,MATEMATICA!$A$11:$AV$55,11,FALSE)</f>
        <v>0</v>
      </c>
      <c r="H19" s="94">
        <f>VLOOKUP($L$6,MATEMATICA!$A$11:$AV$55,13,FALSE)</f>
        <v>0</v>
      </c>
      <c r="I19" s="94">
        <f>VLOOKUP($L$6,MATEMATICA!$A$11:$AV$55,15,FALSE)</f>
        <v>0</v>
      </c>
      <c r="J19" s="94">
        <f>VLOOKUP($L$6,MATEMATICA!$A$11:$AV$55,17,FALSE)</f>
        <v>0</v>
      </c>
      <c r="K19" s="94">
        <f>VLOOKUP($L$6,MATEMATICA!$A$11:$AV$55,19,FALSE)</f>
        <v>0</v>
      </c>
      <c r="L19" s="94">
        <f>VLOOKUP($L$6,MATEMATICA!$A$11:$AV$55,21,FALSE)</f>
        <v>0</v>
      </c>
      <c r="M19" s="94">
        <f>VLOOKUP($L$6,MATEMATICA!$A$11:$AV$55,23,FALSE)</f>
        <v>0</v>
      </c>
      <c r="N19" s="94">
        <f>VLOOKUP($L$6,MATEMATICA!$A$11:$AV$55,25,FALSE)</f>
        <v>0</v>
      </c>
      <c r="O19" s="94">
        <f>VLOOKUP($L$6,MATEMATICA!$A$11:$AV$55,27,FALSE)</f>
        <v>0</v>
      </c>
      <c r="P19" s="94">
        <f>VLOOKUP($L$6,MATEMATICA!$A$11:$AV$55,29,FALSE)</f>
        <v>0</v>
      </c>
      <c r="Q19" s="94">
        <f>VLOOKUP($L$6,MATEMATICA!$A$11:$AV$55,31,FALSE)</f>
        <v>0</v>
      </c>
      <c r="R19" s="94">
        <f>VLOOKUP($L$6,MATEMATICA!$A$11:$AV$55,33,FALSE)</f>
        <v>0</v>
      </c>
      <c r="S19" s="94">
        <f>VLOOKUP($L$6,MATEMATICA!$A$11:$AV$55,35,FALSE)</f>
        <v>0</v>
      </c>
      <c r="T19" s="289"/>
      <c r="U19" s="289"/>
      <c r="V19" s="289"/>
      <c r="W19" s="289"/>
      <c r="X19" s="304"/>
      <c r="Y19" s="306"/>
      <c r="Z19" s="283"/>
      <c r="AA19" s="283"/>
      <c r="AB19" s="283"/>
      <c r="AC19" s="306"/>
      <c r="AD19" s="285"/>
      <c r="AE19" s="283"/>
      <c r="AF19" s="283"/>
      <c r="AG19" s="308"/>
      <c r="AH19" s="308"/>
      <c r="AI19" s="283"/>
      <c r="AJ19" s="304"/>
      <c r="AK19" s="310"/>
    </row>
    <row r="20" spans="1:37" ht="19.25" customHeight="1" x14ac:dyDescent="0.2">
      <c r="A20" s="292"/>
      <c r="B20" s="273" t="s">
        <v>25</v>
      </c>
      <c r="C20" s="93" t="s">
        <v>88</v>
      </c>
      <c r="D20" s="94">
        <f>VLOOKUP($L$6,SOCIALES!$A$11:$AV$55,4,FALSE)</f>
        <v>90</v>
      </c>
      <c r="E20" s="94">
        <f>VLOOKUP($L$6,SOCIALES!$A$11:$AV$55,6,FALSE)</f>
        <v>89</v>
      </c>
      <c r="F20" s="94">
        <f>VLOOKUP($L$6,SOCIALES!$A$11:$AV$55,8,FALSE)</f>
        <v>90</v>
      </c>
      <c r="G20" s="94">
        <f>VLOOKUP($L$6,SOCIALES!$A$11:$AV$55,10,FALSE)</f>
        <v>99</v>
      </c>
      <c r="H20" s="94">
        <f>VLOOKUP($L$6,SOCIALES!$A$11:$AV$55,12,FALSE)</f>
        <v>95</v>
      </c>
      <c r="I20" s="94">
        <f>VLOOKUP($L$6,SOCIALES!$A$11:$AV$55,14,FALSE)</f>
        <v>90</v>
      </c>
      <c r="J20" s="94">
        <f>VLOOKUP($L$6,SOCIALES!$A$11:$AV$55,16,FALSE)</f>
        <v>96</v>
      </c>
      <c r="K20" s="94">
        <f>VLOOKUP($L$6,SOCIALES!$A$11:$AV$55,18,FALSE)</f>
        <v>98</v>
      </c>
      <c r="L20" s="94">
        <f>VLOOKUP($L$6,SOCIALES!$A$11:$AV$55,20,FALSE)</f>
        <v>95</v>
      </c>
      <c r="M20" s="94">
        <f>VLOOKUP($L$6,SOCIALES!$A$11:$AV$55,22,FALSE)</f>
        <v>97</v>
      </c>
      <c r="N20" s="94">
        <f>VLOOKUP($L$6,SOCIALES!$A$11:$AV$55,24,FALSE)</f>
        <v>95</v>
      </c>
      <c r="O20" s="94">
        <f>VLOOKUP($L$6,SOCIALES!$A$11:$AV$55,26,FALSE)</f>
        <v>99</v>
      </c>
      <c r="P20" s="94">
        <f>VLOOKUP($L$6,SOCIALES!$A$11:$AV$55,28,FALSE)</f>
        <v>94</v>
      </c>
      <c r="Q20" s="94">
        <f>VLOOKUP($L$6,SOCIALES!$A$11:$AV$55,30,FALSE)</f>
        <v>90</v>
      </c>
      <c r="R20" s="94">
        <f>VLOOKUP($L$6,SOCIALES!$A$11:$AV$55,32,FALSE)</f>
        <v>93</v>
      </c>
      <c r="S20" s="94">
        <f>VLOOKUP($L$6,SOCIALES!$A$11:$AV$55,34,FALSE)</f>
        <v>100</v>
      </c>
      <c r="T20" s="288">
        <f>VLOOKUP($L$6,SOCIALES!$A$11:$AV$55,36,FALSE)</f>
        <v>92</v>
      </c>
      <c r="U20" s="288">
        <f>VLOOKUP($L$6,SOCIALES!$A$11:$AV$55,37,FALSE)</f>
        <v>94.75</v>
      </c>
      <c r="V20" s="288">
        <f>VLOOKUP($L$6,SOCIALES!$A$11:$AV$55,38,FALSE)</f>
        <v>96.5</v>
      </c>
      <c r="W20" s="288">
        <f>VLOOKUP($L$6,SOCIALES!$A$11:$AV$55,39,FALSE)</f>
        <v>94.25</v>
      </c>
      <c r="X20" s="303">
        <f>VLOOKUP($L$6,SOCIALES!$A$11:$AV$55,40,FALSE)</f>
        <v>94.375</v>
      </c>
      <c r="Y20" s="305">
        <f>VLOOKUP($L$6,SOCIALES!$A$11:$AV$55,41,FALSE)</f>
        <v>0</v>
      </c>
      <c r="Z20" s="282" t="str">
        <f>VLOOKUP($L$6,SOCIALES!$A$11:$BB$55,43,FALSE)</f>
        <v/>
      </c>
      <c r="AA20" s="282">
        <f>VLOOKUP($L$6,SOCIALES!$A$11:$BB$55,44,FALSE)</f>
        <v>0</v>
      </c>
      <c r="AB20" s="282">
        <f>VLOOKUP($L$6,SOCIALES!$A$11:$BB$55,45,FALSE)</f>
        <v>0</v>
      </c>
      <c r="AC20" s="305" t="str">
        <f>VLOOKUP($L$6,SOCIALES!$A$11:$BB$55,46,FALSE)</f>
        <v/>
      </c>
      <c r="AD20" s="284" t="str">
        <f>VLOOKUP($L$6,SOCIALES!$A$11:$BB$55,47,FALSE)</f>
        <v/>
      </c>
      <c r="AE20" s="282">
        <f>VLOOKUP($L$6,SOCIALES!$A$11:$BB$55,48,FALSE)</f>
        <v>0</v>
      </c>
      <c r="AF20" s="282">
        <f>VLOOKUP($L$6,SOCIALES!$A$11:$BB$55,49,FALSE)</f>
        <v>0</v>
      </c>
      <c r="AG20" s="307" t="str">
        <f>VLOOKUP($L$6,SOCIALES!$A$11:$BB$55,50,FALSE)</f>
        <v/>
      </c>
      <c r="AH20" s="305" t="str">
        <f>VLOOKUP($L$6,SOCIALES!$A$11:$BB$55,51,FALSE)</f>
        <v/>
      </c>
      <c r="AI20" s="282">
        <f>VLOOKUP($L$6,SOCIALES!$A$11:$BB$55,52,FALSE)</f>
        <v>0</v>
      </c>
      <c r="AJ20" s="303">
        <f>VLOOKUP($L$6,SOCIALES!$A$11:$BB$55,53,FALSE)</f>
        <v>94.375</v>
      </c>
      <c r="AK20" s="309" t="str">
        <f>VLOOKUP($L$6,SOCIALES!$A$11:$BB$55,54,FALSE)</f>
        <v/>
      </c>
    </row>
    <row r="21" spans="1:37" ht="19.25" customHeight="1" x14ac:dyDescent="0.2">
      <c r="A21" s="292"/>
      <c r="B21" s="274"/>
      <c r="C21" s="93" t="s">
        <v>89</v>
      </c>
      <c r="D21" s="94">
        <f>VLOOKUP($L$6,SOCIALES!$A$11:$AV$55,5,FALSE)</f>
        <v>0</v>
      </c>
      <c r="E21" s="94">
        <f>VLOOKUP($L$6,SOCIALES!$A$11:$AV$55,7,FALSE)</f>
        <v>0</v>
      </c>
      <c r="F21" s="94">
        <f>VLOOKUP($L$6,SOCIALES!$A$11:$AV$55,9,FALSE)</f>
        <v>0</v>
      </c>
      <c r="G21" s="94">
        <f>VLOOKUP($L$6,SOCIALES!$A$11:$AV$55,11,FALSE)</f>
        <v>0</v>
      </c>
      <c r="H21" s="94">
        <f>VLOOKUP($L$6,SOCIALES!$A$11:$AV$55,13,FALSE)</f>
        <v>0</v>
      </c>
      <c r="I21" s="94">
        <f>VLOOKUP($L$6,SOCIALES!$A$11:$AV$55,15,FALSE)</f>
        <v>0</v>
      </c>
      <c r="J21" s="94">
        <f>VLOOKUP($L$6,SOCIALES!$A$11:$AV$55,17,FALSE)</f>
        <v>0</v>
      </c>
      <c r="K21" s="94">
        <f>VLOOKUP($L$6,SOCIALES!$A$11:$AV$55,19,FALSE)</f>
        <v>0</v>
      </c>
      <c r="L21" s="94">
        <f>VLOOKUP($L$6,SOCIALES!$A$11:$AV$55,21,FALSE)</f>
        <v>0</v>
      </c>
      <c r="M21" s="94">
        <f>VLOOKUP($L$6,SOCIALES!$A$11:$AV$55,23,FALSE)</f>
        <v>0</v>
      </c>
      <c r="N21" s="94">
        <f>VLOOKUP($L$6,SOCIALES!$A$11:$AV$55,25,FALSE)</f>
        <v>0</v>
      </c>
      <c r="O21" s="94">
        <f>VLOOKUP($L$6,SOCIALES!$A$11:$AV$55,27,FALSE)</f>
        <v>0</v>
      </c>
      <c r="P21" s="94">
        <f>VLOOKUP($L$6,SOCIALES!$A$11:$AV$55,29,FALSE)</f>
        <v>0</v>
      </c>
      <c r="Q21" s="94">
        <f>VLOOKUP($L$6,SOCIALES!$A$11:$AV$55,31,FALSE)</f>
        <v>0</v>
      </c>
      <c r="R21" s="94">
        <f>VLOOKUP($L$6,SOCIALES!$A$11:$AV$55,33,FALSE)</f>
        <v>0</v>
      </c>
      <c r="S21" s="94">
        <f>VLOOKUP($L$6,SOCIALES!$A$11:$AV$55,35,FALSE)</f>
        <v>0</v>
      </c>
      <c r="T21" s="289"/>
      <c r="U21" s="289"/>
      <c r="V21" s="289"/>
      <c r="W21" s="289"/>
      <c r="X21" s="304"/>
      <c r="Y21" s="306"/>
      <c r="Z21" s="283"/>
      <c r="AA21" s="283"/>
      <c r="AB21" s="283"/>
      <c r="AC21" s="306"/>
      <c r="AD21" s="285"/>
      <c r="AE21" s="283"/>
      <c r="AF21" s="283"/>
      <c r="AG21" s="308"/>
      <c r="AH21" s="306"/>
      <c r="AI21" s="283"/>
      <c r="AJ21" s="304"/>
      <c r="AK21" s="310"/>
    </row>
    <row r="22" spans="1:37" ht="19.25" customHeight="1" x14ac:dyDescent="0.2">
      <c r="A22" s="292"/>
      <c r="B22" s="273" t="s">
        <v>130</v>
      </c>
      <c r="C22" s="93" t="s">
        <v>88</v>
      </c>
      <c r="D22" s="94">
        <f>VLOOKUP($L$6,NATURALES!$A$11:$AV$55,4,FALSE)</f>
        <v>98</v>
      </c>
      <c r="E22" s="94">
        <f>VLOOKUP($L$6,NATURALES!$A$11:$AV$55,6,FALSE)</f>
        <v>90</v>
      </c>
      <c r="F22" s="94">
        <f>VLOOKUP($L$6,NATURALES!$A$11:$AV$55,8,FALSE)</f>
        <v>85</v>
      </c>
      <c r="G22" s="94">
        <f>VLOOKUP($L$6,NATURALES!$A$11:$AV$55,10,FALSE)</f>
        <v>85</v>
      </c>
      <c r="H22" s="94">
        <f>VLOOKUP($L$6,NATURALES!$A$11:$AV$55,12,FALSE)</f>
        <v>95</v>
      </c>
      <c r="I22" s="94">
        <f>VLOOKUP($L$6,NATURALES!$A$11:$AV$55,14,FALSE)</f>
        <v>90</v>
      </c>
      <c r="J22" s="94">
        <f>VLOOKUP($L$6,NATURALES!$A$11:$AV$55,16,FALSE)</f>
        <v>80</v>
      </c>
      <c r="K22" s="94">
        <f>VLOOKUP($L$6,NATURALES!$A$11:$AV$55,18,FALSE)</f>
        <v>88</v>
      </c>
      <c r="L22" s="94">
        <f>VLOOKUP($L$6,NATURALES!$A$11:$AV$55,20,FALSE)</f>
        <v>92</v>
      </c>
      <c r="M22" s="94">
        <f>VLOOKUP($L$6,NATURALES!$A$11:$AV$55,22,FALSE)</f>
        <v>90</v>
      </c>
      <c r="N22" s="94">
        <f>VLOOKUP($L$6,NATURALES!$A$11:$AV$55,24,FALSE)</f>
        <v>90</v>
      </c>
      <c r="O22" s="94">
        <f>VLOOKUP($L$6,NATURALES!$A$11:$AV$55,26,FALSE)</f>
        <v>90</v>
      </c>
      <c r="P22" s="94">
        <f>VLOOKUP($L$6,NATURALES!$A$11:$AV$55,28,FALSE)</f>
        <v>95</v>
      </c>
      <c r="Q22" s="94">
        <f>VLOOKUP($L$6,NATURALES!$A$11:$AV$55,30,FALSE)</f>
        <v>100</v>
      </c>
      <c r="R22" s="94">
        <f>VLOOKUP($L$6,NATURALES!$A$11:$AV$55,32,FALSE)</f>
        <v>87</v>
      </c>
      <c r="S22" s="94">
        <f>VLOOKUP($L$6,NATURALES!$A$11:$AV$55,34,FALSE)</f>
        <v>90</v>
      </c>
      <c r="T22" s="288">
        <f>VLOOKUP($L$6,NATURALES!$A$11:$AV$55,36,FALSE)</f>
        <v>89.5</v>
      </c>
      <c r="U22" s="288">
        <f>VLOOKUP($L$6,NATURALES!$A$11:$AV$55,37,FALSE)</f>
        <v>88.25</v>
      </c>
      <c r="V22" s="288">
        <f>VLOOKUP($L$6,NATURALES!$A$11:$AV$55,38,FALSE)</f>
        <v>90.5</v>
      </c>
      <c r="W22" s="288">
        <f>VLOOKUP($L$6,NATURALES!$A$11:$AV$55,39,FALSE)</f>
        <v>93</v>
      </c>
      <c r="X22" s="303">
        <f>VLOOKUP($L$6,NATURALES!$A$11:$AV$55,40,FALSE)</f>
        <v>90.3125</v>
      </c>
      <c r="Y22" s="305">
        <f>VLOOKUP($L$6,NATURALES!$A$11:$AV$55,41,FALSE)</f>
        <v>0</v>
      </c>
      <c r="Z22" s="282" t="str">
        <f>VLOOKUP($L$6,NATURALES!$A$11:$BB$55,43,FALSE)</f>
        <v/>
      </c>
      <c r="AA22" s="282">
        <f>VLOOKUP($L$6,NATURALES!$A$11:$BB$55,44,FALSE)</f>
        <v>0</v>
      </c>
      <c r="AB22" s="282">
        <f>VLOOKUP($L$6,NATURALES!$A$11:$BB$55,45,FALSE)</f>
        <v>0</v>
      </c>
      <c r="AC22" s="305" t="str">
        <f>VLOOKUP($L$6,NATURALES!$A$11:$BB$55,46,FALSE)</f>
        <v/>
      </c>
      <c r="AD22" s="284" t="str">
        <f>VLOOKUP($L$6,NATURALES!$A$11:$BB$55,47,FALSE)</f>
        <v/>
      </c>
      <c r="AE22" s="282">
        <f>VLOOKUP($L$6,NATURALES!$A$11:$BB$55,48,FALSE)</f>
        <v>0</v>
      </c>
      <c r="AF22" s="282">
        <f>VLOOKUP($L$6,NATURALES!$A$11:$BB$55,49,FALSE)</f>
        <v>0</v>
      </c>
      <c r="AG22" s="307" t="str">
        <f>VLOOKUP($L$6,NATURALES!$A$11:$BB$55,50,FALSE)</f>
        <v/>
      </c>
      <c r="AH22" s="305" t="str">
        <f>VLOOKUP($L$6,NATURALES!$A$11:$BB$55,51,FALSE)</f>
        <v/>
      </c>
      <c r="AI22" s="282">
        <f>VLOOKUP($L$6,NATURALES!$A$11:$BB$55,52,FALSE)</f>
        <v>0</v>
      </c>
      <c r="AJ22" s="303">
        <f>VLOOKUP($L$6,NATURALES!$A$11:$BB$55,53,FALSE)</f>
        <v>90.3125</v>
      </c>
      <c r="AK22" s="309" t="str">
        <f>VLOOKUP($L$6,NATURALES!$A$11:$BB$55,54,FALSE)</f>
        <v/>
      </c>
    </row>
    <row r="23" spans="1:37" ht="19.25" customHeight="1" x14ac:dyDescent="0.2">
      <c r="A23" s="292"/>
      <c r="B23" s="274"/>
      <c r="C23" s="93" t="s">
        <v>89</v>
      </c>
      <c r="D23" s="94">
        <f>VLOOKUP($L$6,NATURALES!$A$11:$AV$55,5,FALSE)</f>
        <v>0</v>
      </c>
      <c r="E23" s="94">
        <f>VLOOKUP($L$6,NATURALES!$A$11:$AV$55,7,FALSE)</f>
        <v>0</v>
      </c>
      <c r="F23" s="94">
        <f>VLOOKUP($L$6,NATURALES!$A$11:$AV$55,9,FALSE)</f>
        <v>0</v>
      </c>
      <c r="G23" s="94">
        <f>VLOOKUP($L$6,NATURALES!$A$11:$AV$55,11,FALSE)</f>
        <v>0</v>
      </c>
      <c r="H23" s="94">
        <f>VLOOKUP($L$6,NATURALES!$A$11:$AV$55,13,FALSE)</f>
        <v>0</v>
      </c>
      <c r="I23" s="94">
        <f>VLOOKUP($L$6,NATURALES!$A$11:$AV$55,15,FALSE)</f>
        <v>0</v>
      </c>
      <c r="J23" s="94">
        <f>VLOOKUP($L$6,NATURALES!$A$11:$AV$55,17,FALSE)</f>
        <v>0</v>
      </c>
      <c r="K23" s="94">
        <f>VLOOKUP($L$6,NATURALES!$A$11:$AV$55,19,FALSE)</f>
        <v>0</v>
      </c>
      <c r="L23" s="94">
        <f>VLOOKUP($L$6,NATURALES!$A$11:$AV$55,21,FALSE)</f>
        <v>0</v>
      </c>
      <c r="M23" s="94">
        <f>VLOOKUP($L$6,NATURALES!$A$11:$AV$55,23,FALSE)</f>
        <v>0</v>
      </c>
      <c r="N23" s="94">
        <f>VLOOKUP($L$6,NATURALES!$A$11:$AV$55,25,FALSE)</f>
        <v>0</v>
      </c>
      <c r="O23" s="94">
        <f>VLOOKUP($L$6,NATURALES!$A$11:$AV$55,27,FALSE)</f>
        <v>0</v>
      </c>
      <c r="P23" s="94">
        <f>VLOOKUP($L$6,NATURALES!$A$11:$AV$55,29,FALSE)</f>
        <v>0</v>
      </c>
      <c r="Q23" s="94">
        <f>VLOOKUP($L$6,NATURALES!$A$11:$AV$55,31,FALSE)</f>
        <v>0</v>
      </c>
      <c r="R23" s="94">
        <f>VLOOKUP($L$6,NATURALES!$A$11:$AV$55,33,FALSE)</f>
        <v>0</v>
      </c>
      <c r="S23" s="94">
        <f>VLOOKUP($L$6,NATURALES!$A$11:$AV$55,35,FALSE)</f>
        <v>0</v>
      </c>
      <c r="T23" s="289"/>
      <c r="U23" s="289"/>
      <c r="V23" s="289"/>
      <c r="W23" s="289"/>
      <c r="X23" s="304"/>
      <c r="Y23" s="306"/>
      <c r="Z23" s="283"/>
      <c r="AA23" s="283"/>
      <c r="AB23" s="283"/>
      <c r="AC23" s="306"/>
      <c r="AD23" s="285"/>
      <c r="AE23" s="283"/>
      <c r="AF23" s="283"/>
      <c r="AG23" s="308"/>
      <c r="AH23" s="306"/>
      <c r="AI23" s="283"/>
      <c r="AJ23" s="304"/>
      <c r="AK23" s="310"/>
    </row>
    <row r="24" spans="1:37" ht="19.25" customHeight="1" x14ac:dyDescent="0.2">
      <c r="A24" s="292"/>
      <c r="B24" s="273" t="s">
        <v>26</v>
      </c>
      <c r="C24" s="93" t="s">
        <v>88</v>
      </c>
      <c r="D24" s="94">
        <f>VLOOKUP($L$6,EDU.ARTISTICA!$A$11:$AV$55,4,FALSE)</f>
        <v>100</v>
      </c>
      <c r="E24" s="94">
        <f>VLOOKUP($L$6,EDU.ARTISTICA!$A$11:$AV$55,6,FALSE)</f>
        <v>90</v>
      </c>
      <c r="F24" s="94">
        <f>VLOOKUP($L$6,EDU.ARTISTICA!$A$11:$AV$55,8,FALSE)</f>
        <v>100</v>
      </c>
      <c r="G24" s="94">
        <f>VLOOKUP($L$6,EDU.ARTISTICA!$A$11:$AV$55,10,FALSE)</f>
        <v>90</v>
      </c>
      <c r="H24" s="94">
        <f>VLOOKUP($L$6,EDU.ARTISTICA!$A$11:$AV$55,12,FALSE)</f>
        <v>95</v>
      </c>
      <c r="I24" s="94">
        <f>VLOOKUP($L$6,EDU.ARTISTICA!$A$11:$AV$55,14,FALSE)</f>
        <v>96</v>
      </c>
      <c r="J24" s="94">
        <f>VLOOKUP($L$6,EDU.ARTISTICA!$A$11:$AV$55,16,FALSE)</f>
        <v>95</v>
      </c>
      <c r="K24" s="94">
        <f>VLOOKUP($L$6,EDU.ARTISTICA!$A$11:$AV$55,18,FALSE)</f>
        <v>90</v>
      </c>
      <c r="L24" s="94">
        <f>VLOOKUP($L$6,EDU.ARTISTICA!$A$11:$AV$55,20,FALSE)</f>
        <v>94</v>
      </c>
      <c r="M24" s="94">
        <f>VLOOKUP($L$6,EDU.ARTISTICA!$A$11:$AV$55,22,FALSE)</f>
        <v>95</v>
      </c>
      <c r="N24" s="94">
        <f>VLOOKUP($L$6,EDU.ARTISTICA!$A$11:$AV$55,24,FALSE)</f>
        <v>93</v>
      </c>
      <c r="O24" s="94">
        <f>VLOOKUP($L$6,EDU.ARTISTICA!$A$11:$AV$55,26,FALSE)</f>
        <v>94</v>
      </c>
      <c r="P24" s="94">
        <f>VLOOKUP($L$6,EDU.ARTISTICA!$A$11:$AV$55,28,FALSE)</f>
        <v>95</v>
      </c>
      <c r="Q24" s="94">
        <f>VLOOKUP($L$6,EDU.ARTISTICA!$A$11:$AV$55,30,FALSE)</f>
        <v>90</v>
      </c>
      <c r="R24" s="94">
        <f>VLOOKUP($L$6,EDU.ARTISTICA!$A$11:$AV$55,32,FALSE)</f>
        <v>94</v>
      </c>
      <c r="S24" s="94">
        <f>VLOOKUP($L$6,EDU.ARTISTICA!$A$11:$AV$55,34,FALSE)</f>
        <v>95</v>
      </c>
      <c r="T24" s="288">
        <f>VLOOKUP($L$6,EDU.ARTISTICA!$A$11:$AV$55,36,FALSE)</f>
        <v>95</v>
      </c>
      <c r="U24" s="288">
        <f>VLOOKUP($L$6,EDU.ARTISTICA!$A$11:$AV$55,37,FALSE)</f>
        <v>94</v>
      </c>
      <c r="V24" s="288">
        <f>VLOOKUP($L$6,EDU.ARTISTICA!$A$11:$AV$55,38,FALSE)</f>
        <v>94</v>
      </c>
      <c r="W24" s="288">
        <f>VLOOKUP($L$6,EDU.ARTISTICA!$A$11:$AV$55,39,FALSE)</f>
        <v>93.5</v>
      </c>
      <c r="X24" s="303">
        <f>VLOOKUP($L$6,EDU.ARTISTICA!$A$11:$AV$55,40,FALSE)</f>
        <v>94.125</v>
      </c>
      <c r="Y24" s="305">
        <f>VLOOKUP($L$6,EDU.ARTISTICA!$A$11:$AV$55,41,FALSE)</f>
        <v>0</v>
      </c>
      <c r="Z24" s="282" t="str">
        <f>VLOOKUP($L$6,EDU.ARTISTICA!$A$11:$BB$55,43,FALSE)</f>
        <v/>
      </c>
      <c r="AA24" s="282">
        <f>VLOOKUP($L$6,EDU.ARTISTICA!$A$11:$BB$55,44,FALSE)</f>
        <v>0</v>
      </c>
      <c r="AB24" s="282">
        <f>VLOOKUP($L$6,EDU.ARTISTICA!$A$11:$BB$55,45,FALSE)</f>
        <v>0</v>
      </c>
      <c r="AC24" s="305" t="str">
        <f>VLOOKUP($L$6,EDU.ARTISTICA!$A$11:$BB$55,46,FALSE)</f>
        <v/>
      </c>
      <c r="AD24" s="284" t="str">
        <f>VLOOKUP($L$6,EDU.ARTISTICA!$A$11:$BB$55,47,FALSE)</f>
        <v/>
      </c>
      <c r="AE24" s="282">
        <f>VLOOKUP($L$6,EDU.ARTISTICA!$A$11:$BB$55,48,FALSE)</f>
        <v>0</v>
      </c>
      <c r="AF24" s="282">
        <f>VLOOKUP($L$6,EDU.ARTISTICA!$A$11:$BB$55,49,FALSE)</f>
        <v>0</v>
      </c>
      <c r="AG24" s="307" t="str">
        <f>VLOOKUP($L$6,EDU.ARTISTICA!$A$11:$BB$55,50,FALSE)</f>
        <v/>
      </c>
      <c r="AH24" s="305" t="str">
        <f>VLOOKUP($L$6,EDU.ARTISTICA!$A$11:$BB$55,51,FALSE)</f>
        <v/>
      </c>
      <c r="AI24" s="282">
        <f>VLOOKUP($L$6,EDU.ARTISTICA!$A$11:$BB$55,52,FALSE)</f>
        <v>0</v>
      </c>
      <c r="AJ24" s="303">
        <f>VLOOKUP($L$6,EDU.ARTISTICA!$A$11:$BB$55,53,FALSE)</f>
        <v>94.125</v>
      </c>
      <c r="AK24" s="309" t="str">
        <f>VLOOKUP($L$6,EDU.ARTISTICA!$A$11:$BB$55,54,FALSE)</f>
        <v/>
      </c>
    </row>
    <row r="25" spans="1:37" ht="19.25" customHeight="1" x14ac:dyDescent="0.2">
      <c r="A25" s="292"/>
      <c r="B25" s="274"/>
      <c r="C25" s="93" t="s">
        <v>89</v>
      </c>
      <c r="D25" s="94">
        <f>VLOOKUP($L$6,EDU.ARTISTICA!$A$11:$AV$55,5,FALSE)</f>
        <v>0</v>
      </c>
      <c r="E25" s="94">
        <f>VLOOKUP($L$6,EDU.ARTISTICA!$A$11:$AV$55,7,FALSE)</f>
        <v>0</v>
      </c>
      <c r="F25" s="94">
        <f>VLOOKUP($L$6,EDU.ARTISTICA!$A$11:$AV$55,9,FALSE)</f>
        <v>0</v>
      </c>
      <c r="G25" s="94">
        <f>VLOOKUP($L$6,EDU.ARTISTICA!$A$11:$AV$55,11,FALSE)</f>
        <v>0</v>
      </c>
      <c r="H25" s="94">
        <f>VLOOKUP($L$6,EDU.ARTISTICA!$A$11:$AV$55,13,FALSE)</f>
        <v>0</v>
      </c>
      <c r="I25" s="94">
        <f>VLOOKUP($L$6,EDU.ARTISTICA!$A$11:$AV$55,15,FALSE)</f>
        <v>0</v>
      </c>
      <c r="J25" s="94">
        <f>VLOOKUP($L$6,EDU.ARTISTICA!$A$11:$AV$55,17,FALSE)</f>
        <v>0</v>
      </c>
      <c r="K25" s="94">
        <f>VLOOKUP($L$6,EDU.ARTISTICA!$A$11:$AV$55,19,FALSE)</f>
        <v>0</v>
      </c>
      <c r="L25" s="94">
        <f>VLOOKUP($L$6,EDU.ARTISTICA!$A$11:$AV$55,21,FALSE)</f>
        <v>0</v>
      </c>
      <c r="M25" s="94">
        <f>VLOOKUP($L$6,EDU.ARTISTICA!$A$11:$AV$55,23,FALSE)</f>
        <v>0</v>
      </c>
      <c r="N25" s="94">
        <f>VLOOKUP($L$6,EDU.ARTISTICA!$A$11:$AV$55,25,FALSE)</f>
        <v>0</v>
      </c>
      <c r="O25" s="94">
        <f>VLOOKUP($L$6,EDU.ARTISTICA!$A$11:$AV$55,27,FALSE)</f>
        <v>0</v>
      </c>
      <c r="P25" s="94">
        <f>VLOOKUP($L$6,EDU.ARTISTICA!$A$11:$AV$55,29,FALSE)</f>
        <v>0</v>
      </c>
      <c r="Q25" s="94">
        <f>VLOOKUP($L$6,EDU.ARTISTICA!$A$11:$AV$55,31,FALSE)</f>
        <v>0</v>
      </c>
      <c r="R25" s="94">
        <f>VLOOKUP($L$6,EDU.ARTISTICA!$A$11:$AV$55,33,FALSE)</f>
        <v>0</v>
      </c>
      <c r="S25" s="94">
        <f>VLOOKUP($L$6,EDU.ARTISTICA!$A$11:$AV$55,35,FALSE)</f>
        <v>0</v>
      </c>
      <c r="T25" s="289"/>
      <c r="U25" s="289"/>
      <c r="V25" s="289"/>
      <c r="W25" s="289"/>
      <c r="X25" s="304"/>
      <c r="Y25" s="306"/>
      <c r="Z25" s="283"/>
      <c r="AA25" s="283"/>
      <c r="AB25" s="283"/>
      <c r="AC25" s="306"/>
      <c r="AD25" s="285"/>
      <c r="AE25" s="283"/>
      <c r="AF25" s="283"/>
      <c r="AG25" s="308"/>
      <c r="AH25" s="306"/>
      <c r="AI25" s="283"/>
      <c r="AJ25" s="304"/>
      <c r="AK25" s="310"/>
    </row>
    <row r="26" spans="1:37" ht="19.25" customHeight="1" x14ac:dyDescent="0.2">
      <c r="A26" s="292"/>
      <c r="B26" s="273" t="s">
        <v>27</v>
      </c>
      <c r="C26" s="93" t="s">
        <v>88</v>
      </c>
      <c r="D26" s="94">
        <f>VLOOKUP($L$6,EDU.FISICA!$A$11:$AV$55,4,FALSE)</f>
        <v>92</v>
      </c>
      <c r="E26" s="94">
        <f>VLOOKUP($L$6,EDU.FISICA!$A$11:$AV$55,6,FALSE)</f>
        <v>90</v>
      </c>
      <c r="F26" s="94">
        <f>VLOOKUP($L$6,EDU.FISICA!$A$11:$AV$55,8,FALSE)</f>
        <v>90</v>
      </c>
      <c r="G26" s="94">
        <f>VLOOKUP($L$6,EDU.FISICA!$A$11:$AV$55,10,FALSE)</f>
        <v>90</v>
      </c>
      <c r="H26" s="94">
        <f>VLOOKUP($L$6,EDU.FISICA!$A$11:$AV$55,12,FALSE)</f>
        <v>95</v>
      </c>
      <c r="I26" s="94">
        <f>VLOOKUP($L$6,EDU.FISICA!$A$11:$AV$55,14,FALSE)</f>
        <v>100</v>
      </c>
      <c r="J26" s="94">
        <f>VLOOKUP($L$6,EDU.FISICA!$A$11:$AV$55,16,FALSE)</f>
        <v>95</v>
      </c>
      <c r="K26" s="94">
        <f>VLOOKUP($L$6,EDU.FISICA!$A$11:$AV$55,18,FALSE)</f>
        <v>90</v>
      </c>
      <c r="L26" s="94">
        <f>VLOOKUP($L$6,EDU.FISICA!$A$11:$AV$55,20,FALSE)</f>
        <v>90</v>
      </c>
      <c r="M26" s="94">
        <f>VLOOKUP($L$6,EDU.FISICA!$A$11:$AV$55,22,FALSE)</f>
        <v>90</v>
      </c>
      <c r="N26" s="94">
        <f>VLOOKUP($L$6,EDU.FISICA!$A$11:$AV$55,24,FALSE)</f>
        <v>90</v>
      </c>
      <c r="O26" s="94">
        <f>VLOOKUP($L$6,EDU.FISICA!$A$11:$AV$55,26,FALSE)</f>
        <v>90</v>
      </c>
      <c r="P26" s="94">
        <f>VLOOKUP($L$6,EDU.FISICA!$A$11:$AV$55,28,FALSE)</f>
        <v>95</v>
      </c>
      <c r="Q26" s="94">
        <f>VLOOKUP($L$6,EDU.FISICA!$A$11:$AV$55,30,FALSE)</f>
        <v>90</v>
      </c>
      <c r="R26" s="94">
        <f>VLOOKUP($L$6,EDU.FISICA!$A$11:$AV$55,32,FALSE)</f>
        <v>90</v>
      </c>
      <c r="S26" s="94">
        <f>VLOOKUP($L$6,EDU.FISICA!$A$11:$AV$55,34,FALSE)</f>
        <v>95</v>
      </c>
      <c r="T26" s="288">
        <f>VLOOKUP($L$6,EDU.FISICA!$A$11:$AV$55,36,FALSE)</f>
        <v>90.5</v>
      </c>
      <c r="U26" s="288">
        <f>VLOOKUP($L$6,EDU.FISICA!$A$11:$AV$55,37,FALSE)</f>
        <v>95</v>
      </c>
      <c r="V26" s="288">
        <f>VLOOKUP($L$6,EDU.FISICA!$A$11:$AV$55,38,FALSE)</f>
        <v>90</v>
      </c>
      <c r="W26" s="288">
        <f>VLOOKUP($L$6,EDU.FISICA!$A$11:$AV$55,39,FALSE)</f>
        <v>92.5</v>
      </c>
      <c r="X26" s="303">
        <f>VLOOKUP($L$6,EDU.FISICA!$A$11:$AV$55,40,FALSE)</f>
        <v>92</v>
      </c>
      <c r="Y26" s="305">
        <f>VLOOKUP($L$6,EDU.FISICA!$A$11:$AV$55,41,FALSE)</f>
        <v>0</v>
      </c>
      <c r="Z26" s="282" t="str">
        <f>VLOOKUP($L$6,EDU.FISICA!$A$11:$BB$55,43,FALSE)</f>
        <v/>
      </c>
      <c r="AA26" s="282">
        <f>VLOOKUP($L$6,EDU.FISICA!$A$11:$BB$55,44,FALSE)</f>
        <v>0</v>
      </c>
      <c r="AB26" s="282">
        <f>VLOOKUP($L$6,EDU.FISICA!$A$11:$BB$55,45,FALSE)</f>
        <v>0</v>
      </c>
      <c r="AC26" s="305" t="str">
        <f>VLOOKUP($L$6,EDU.FISICA!$A$11:$BB$55,46,FALSE)</f>
        <v/>
      </c>
      <c r="AD26" s="284" t="str">
        <f>VLOOKUP($L$6,EDU.FISICA!$A$11:$BB$55,47,FALSE)</f>
        <v/>
      </c>
      <c r="AE26" s="282">
        <f>VLOOKUP($L$6,EDU.FISICA!$A$11:$BB$55,48,FALSE)</f>
        <v>0</v>
      </c>
      <c r="AF26" s="282">
        <f>VLOOKUP($L$6,EDU.FISICA!$A$11:$BB$55,49,FALSE)</f>
        <v>0</v>
      </c>
      <c r="AG26" s="307" t="str">
        <f>VLOOKUP($L$6,EDU.FISICA!$A$11:$BB$55,50,FALSE)</f>
        <v/>
      </c>
      <c r="AH26" s="305" t="str">
        <f>VLOOKUP($L$6,EDU.FISICA!$A$11:$BB$55,51,FALSE)</f>
        <v/>
      </c>
      <c r="AI26" s="282">
        <f>VLOOKUP($L$6,EDU.FISICA!$A$11:$BB$55,52,FALSE)</f>
        <v>0</v>
      </c>
      <c r="AJ26" s="303">
        <f>VLOOKUP($L$6,EDU.FISICA!$A$11:$BB$55,53,FALSE)</f>
        <v>92</v>
      </c>
      <c r="AK26" s="309" t="str">
        <f>VLOOKUP($L$6,EDU.FISICA!$A$11:$BB$55,54,FALSE)</f>
        <v/>
      </c>
    </row>
    <row r="27" spans="1:37" ht="19.25" customHeight="1" x14ac:dyDescent="0.2">
      <c r="A27" s="292"/>
      <c r="B27" s="274"/>
      <c r="C27" s="93" t="s">
        <v>89</v>
      </c>
      <c r="D27" s="94">
        <f>VLOOKUP($L$6,EDU.FISICA!$A$11:$AV$55,5,FALSE)</f>
        <v>0</v>
      </c>
      <c r="E27" s="94">
        <f>VLOOKUP($L$6,EDU.FISICA!$A$11:$AV$55,7,FALSE)</f>
        <v>0</v>
      </c>
      <c r="F27" s="94">
        <f>VLOOKUP($L$6,EDU.FISICA!$A$11:$AV$55,9,FALSE)</f>
        <v>0</v>
      </c>
      <c r="G27" s="94">
        <f>VLOOKUP($L$6,EDU.FISICA!$A$11:$AV$55,11,FALSE)</f>
        <v>0</v>
      </c>
      <c r="H27" s="94">
        <f>VLOOKUP($L$6,EDU.FISICA!$A$11:$AV$55,13,FALSE)</f>
        <v>0</v>
      </c>
      <c r="I27" s="94">
        <f>VLOOKUP($L$6,EDU.FISICA!$A$11:$AV$55,15,FALSE)</f>
        <v>0</v>
      </c>
      <c r="J27" s="94">
        <f>VLOOKUP($L$6,EDU.FISICA!$A$11:$AV$55,17,FALSE)</f>
        <v>0</v>
      </c>
      <c r="K27" s="94">
        <f>VLOOKUP($L$6,EDU.FISICA!$A$11:$AV$55,19,FALSE)</f>
        <v>0</v>
      </c>
      <c r="L27" s="94">
        <f>VLOOKUP($L$6,EDU.FISICA!$A$11:$AV$55,21,FALSE)</f>
        <v>0</v>
      </c>
      <c r="M27" s="94">
        <f>VLOOKUP($L$6,EDU.FISICA!$A$11:$AV$55,23,FALSE)</f>
        <v>0</v>
      </c>
      <c r="N27" s="94">
        <f>VLOOKUP($L$6,EDU.FISICA!$A$11:$AV$55,25,FALSE)</f>
        <v>0</v>
      </c>
      <c r="O27" s="94">
        <f>VLOOKUP($L$6,EDU.FISICA!$A$11:$AV$55,27,FALSE)</f>
        <v>0</v>
      </c>
      <c r="P27" s="94">
        <f>VLOOKUP($L$6,EDU.FISICA!$A$11:$AV$55,29,FALSE)</f>
        <v>0</v>
      </c>
      <c r="Q27" s="94">
        <f>VLOOKUP($L$6,EDU.FISICA!$A$11:$AV$55,31,FALSE)</f>
        <v>0</v>
      </c>
      <c r="R27" s="94">
        <f>VLOOKUP($L$6,EDU.FISICA!$A$11:$AV$55,33,FALSE)</f>
        <v>0</v>
      </c>
      <c r="S27" s="94">
        <f>VLOOKUP($L$6,EDU.FISICA!$A$11:$AV$55,35,FALSE)</f>
        <v>0</v>
      </c>
      <c r="T27" s="289"/>
      <c r="U27" s="289"/>
      <c r="V27" s="289"/>
      <c r="W27" s="289"/>
      <c r="X27" s="304"/>
      <c r="Y27" s="306"/>
      <c r="Z27" s="283"/>
      <c r="AA27" s="283"/>
      <c r="AB27" s="283"/>
      <c r="AC27" s="306"/>
      <c r="AD27" s="285"/>
      <c r="AE27" s="283"/>
      <c r="AF27" s="283"/>
      <c r="AG27" s="308"/>
      <c r="AH27" s="306"/>
      <c r="AI27" s="283"/>
      <c r="AJ27" s="304"/>
      <c r="AK27" s="310"/>
    </row>
    <row r="28" spans="1:37" ht="19.25" customHeight="1" x14ac:dyDescent="0.2">
      <c r="A28" s="292"/>
      <c r="B28" s="290" t="s">
        <v>28</v>
      </c>
      <c r="C28" s="93" t="s">
        <v>88</v>
      </c>
      <c r="D28" s="94">
        <f>VLOOKUP($L$6,RELIGION!$A$11:$AV$55,4,FALSE)</f>
        <v>90</v>
      </c>
      <c r="E28" s="94">
        <f>VLOOKUP($L$6,RELIGION!$A$11:$AV$55,6,FALSE)</f>
        <v>89</v>
      </c>
      <c r="F28" s="94">
        <f>VLOOKUP($L$6,RELIGION!$A$11:$AV$55,8,FALSE)</f>
        <v>88</v>
      </c>
      <c r="G28" s="94">
        <f>VLOOKUP($L$6,RELIGION!$A$11:$AV$55,10,FALSE)</f>
        <v>89</v>
      </c>
      <c r="H28" s="94">
        <f>VLOOKUP($L$6,RELIGION!$A$11:$AV$55,12,FALSE)</f>
        <v>90</v>
      </c>
      <c r="I28" s="94">
        <f>VLOOKUP($L$6,RELIGION!$A$11:$AV$55,14,FALSE)</f>
        <v>88</v>
      </c>
      <c r="J28" s="94">
        <f>VLOOKUP($L$6,RELIGION!$A$11:$AV$55,16,FALSE)</f>
        <v>90</v>
      </c>
      <c r="K28" s="94">
        <f>VLOOKUP($L$6,RELIGION!$A$11:$AV$55,18,FALSE)</f>
        <v>89</v>
      </c>
      <c r="L28" s="94">
        <f>VLOOKUP($L$6,RELIGION!$A$11:$AV$55,20,FALSE)</f>
        <v>89</v>
      </c>
      <c r="M28" s="94">
        <f>VLOOKUP($L$6,RELIGION!$A$11:$AV$55,22,FALSE)</f>
        <v>90</v>
      </c>
      <c r="N28" s="94">
        <f>VLOOKUP($L$6,RELIGION!$A$11:$AV$55,24,FALSE)</f>
        <v>92</v>
      </c>
      <c r="O28" s="94">
        <f>VLOOKUP($L$6,RELIGION!$A$11:$AV$55,26,FALSE)</f>
        <v>88</v>
      </c>
      <c r="P28" s="94">
        <f>VLOOKUP($L$6,RELIGION!$A$11:$AV$55,28,FALSE)</f>
        <v>89</v>
      </c>
      <c r="Q28" s="94">
        <f>VLOOKUP($L$6,RELIGION!$A$11:$AV$55,30,FALSE)</f>
        <v>88</v>
      </c>
      <c r="R28" s="94">
        <f>VLOOKUP($L$6,RELIGION!$A$11:$AV$55,32,FALSE)</f>
        <v>87</v>
      </c>
      <c r="S28" s="94">
        <f>VLOOKUP($L$6,RELIGION!$A$11:$AV$55,34,FALSE)</f>
        <v>90</v>
      </c>
      <c r="T28" s="288">
        <f>VLOOKUP($L$6,RELIGION!$A$11:$AV$55,36,FALSE)</f>
        <v>89</v>
      </c>
      <c r="U28" s="288">
        <f>VLOOKUP($L$6,RELIGION!$A$11:$AV$55,37,FALSE)</f>
        <v>89.25</v>
      </c>
      <c r="V28" s="288">
        <f>VLOOKUP($L$6,RELIGION!$A$11:$AV$55,38,FALSE)</f>
        <v>89.75</v>
      </c>
      <c r="W28" s="288">
        <f>VLOOKUP($L$6,RELIGION!$A$11:$AV$55,39,FALSE)</f>
        <v>88.5</v>
      </c>
      <c r="X28" s="303">
        <f>VLOOKUP($L$6,RELIGION!$A$11:$AV$55,40,FALSE)</f>
        <v>89.125</v>
      </c>
      <c r="Y28" s="305">
        <f>VLOOKUP($L$6,RELIGION!$A$11:$AV$55,41,FALSE)</f>
        <v>0</v>
      </c>
      <c r="Z28" s="282" t="str">
        <f>VLOOKUP($L$6,RELIGION!$A$11:$BB$55,43,FALSE)</f>
        <v/>
      </c>
      <c r="AA28" s="282">
        <f>VLOOKUP($L$6,RELIGION!$A$11:$BB$55,44,FALSE)</f>
        <v>0</v>
      </c>
      <c r="AB28" s="282">
        <f>VLOOKUP($L$6,RELIGION!$A$11:$BB$55,45,FALSE)</f>
        <v>0</v>
      </c>
      <c r="AC28" s="305" t="str">
        <f>VLOOKUP($L$6,RELIGION!$A$11:$BB$55,46,FALSE)</f>
        <v/>
      </c>
      <c r="AD28" s="284" t="str">
        <f>VLOOKUP($L$6,RELIGION!$A$11:$BB$55,47,FALSE)</f>
        <v/>
      </c>
      <c r="AE28" s="282">
        <f>VLOOKUP($L$6,RELIGION!$A$11:$BB$55,48,FALSE)</f>
        <v>0</v>
      </c>
      <c r="AF28" s="282">
        <f>VLOOKUP($L$6,RELIGION!$A$11:$BB$55,49,FALSE)</f>
        <v>0</v>
      </c>
      <c r="AG28" s="307" t="str">
        <f>VLOOKUP($L$6,RELIGION!$A$11:$BB$55,50,FALSE)</f>
        <v/>
      </c>
      <c r="AH28" s="305" t="str">
        <f>VLOOKUP($L$6,RELIGION!$A$11:$BB$55,51,FALSE)</f>
        <v/>
      </c>
      <c r="AI28" s="282">
        <f>VLOOKUP($L$6,RELIGION!$A$11:$BB$55,52,FALSE)</f>
        <v>0</v>
      </c>
      <c r="AJ28" s="303">
        <f>VLOOKUP($L$6,RELIGION!$A$11:$BB$55,53,FALSE)</f>
        <v>89.125</v>
      </c>
      <c r="AK28" s="309" t="str">
        <f>VLOOKUP($L$6,RELIGION!$A$11:$BB$55,54,FALSE)</f>
        <v/>
      </c>
    </row>
    <row r="29" spans="1:37" ht="19.25" customHeight="1" x14ac:dyDescent="0.2">
      <c r="A29" s="293"/>
      <c r="B29" s="290"/>
      <c r="C29" s="93" t="s">
        <v>89</v>
      </c>
      <c r="D29" s="94">
        <f>VLOOKUP($L$6,RELIGION!$A$11:$AV$55,5,FALSE)</f>
        <v>0</v>
      </c>
      <c r="E29" s="94">
        <f>VLOOKUP($L$6,RELIGION!$A$11:$AV$55,7,FALSE)</f>
        <v>0</v>
      </c>
      <c r="F29" s="94">
        <f>VLOOKUP($L$6,RELIGION!$A$11:$AV$55,9,FALSE)</f>
        <v>0</v>
      </c>
      <c r="G29" s="94">
        <f>VLOOKUP($L$6,RELIGION!$A$11:$AV$55,11,FALSE)</f>
        <v>0</v>
      </c>
      <c r="H29" s="94">
        <f>VLOOKUP($L$6,RELIGION!$A$11:$AV$55,13,FALSE)</f>
        <v>0</v>
      </c>
      <c r="I29" s="94">
        <f>VLOOKUP($L$6,RELIGION!$A$11:$AV$55,15,FALSE)</f>
        <v>0</v>
      </c>
      <c r="J29" s="94">
        <f>VLOOKUP($L$6,RELIGION!$A$11:$AV$55,17,FALSE)</f>
        <v>0</v>
      </c>
      <c r="K29" s="94">
        <f>VLOOKUP($L$6,RELIGION!$A$11:$AV$55,19,FALSE)</f>
        <v>0</v>
      </c>
      <c r="L29" s="94">
        <f>VLOOKUP($L$6,RELIGION!$A$11:$AV$55,21,FALSE)</f>
        <v>0</v>
      </c>
      <c r="M29" s="94">
        <f>VLOOKUP($L$6,RELIGION!$A$11:$AV$55,23,FALSE)</f>
        <v>0</v>
      </c>
      <c r="N29" s="94">
        <f>VLOOKUP($L$6,RELIGION!$A$11:$AV$55,25,FALSE)</f>
        <v>0</v>
      </c>
      <c r="O29" s="94">
        <f>VLOOKUP($L$6,RELIGION!$A$11:$AV$55,27,FALSE)</f>
        <v>0</v>
      </c>
      <c r="P29" s="94">
        <f>VLOOKUP($L$6,RELIGION!$A$11:$AV$55,29,FALSE)</f>
        <v>0</v>
      </c>
      <c r="Q29" s="94">
        <f>VLOOKUP($L$6,RELIGION!$A$11:$AV$55,31,FALSE)</f>
        <v>0</v>
      </c>
      <c r="R29" s="94">
        <f>VLOOKUP($L$6,RELIGION!$A$11:$AV$55,33,FALSE)</f>
        <v>0</v>
      </c>
      <c r="S29" s="94">
        <f>VLOOKUP($L$6,RELIGION!$A$11:$AV$55,35,FALSE)</f>
        <v>0</v>
      </c>
      <c r="T29" s="289"/>
      <c r="U29" s="289"/>
      <c r="V29" s="289"/>
      <c r="W29" s="289"/>
      <c r="X29" s="304"/>
      <c r="Y29" s="306"/>
      <c r="Z29" s="283"/>
      <c r="AA29" s="283"/>
      <c r="AB29" s="283"/>
      <c r="AC29" s="306"/>
      <c r="AD29" s="285"/>
      <c r="AE29" s="283"/>
      <c r="AF29" s="283"/>
      <c r="AG29" s="308"/>
      <c r="AH29" s="306"/>
      <c r="AI29" s="283"/>
      <c r="AJ29" s="304"/>
      <c r="AK29" s="310"/>
    </row>
  </sheetData>
  <mergeCells count="191">
    <mergeCell ref="T28:T29"/>
    <mergeCell ref="U28:U29"/>
    <mergeCell ref="V28:V29"/>
    <mergeCell ref="W28:W29"/>
    <mergeCell ref="T24:T25"/>
    <mergeCell ref="U24:U25"/>
    <mergeCell ref="V24:V25"/>
    <mergeCell ref="W24:W25"/>
    <mergeCell ref="T26:T27"/>
    <mergeCell ref="U26:U27"/>
    <mergeCell ref="V26:V27"/>
    <mergeCell ref="W26:W27"/>
    <mergeCell ref="T20:T21"/>
    <mergeCell ref="U20:U21"/>
    <mergeCell ref="V20:V21"/>
    <mergeCell ref="W20:W21"/>
    <mergeCell ref="T22:T23"/>
    <mergeCell ref="U22:U23"/>
    <mergeCell ref="V22:V23"/>
    <mergeCell ref="W22:W23"/>
    <mergeCell ref="T18:T19"/>
    <mergeCell ref="U18:U19"/>
    <mergeCell ref="V18:V19"/>
    <mergeCell ref="W18:W19"/>
    <mergeCell ref="U14:U15"/>
    <mergeCell ref="V14:V15"/>
    <mergeCell ref="W14:W15"/>
    <mergeCell ref="T16:T17"/>
    <mergeCell ref="U16:U17"/>
    <mergeCell ref="V16:V17"/>
    <mergeCell ref="W16:W17"/>
    <mergeCell ref="AJ28:AJ29"/>
    <mergeCell ref="AK28:AK29"/>
    <mergeCell ref="AJ24:AJ25"/>
    <mergeCell ref="AK24:AK25"/>
    <mergeCell ref="AJ26:AJ27"/>
    <mergeCell ref="AK26:AK27"/>
    <mergeCell ref="AH28:AH29"/>
    <mergeCell ref="AI26:AI27"/>
    <mergeCell ref="AI28:AI29"/>
    <mergeCell ref="AH22:AH23"/>
    <mergeCell ref="AH24:AH25"/>
    <mergeCell ref="AH26:AH27"/>
    <mergeCell ref="AG24:AG25"/>
    <mergeCell ref="AG26:AG27"/>
    <mergeCell ref="AG28:AG29"/>
    <mergeCell ref="AI14:AI15"/>
    <mergeCell ref="AI16:AI17"/>
    <mergeCell ref="AK20:AK21"/>
    <mergeCell ref="AJ22:AJ23"/>
    <mergeCell ref="AK22:AK23"/>
    <mergeCell ref="AJ14:AJ15"/>
    <mergeCell ref="AK14:AK15"/>
    <mergeCell ref="AJ16:AJ17"/>
    <mergeCell ref="AK16:AK17"/>
    <mergeCell ref="AJ18:AJ19"/>
    <mergeCell ref="AK18:AK19"/>
    <mergeCell ref="AJ20:AJ21"/>
    <mergeCell ref="AI18:AI19"/>
    <mergeCell ref="AI20:AI21"/>
    <mergeCell ref="AI22:AI23"/>
    <mergeCell ref="AI24:AI25"/>
    <mergeCell ref="AG14:AG15"/>
    <mergeCell ref="AG16:AG17"/>
    <mergeCell ref="AG18:AG19"/>
    <mergeCell ref="AG20:AG21"/>
    <mergeCell ref="AG22:AG23"/>
    <mergeCell ref="AH14:AH15"/>
    <mergeCell ref="AH16:AH17"/>
    <mergeCell ref="AH18:AH19"/>
    <mergeCell ref="AH20:AH21"/>
    <mergeCell ref="AC26:AC27"/>
    <mergeCell ref="AC28:AC29"/>
    <mergeCell ref="AD26:AD27"/>
    <mergeCell ref="AE26:AE27"/>
    <mergeCell ref="AF26:AF27"/>
    <mergeCell ref="AD28:AD29"/>
    <mergeCell ref="AE28:AE29"/>
    <mergeCell ref="AF28:AF29"/>
    <mergeCell ref="AD22:AD23"/>
    <mergeCell ref="AE22:AE23"/>
    <mergeCell ref="AF22:AF23"/>
    <mergeCell ref="AD24:AD25"/>
    <mergeCell ref="AE24:AE25"/>
    <mergeCell ref="AF24:AF25"/>
    <mergeCell ref="AD16:AD17"/>
    <mergeCell ref="AE16:AE17"/>
    <mergeCell ref="AF16:AF17"/>
    <mergeCell ref="Z28:Z29"/>
    <mergeCell ref="AA28:AA29"/>
    <mergeCell ref="AB28:AB29"/>
    <mergeCell ref="AC14:AC15"/>
    <mergeCell ref="AC16:AC17"/>
    <mergeCell ref="AC18:AC19"/>
    <mergeCell ref="AC20:AC21"/>
    <mergeCell ref="AC22:AC23"/>
    <mergeCell ref="AC24:AC25"/>
    <mergeCell ref="Z24:Z25"/>
    <mergeCell ref="AA24:AA25"/>
    <mergeCell ref="AB24:AB25"/>
    <mergeCell ref="Z26:Z27"/>
    <mergeCell ref="AA26:AA27"/>
    <mergeCell ref="AB26:AB27"/>
    <mergeCell ref="AD18:AD19"/>
    <mergeCell ref="AE18:AE19"/>
    <mergeCell ref="AF18:AF19"/>
    <mergeCell ref="AD20:AD21"/>
    <mergeCell ref="AE20:AE21"/>
    <mergeCell ref="AF20:AF21"/>
    <mergeCell ref="Z16:Z17"/>
    <mergeCell ref="AA16:AA17"/>
    <mergeCell ref="AB16:AB17"/>
    <mergeCell ref="X24:X25"/>
    <mergeCell ref="Y24:Y25"/>
    <mergeCell ref="X26:X27"/>
    <mergeCell ref="Y26:Y27"/>
    <mergeCell ref="Z20:Z21"/>
    <mergeCell ref="AA20:AA21"/>
    <mergeCell ref="AB20:AB21"/>
    <mergeCell ref="Z22:Z23"/>
    <mergeCell ref="AA22:AA23"/>
    <mergeCell ref="AB22:AB23"/>
    <mergeCell ref="Z18:Z19"/>
    <mergeCell ref="AA18:AA19"/>
    <mergeCell ref="AB18:AB19"/>
    <mergeCell ref="X28:X29"/>
    <mergeCell ref="Y28:Y29"/>
    <mergeCell ref="X18:X19"/>
    <mergeCell ref="Y18:Y19"/>
    <mergeCell ref="X20:X21"/>
    <mergeCell ref="Y20:Y21"/>
    <mergeCell ref="X22:X23"/>
    <mergeCell ref="Y22:Y23"/>
    <mergeCell ref="X14:X15"/>
    <mergeCell ref="Y14:Y15"/>
    <mergeCell ref="X16:X17"/>
    <mergeCell ref="Y16:Y17"/>
    <mergeCell ref="B26:B27"/>
    <mergeCell ref="B28:B29"/>
    <mergeCell ref="A14:A29"/>
    <mergeCell ref="A13:C13"/>
    <mergeCell ref="A11:C12"/>
    <mergeCell ref="B16:B17"/>
    <mergeCell ref="B18:B19"/>
    <mergeCell ref="B20:B21"/>
    <mergeCell ref="B22:B23"/>
    <mergeCell ref="B24:B25"/>
    <mergeCell ref="A6:I6"/>
    <mergeCell ref="A5:I5"/>
    <mergeCell ref="A7:I7"/>
    <mergeCell ref="J1:AD1"/>
    <mergeCell ref="J2:AD2"/>
    <mergeCell ref="Y11:Y13"/>
    <mergeCell ref="B14:B15"/>
    <mergeCell ref="AE12:AE13"/>
    <mergeCell ref="AF12:AF13"/>
    <mergeCell ref="A9:AK9"/>
    <mergeCell ref="D11:G12"/>
    <mergeCell ref="Z14:Z15"/>
    <mergeCell ref="AA14:AA15"/>
    <mergeCell ref="AB14:AB15"/>
    <mergeCell ref="AD14:AD15"/>
    <mergeCell ref="AE14:AE15"/>
    <mergeCell ref="AF14:AF15"/>
    <mergeCell ref="J4:K4"/>
    <mergeCell ref="J6:K6"/>
    <mergeCell ref="T4:U4"/>
    <mergeCell ref="N6:O6"/>
    <mergeCell ref="R6:T6"/>
    <mergeCell ref="W6:X6"/>
    <mergeCell ref="T14:T15"/>
    <mergeCell ref="AG12:AG13"/>
    <mergeCell ref="AH12:AH13"/>
    <mergeCell ref="AI12:AI13"/>
    <mergeCell ref="AH11:AI11"/>
    <mergeCell ref="AJ11:AK12"/>
    <mergeCell ref="H12:K12"/>
    <mergeCell ref="L12:O12"/>
    <mergeCell ref="P12:S12"/>
    <mergeCell ref="Z12:Z13"/>
    <mergeCell ref="AA12:AA13"/>
    <mergeCell ref="AB12:AB13"/>
    <mergeCell ref="AC12:AC13"/>
    <mergeCell ref="AD12:AD13"/>
    <mergeCell ref="H11:K11"/>
    <mergeCell ref="L11:O11"/>
    <mergeCell ref="P11:S11"/>
    <mergeCell ref="T11:W12"/>
    <mergeCell ref="X11:X13"/>
    <mergeCell ref="Z11:AC11"/>
    <mergeCell ref="AD11:AG11"/>
  </mergeCells>
  <pageMargins left="0.31496062992125984" right="0" top="0.35433070866141736" bottom="0.35433070866141736" header="0.31496062992125984" footer="0.31496062992125984"/>
  <pageSetup scale="68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2B70C-3703-0D4E-A312-22B303EBBFCF}">
  <dimension ref="A1:AL63"/>
  <sheetViews>
    <sheetView showZeros="0" zoomScale="94" zoomScaleNormal="70" workbookViewId="0">
      <selection activeCell="W15" sqref="W15"/>
    </sheetView>
  </sheetViews>
  <sheetFormatPr baseColWidth="10" defaultRowHeight="15" x14ac:dyDescent="0.2"/>
  <cols>
    <col min="1" max="1" width="4.6640625" customWidth="1"/>
    <col min="2" max="2" width="27.5" customWidth="1"/>
    <col min="3" max="3" width="27" customWidth="1"/>
    <col min="4" max="8" width="4.5" customWidth="1"/>
    <col min="9" max="9" width="4" customWidth="1"/>
    <col min="10" max="11" width="4.1640625" customWidth="1"/>
    <col min="12" max="13" width="4" customWidth="1"/>
    <col min="14" max="38" width="4.5" customWidth="1"/>
  </cols>
  <sheetData>
    <row r="1" spans="1:38" ht="29" x14ac:dyDescent="0.2">
      <c r="D1" s="139" t="s">
        <v>219</v>
      </c>
    </row>
    <row r="2" spans="1:38" ht="10.75" customHeight="1" x14ac:dyDescent="0.2">
      <c r="D2" s="139"/>
    </row>
    <row r="7" spans="1:38" x14ac:dyDescent="0.2">
      <c r="I7" s="179" t="s">
        <v>127</v>
      </c>
      <c r="J7" s="179"/>
      <c r="K7" s="180">
        <v>10658</v>
      </c>
      <c r="L7" s="180"/>
    </row>
    <row r="8" spans="1:38" ht="16" thickBot="1" x14ac:dyDescent="0.25"/>
    <row r="9" spans="1:38" ht="54.5" customHeight="1" thickBot="1" x14ac:dyDescent="0.25">
      <c r="B9" s="166" t="s">
        <v>68</v>
      </c>
      <c r="C9" s="166"/>
      <c r="D9" s="173" t="s">
        <v>69</v>
      </c>
      <c r="E9" s="174"/>
      <c r="F9" s="174"/>
      <c r="G9" s="175"/>
      <c r="H9" s="173" t="s">
        <v>70</v>
      </c>
      <c r="I9" s="174"/>
      <c r="J9" s="174"/>
      <c r="K9" s="175"/>
      <c r="L9" s="176" t="s">
        <v>71</v>
      </c>
      <c r="M9" s="177"/>
      <c r="N9" s="177"/>
      <c r="O9" s="178"/>
      <c r="P9" s="173" t="s">
        <v>72</v>
      </c>
      <c r="Q9" s="174"/>
      <c r="R9" s="174"/>
      <c r="S9" s="175"/>
      <c r="T9" s="176" t="s">
        <v>131</v>
      </c>
      <c r="U9" s="177"/>
      <c r="V9" s="177"/>
      <c r="W9" s="178"/>
      <c r="X9" s="173" t="s">
        <v>73</v>
      </c>
      <c r="Y9" s="174"/>
      <c r="Z9" s="174"/>
      <c r="AA9" s="175"/>
      <c r="AB9" s="173" t="s">
        <v>74</v>
      </c>
      <c r="AC9" s="174"/>
      <c r="AD9" s="174"/>
      <c r="AE9" s="175"/>
      <c r="AF9" s="173" t="s">
        <v>75</v>
      </c>
      <c r="AG9" s="174"/>
      <c r="AH9" s="174"/>
      <c r="AI9" s="175"/>
      <c r="AJ9" s="173" t="s">
        <v>76</v>
      </c>
      <c r="AK9" s="174"/>
      <c r="AL9" s="175"/>
    </row>
    <row r="10" spans="1:38" ht="60" customHeight="1" x14ac:dyDescent="0.2">
      <c r="A10" s="4" t="s">
        <v>65</v>
      </c>
      <c r="B10" s="106" t="s">
        <v>4</v>
      </c>
      <c r="C10" s="110" t="s">
        <v>19</v>
      </c>
      <c r="D10" s="111" t="s">
        <v>77</v>
      </c>
      <c r="E10" s="112" t="s">
        <v>78</v>
      </c>
      <c r="F10" s="112" t="s">
        <v>79</v>
      </c>
      <c r="G10" s="113" t="s">
        <v>123</v>
      </c>
      <c r="H10" s="111" t="s">
        <v>77</v>
      </c>
      <c r="I10" s="112" t="s">
        <v>78</v>
      </c>
      <c r="J10" s="112" t="s">
        <v>79</v>
      </c>
      <c r="K10" s="113" t="s">
        <v>123</v>
      </c>
      <c r="L10" s="111" t="s">
        <v>77</v>
      </c>
      <c r="M10" s="112" t="s">
        <v>78</v>
      </c>
      <c r="N10" s="112" t="s">
        <v>79</v>
      </c>
      <c r="O10" s="113" t="s">
        <v>123</v>
      </c>
      <c r="P10" s="111" t="s">
        <v>77</v>
      </c>
      <c r="Q10" s="112" t="s">
        <v>78</v>
      </c>
      <c r="R10" s="112" t="s">
        <v>79</v>
      </c>
      <c r="S10" s="113" t="s">
        <v>123</v>
      </c>
      <c r="T10" s="111" t="s">
        <v>77</v>
      </c>
      <c r="U10" s="112" t="s">
        <v>78</v>
      </c>
      <c r="V10" s="112" t="s">
        <v>79</v>
      </c>
      <c r="W10" s="113" t="s">
        <v>123</v>
      </c>
      <c r="X10" s="111" t="s">
        <v>77</v>
      </c>
      <c r="Y10" s="112" t="s">
        <v>78</v>
      </c>
      <c r="Z10" s="112" t="s">
        <v>79</v>
      </c>
      <c r="AA10" s="113" t="s">
        <v>123</v>
      </c>
      <c r="AB10" s="111" t="s">
        <v>77</v>
      </c>
      <c r="AC10" s="112" t="s">
        <v>78</v>
      </c>
      <c r="AD10" s="112" t="s">
        <v>79</v>
      </c>
      <c r="AE10" s="113" t="s">
        <v>123</v>
      </c>
      <c r="AF10" s="111" t="s">
        <v>77</v>
      </c>
      <c r="AG10" s="112" t="s">
        <v>78</v>
      </c>
      <c r="AH10" s="112" t="s">
        <v>79</v>
      </c>
      <c r="AI10" s="113" t="s">
        <v>123</v>
      </c>
      <c r="AJ10" s="111" t="s">
        <v>80</v>
      </c>
      <c r="AK10" s="114" t="s">
        <v>81</v>
      </c>
      <c r="AL10" s="115" t="s">
        <v>82</v>
      </c>
    </row>
    <row r="11" spans="1:38" ht="16.5" customHeight="1" x14ac:dyDescent="0.2">
      <c r="A11" s="5">
        <v>1</v>
      </c>
      <c r="B11" s="6" t="str">
        <f>ESPANOL!B11</f>
        <v>ANGELICA MARIA</v>
      </c>
      <c r="C11" s="116" t="str">
        <f>ESPANOL!C11</f>
        <v>CARRERA DE LA CRUZ</v>
      </c>
      <c r="D11" s="117">
        <f>ESPANOL!$AN11</f>
        <v>90.9375</v>
      </c>
      <c r="E11" s="109" t="str">
        <f>ESPANOL!$AT11</f>
        <v/>
      </c>
      <c r="F11" s="108" t="str">
        <f>ESPANOL!$AX11</f>
        <v/>
      </c>
      <c r="G11" s="118">
        <f>IF(AND(NOT(ISBLANK(ESPANOL!$AY11)), NOT(ISBLANK(ESPANOL!$AZ11))), ESPANOL!$AY11 + ESPANOL!$AZ11, 0)</f>
        <v>0</v>
      </c>
      <c r="H11" s="119">
        <f>INGLES!AN11</f>
        <v>0</v>
      </c>
      <c r="I11" s="3" t="str">
        <f>INGLES!AT11</f>
        <v/>
      </c>
      <c r="J11" s="7" t="str">
        <f>INGLES!AX11</f>
        <v/>
      </c>
      <c r="K11" s="120">
        <f>IF(AND(NOT(ISBLANK(INGLES!AY11)), NOT(ISBLANK(INGLES!AZ11))), INGLES!AY11 + INGLES!AZ11, 0)</f>
        <v>0</v>
      </c>
      <c r="L11" s="117">
        <f>MATEMATICA!$AN11</f>
        <v>83.5625</v>
      </c>
      <c r="M11" s="109" t="str">
        <f>MATEMATICA!$AT11</f>
        <v/>
      </c>
      <c r="N11" s="108" t="str">
        <f>MATEMATICA!$AX11</f>
        <v/>
      </c>
      <c r="O11" s="118">
        <f>IF(AND(NOT(ISBLANK(MATEMATICA!$AY11)), NOT(ISBLANK(MATEMATICA!$AZ11))), MATEMATICA!$AY11 + MATEMATICA!$AZ11, 0)</f>
        <v>0</v>
      </c>
      <c r="P11" s="117">
        <f>SOCIALES!$AN11</f>
        <v>89.8125</v>
      </c>
      <c r="Q11" s="109" t="str">
        <f>SOCIALES!$AT11</f>
        <v/>
      </c>
      <c r="R11" s="108" t="str">
        <f>SOCIALES!$AX11</f>
        <v/>
      </c>
      <c r="S11" s="118">
        <f>IF(AND(NOT(ISBLANK(SOCIALES!$AY11)), NOT(ISBLANK(SOCIALES!$AZ11))), SOCIALES!$AY11 + SOCIALES!$AZ11, 0)</f>
        <v>0</v>
      </c>
      <c r="T11" s="117">
        <f>NATURALES!$AN11</f>
        <v>78.0625</v>
      </c>
      <c r="U11" s="109" t="str">
        <f>NATURALES!$AT11</f>
        <v/>
      </c>
      <c r="V11" s="108" t="str">
        <f>NATURALES!$AX11</f>
        <v/>
      </c>
      <c r="W11" s="118">
        <f>IF(AND(NOT(ISBLANK(NATURALES!$AY11)), NOT(ISBLANK(NATURALES!$AZ11))), NATURALES!$AY11 + NATURALES!$AZ11, 0)</f>
        <v>0</v>
      </c>
      <c r="X11" s="117">
        <f>EDU.ARTISTICA!$AN11</f>
        <v>88.75</v>
      </c>
      <c r="Y11" s="109" t="str">
        <f>EDU.ARTISTICA!$AT11</f>
        <v/>
      </c>
      <c r="Z11" s="108" t="str">
        <f>EDU.ARTISTICA!$AX11</f>
        <v/>
      </c>
      <c r="AA11" s="118">
        <f>IF(AND(NOT(ISBLANK(EDU.ARTISTICA!$AY11)), NOT(ISBLANK(EDU.ARTISTICA!$AZ11))), EDU.ARTISTICA!$AY11 + EDU.ARTISTICA!$AZ11, 0)</f>
        <v>0</v>
      </c>
      <c r="AB11" s="117">
        <f>EDU.FISICA!$AN11</f>
        <v>84.6875</v>
      </c>
      <c r="AC11" s="109" t="str">
        <f>EDU.FISICA!$AT11</f>
        <v/>
      </c>
      <c r="AD11" s="108" t="str">
        <f>EDU.FISICA!$AX11</f>
        <v/>
      </c>
      <c r="AE11" s="118">
        <f>IF(AND(NOT(ISBLANK(EDU.FISICA!$AY11)), NOT(ISBLANK(EDU.FISICA!$AZ11))), EDU.FISICA!$AY11 + EDU.FISICA!$AZ11, 0)</f>
        <v>0</v>
      </c>
      <c r="AF11" s="117">
        <f>RELIGION!$AN11</f>
        <v>90.125</v>
      </c>
      <c r="AG11" s="109" t="str">
        <f>RELIGION!$AT11</f>
        <v/>
      </c>
      <c r="AH11" s="108" t="str">
        <f>RELIGION!$AX11</f>
        <v/>
      </c>
      <c r="AI11" s="118">
        <f>IF(AND(NOT(ISBLANK(RELIGION!$AY11)), NOT(ISBLANK(RELIGION!$AZ11))), RELIGION!$AY11 + RELIGION!$AZ11, 0)</f>
        <v>0</v>
      </c>
      <c r="AJ11" s="121"/>
      <c r="AK11" s="8"/>
      <c r="AL11" s="122"/>
    </row>
    <row r="12" spans="1:38" ht="16.5" customHeight="1" x14ac:dyDescent="0.2">
      <c r="A12" s="5">
        <v>2</v>
      </c>
      <c r="B12" s="6" t="str">
        <f>ESPANOL!B12</f>
        <v>ANNY MICHELY</v>
      </c>
      <c r="C12" s="116" t="str">
        <f>ESPANOL!C12</f>
        <v>MONTERO ESTRELLA</v>
      </c>
      <c r="D12" s="117">
        <f>ESPANOL!AN12</f>
        <v>0</v>
      </c>
      <c r="E12" s="109" t="str">
        <f>ESPANOL!AT12</f>
        <v/>
      </c>
      <c r="F12" s="108" t="str">
        <f>ESPANOL!AX12</f>
        <v/>
      </c>
      <c r="G12" s="118">
        <f>IF(AND(NOT(ISBLANK(ESPANOL!AY12)), NOT(ISBLANK(ESPANOL!AZ12))), ESPANOL!AY12 + ESPANOL!AZ12, 0)</f>
        <v>0</v>
      </c>
      <c r="H12" s="119">
        <f>INGLES!AN12</f>
        <v>0</v>
      </c>
      <c r="I12" s="3" t="str">
        <f>INGLES!AT12</f>
        <v/>
      </c>
      <c r="J12" s="7" t="str">
        <f>INGLES!AX12</f>
        <v/>
      </c>
      <c r="K12" s="120">
        <f>IF(AND(NOT(ISBLANK(INGLES!AY12)), NOT(ISBLANK(INGLES!AZ12))), INGLES!AY12 + INGLES!AZ12, 0)</f>
        <v>0</v>
      </c>
      <c r="L12" s="117">
        <f>MATEMATICA!$AN12</f>
        <v>0</v>
      </c>
      <c r="M12" s="109" t="str">
        <f>MATEMATICA!$AT12</f>
        <v/>
      </c>
      <c r="N12" s="108" t="str">
        <f>MATEMATICA!$AX12</f>
        <v/>
      </c>
      <c r="O12" s="118">
        <f>IF(AND(NOT(ISBLANK(MATEMATICA!$AY12)), NOT(ISBLANK(MATEMATICA!$AZ12))), MATEMATICA!$AY12 + MATEMATICA!$AZ12, 0)</f>
        <v>0</v>
      </c>
      <c r="P12" s="117">
        <f>SOCIALES!$AN12</f>
        <v>0</v>
      </c>
      <c r="Q12" s="109" t="str">
        <f>SOCIALES!$AT12</f>
        <v/>
      </c>
      <c r="R12" s="108" t="str">
        <f>SOCIALES!$AX12</f>
        <v/>
      </c>
      <c r="S12" s="118">
        <f>IF(AND(NOT(ISBLANK(SOCIALES!$AY12)), NOT(ISBLANK(SOCIALES!$AZ12))), SOCIALES!$AY12 + SOCIALES!$AZ12, 0)</f>
        <v>0</v>
      </c>
      <c r="T12" s="117">
        <f>NATURALES!$AN12</f>
        <v>19.6875</v>
      </c>
      <c r="U12" s="109" t="str">
        <f>NATURALES!$AT12</f>
        <v/>
      </c>
      <c r="V12" s="108" t="str">
        <f>NATURALES!$AX12</f>
        <v/>
      </c>
      <c r="W12" s="118">
        <f>IF(AND(NOT(ISBLANK(NATURALES!$AY12)), NOT(ISBLANK(NATURALES!$AZ12))), NATURALES!$AY12 + NATURALES!$AZ12, 0)</f>
        <v>0</v>
      </c>
      <c r="X12" s="117">
        <f>EDU.ARTISTICA!$AN12</f>
        <v>0</v>
      </c>
      <c r="Y12" s="109" t="str">
        <f>EDU.ARTISTICA!$AT12</f>
        <v/>
      </c>
      <c r="Z12" s="108" t="str">
        <f>EDU.ARTISTICA!$AX12</f>
        <v/>
      </c>
      <c r="AA12" s="118">
        <f>IF(AND(NOT(ISBLANK(EDU.ARTISTICA!$AY12)), NOT(ISBLANK(EDU.ARTISTICA!$AZ12))), EDU.ARTISTICA!$AY12 + EDU.ARTISTICA!$AZ12, 0)</f>
        <v>0</v>
      </c>
      <c r="AB12" s="117">
        <f>EDU.FISICA!$AN12</f>
        <v>19.6875</v>
      </c>
      <c r="AC12" s="109" t="str">
        <f>EDU.FISICA!$AT12</f>
        <v/>
      </c>
      <c r="AD12" s="108" t="str">
        <f>EDU.FISICA!$AX12</f>
        <v/>
      </c>
      <c r="AE12" s="118">
        <f>IF(AND(NOT(ISBLANK(EDU.FISICA!$AY12)), NOT(ISBLANK(EDU.FISICA!$AZ12))), EDU.FISICA!$AY12 + EDU.FISICA!$AZ12, 0)</f>
        <v>0</v>
      </c>
      <c r="AF12" s="117">
        <f>RELIGION!$AN12</f>
        <v>0</v>
      </c>
      <c r="AG12" s="109" t="str">
        <f>RELIGION!$AT12</f>
        <v/>
      </c>
      <c r="AH12" s="108" t="str">
        <f>RELIGION!$AX12</f>
        <v/>
      </c>
      <c r="AI12" s="118">
        <f>IF(AND(NOT(ISBLANK(RELIGION!$AY12)), NOT(ISBLANK(RELIGION!$AZ12))), RELIGION!$AY12 + RELIGION!$AZ12, 0)</f>
        <v>0</v>
      </c>
      <c r="AJ12" s="121" t="str">
        <f t="shared" ref="AJ12:AJ38" si="0">IF(MIN(D12:AI12)&gt;=70, "A", "")</f>
        <v/>
      </c>
      <c r="AK12" s="8"/>
      <c r="AL12" s="123"/>
    </row>
    <row r="13" spans="1:38" ht="16.5" customHeight="1" x14ac:dyDescent="0.2">
      <c r="A13" s="5">
        <v>3</v>
      </c>
      <c r="B13" s="6" t="str">
        <f>ESPANOL!B13</f>
        <v>ANYI PATRICIA</v>
      </c>
      <c r="C13" s="116" t="str">
        <f>ESPANOL!C13</f>
        <v>MONTES DE OCA MEJIA</v>
      </c>
      <c r="D13" s="117">
        <f>ESPANOL!AN13</f>
        <v>0</v>
      </c>
      <c r="E13" s="109" t="str">
        <f>ESPANOL!AT13</f>
        <v/>
      </c>
      <c r="F13" s="108" t="str">
        <f>ESPANOL!AX13</f>
        <v/>
      </c>
      <c r="G13" s="118">
        <f>IF(AND(NOT(ISBLANK(ESPANOL!AY13)), NOT(ISBLANK(ESPANOL!AZ13))), ESPANOL!AY13 + ESPANOL!AZ13, 0)</f>
        <v>0</v>
      </c>
      <c r="H13" s="119">
        <f>INGLES!AN13</f>
        <v>0</v>
      </c>
      <c r="I13" s="3" t="str">
        <f>INGLES!AT13</f>
        <v/>
      </c>
      <c r="J13" s="7" t="str">
        <f>INGLES!AX13</f>
        <v/>
      </c>
      <c r="K13" s="120">
        <f>IF(AND(NOT(ISBLANK(INGLES!AY13)), NOT(ISBLANK(INGLES!AZ13))), INGLES!AY13 + INGLES!AZ13, 0)</f>
        <v>0</v>
      </c>
      <c r="L13" s="117">
        <f>MATEMATICA!$AN13</f>
        <v>0</v>
      </c>
      <c r="M13" s="109" t="str">
        <f>MATEMATICA!$AT13</f>
        <v/>
      </c>
      <c r="N13" s="108" t="str">
        <f>MATEMATICA!$AX13</f>
        <v/>
      </c>
      <c r="O13" s="118">
        <f>IF(AND(NOT(ISBLANK(MATEMATICA!$AY13)), NOT(ISBLANK(MATEMATICA!$AZ13))), MATEMATICA!$AY13 + MATEMATICA!$AZ13, 0)</f>
        <v>0</v>
      </c>
      <c r="P13" s="117">
        <f>SOCIALES!$AN13</f>
        <v>0</v>
      </c>
      <c r="Q13" s="109" t="str">
        <f>SOCIALES!$AT13</f>
        <v/>
      </c>
      <c r="R13" s="108" t="str">
        <f>SOCIALES!$AX13</f>
        <v/>
      </c>
      <c r="S13" s="118">
        <f>IF(AND(NOT(ISBLANK(SOCIALES!$AY13)), NOT(ISBLANK(SOCIALES!$AZ13))), SOCIALES!$AY13 + SOCIALES!$AZ13, 0)</f>
        <v>0</v>
      </c>
      <c r="T13" s="117">
        <f>NATURALES!$AN13</f>
        <v>0</v>
      </c>
      <c r="U13" s="109" t="str">
        <f>NATURALES!$AT13</f>
        <v/>
      </c>
      <c r="V13" s="108" t="str">
        <f>NATURALES!$AX13</f>
        <v/>
      </c>
      <c r="W13" s="118">
        <f>IF(AND(NOT(ISBLANK(NATURALES!$AY13)), NOT(ISBLANK(NATURALES!$AZ13))), NATURALES!$AY13 + NATURALES!$AZ13, 0)</f>
        <v>0</v>
      </c>
      <c r="X13" s="117">
        <f>EDU.ARTISTICA!$AN13</f>
        <v>0</v>
      </c>
      <c r="Y13" s="109" t="str">
        <f>EDU.ARTISTICA!$AT13</f>
        <v/>
      </c>
      <c r="Z13" s="108" t="str">
        <f>EDU.ARTISTICA!$AX13</f>
        <v/>
      </c>
      <c r="AA13" s="118">
        <f>IF(AND(NOT(ISBLANK(EDU.ARTISTICA!$AY13)), NOT(ISBLANK(EDU.ARTISTICA!$AZ13))), EDU.ARTISTICA!$AY13 + EDU.ARTISTICA!$AZ13, 0)</f>
        <v>0</v>
      </c>
      <c r="AB13" s="117">
        <f>EDU.FISICA!$AN13</f>
        <v>0</v>
      </c>
      <c r="AC13" s="109" t="str">
        <f>EDU.FISICA!$AT13</f>
        <v/>
      </c>
      <c r="AD13" s="108" t="str">
        <f>EDU.FISICA!$AX13</f>
        <v/>
      </c>
      <c r="AE13" s="118">
        <f>IF(AND(NOT(ISBLANK(EDU.FISICA!$AY13)), NOT(ISBLANK(EDU.FISICA!$AZ13))), EDU.FISICA!$AY13 + EDU.FISICA!$AZ13, 0)</f>
        <v>0</v>
      </c>
      <c r="AF13" s="117">
        <f>RELIGION!$AN13</f>
        <v>0</v>
      </c>
      <c r="AG13" s="109" t="str">
        <f>RELIGION!$AT13</f>
        <v/>
      </c>
      <c r="AH13" s="108" t="str">
        <f>RELIGION!$AX13</f>
        <v/>
      </c>
      <c r="AI13" s="118">
        <f>IF(AND(NOT(ISBLANK(RELIGION!$AY13)), NOT(ISBLANK(RELIGION!$AZ13))), RELIGION!$AY13 + RELIGION!$AZ13, 0)</f>
        <v>0</v>
      </c>
      <c r="AJ13" s="121" t="str">
        <f t="shared" si="0"/>
        <v/>
      </c>
      <c r="AK13" s="8"/>
      <c r="AL13" s="120"/>
    </row>
    <row r="14" spans="1:38" ht="16.5" customHeight="1" x14ac:dyDescent="0.2">
      <c r="A14" s="5">
        <v>4</v>
      </c>
      <c r="B14" s="6" t="str">
        <f>ESPANOL!B14</f>
        <v>ARIEL</v>
      </c>
      <c r="C14" s="116" t="str">
        <f>ESPANOL!C14</f>
        <v>MELO VIZCAINO</v>
      </c>
      <c r="D14" s="117">
        <f>ESPANOL!AN14</f>
        <v>0</v>
      </c>
      <c r="E14" s="109" t="str">
        <f>ESPANOL!AT14</f>
        <v/>
      </c>
      <c r="F14" s="108" t="str">
        <f>ESPANOL!AX14</f>
        <v/>
      </c>
      <c r="G14" s="118">
        <f>IF(AND(NOT(ISBLANK(ESPANOL!AY14)), NOT(ISBLANK(ESPANOL!AZ14))), ESPANOL!AY14 + ESPANOL!AZ14, 0)</f>
        <v>0</v>
      </c>
      <c r="H14" s="119">
        <f>INGLES!AN14</f>
        <v>0</v>
      </c>
      <c r="I14" s="3" t="str">
        <f>INGLES!AT14</f>
        <v/>
      </c>
      <c r="J14" s="7" t="str">
        <f>INGLES!AX14</f>
        <v/>
      </c>
      <c r="K14" s="120">
        <f>IF(AND(NOT(ISBLANK(INGLES!AY14)), NOT(ISBLANK(INGLES!AZ14))), INGLES!AY14 + INGLES!AZ14, 0)</f>
        <v>0</v>
      </c>
      <c r="L14" s="117">
        <f>MATEMATICA!$AN14</f>
        <v>71.5</v>
      </c>
      <c r="M14" s="109" t="str">
        <f>MATEMATICA!$AT14</f>
        <v/>
      </c>
      <c r="N14" s="108" t="str">
        <f>MATEMATICA!$AX14</f>
        <v/>
      </c>
      <c r="O14" s="118">
        <f>IF(AND(NOT(ISBLANK(MATEMATICA!$AY14)), NOT(ISBLANK(MATEMATICA!$AZ14))), MATEMATICA!$AY14 + MATEMATICA!$AZ14, 0)</f>
        <v>0</v>
      </c>
      <c r="P14" s="117">
        <f>SOCIALES!$AN14</f>
        <v>74.9375</v>
      </c>
      <c r="Q14" s="109" t="str">
        <f>SOCIALES!$AT14</f>
        <v/>
      </c>
      <c r="R14" s="108" t="str">
        <f>SOCIALES!$AX14</f>
        <v/>
      </c>
      <c r="S14" s="118">
        <f>IF(AND(NOT(ISBLANK(SOCIALES!$AY14)), NOT(ISBLANK(SOCIALES!$AZ14))), SOCIALES!$AY14 + SOCIALES!$AZ14, 0)</f>
        <v>0</v>
      </c>
      <c r="T14" s="117">
        <f>NATURALES!$AN14</f>
        <v>73.9375</v>
      </c>
      <c r="U14" s="109" t="str">
        <f>NATURALES!$AT14</f>
        <v/>
      </c>
      <c r="V14" s="108" t="str">
        <f>NATURALES!$AX14</f>
        <v/>
      </c>
      <c r="W14" s="118">
        <f>IF(AND(NOT(ISBLANK(NATURALES!$AY14)), NOT(ISBLANK(NATURALES!$AZ14))), NATURALES!$AY14 + NATURALES!$AZ14, 0)</f>
        <v>0</v>
      </c>
      <c r="X14" s="117">
        <f>EDU.ARTISTICA!$AN14</f>
        <v>81.75</v>
      </c>
      <c r="Y14" s="109" t="str">
        <f>EDU.ARTISTICA!$AT14</f>
        <v/>
      </c>
      <c r="Z14" s="108" t="str">
        <f>EDU.ARTISTICA!$AX14</f>
        <v/>
      </c>
      <c r="AA14" s="118">
        <f>IF(AND(NOT(ISBLANK(EDU.ARTISTICA!$AY14)), NOT(ISBLANK(EDU.ARTISTICA!$AZ14))), EDU.ARTISTICA!$AY14 + EDU.ARTISTICA!$AZ14, 0)</f>
        <v>0</v>
      </c>
      <c r="AB14" s="117">
        <f>EDU.FISICA!$AN14</f>
        <v>76.1875</v>
      </c>
      <c r="AC14" s="109" t="str">
        <f>EDU.FISICA!$AT14</f>
        <v/>
      </c>
      <c r="AD14" s="108" t="str">
        <f>EDU.FISICA!$AX14</f>
        <v/>
      </c>
      <c r="AE14" s="118">
        <f>IF(AND(NOT(ISBLANK(EDU.FISICA!$AY14)), NOT(ISBLANK(EDU.FISICA!$AZ14))), EDU.FISICA!$AY14 + EDU.FISICA!$AZ14, 0)</f>
        <v>0</v>
      </c>
      <c r="AF14" s="117">
        <f>RELIGION!$AN14</f>
        <v>74.8125</v>
      </c>
      <c r="AG14" s="109" t="str">
        <f>RELIGION!$AT14</f>
        <v/>
      </c>
      <c r="AH14" s="108" t="str">
        <f>RELIGION!$AX14</f>
        <v/>
      </c>
      <c r="AI14" s="118">
        <f>IF(AND(NOT(ISBLANK(RELIGION!$AY14)), NOT(ISBLANK(RELIGION!$AZ14))), RELIGION!$AY14 + RELIGION!$AZ14, 0)</f>
        <v>0</v>
      </c>
      <c r="AJ14" s="121" t="str">
        <f t="shared" si="0"/>
        <v/>
      </c>
      <c r="AK14" s="8"/>
      <c r="AL14" s="124"/>
    </row>
    <row r="15" spans="1:38" ht="16.5" customHeight="1" x14ac:dyDescent="0.2">
      <c r="A15" s="5">
        <v>5</v>
      </c>
      <c r="B15" s="6" t="str">
        <f>ESPANOL!B15</f>
        <v>CARLOS JOSE</v>
      </c>
      <c r="C15" s="116" t="str">
        <f>ESPANOL!C15</f>
        <v xml:space="preserve">BRAZOBAN </v>
      </c>
      <c r="D15" s="117">
        <f>ESPANOL!AN15</f>
        <v>79.5</v>
      </c>
      <c r="E15" s="109" t="str">
        <f>ESPANOL!AT15</f>
        <v/>
      </c>
      <c r="F15" s="108" t="str">
        <f>ESPANOL!AX15</f>
        <v/>
      </c>
      <c r="G15" s="118">
        <f>IF(AND(NOT(ISBLANK(ESPANOL!AY15)), NOT(ISBLANK(ESPANOL!AZ15))), ESPANOL!AY15 + ESPANOL!AZ15, 0)</f>
        <v>0</v>
      </c>
      <c r="H15" s="119">
        <f>INGLES!AN15</f>
        <v>0</v>
      </c>
      <c r="I15" s="3" t="str">
        <f>INGLES!AT15</f>
        <v/>
      </c>
      <c r="J15" s="7" t="str">
        <f>INGLES!AX15</f>
        <v/>
      </c>
      <c r="K15" s="120">
        <f>IF(AND(NOT(ISBLANK(INGLES!AY15)), NOT(ISBLANK(INGLES!AZ15))), INGLES!AY15 + INGLES!AZ15, 0)</f>
        <v>0</v>
      </c>
      <c r="L15" s="117">
        <f>MATEMATICA!$AN15</f>
        <v>71.5625</v>
      </c>
      <c r="M15" s="109" t="str">
        <f>MATEMATICA!$AT15</f>
        <v/>
      </c>
      <c r="N15" s="108" t="str">
        <f>MATEMATICA!$AX15</f>
        <v/>
      </c>
      <c r="O15" s="118">
        <f>IF(AND(NOT(ISBLANK(MATEMATICA!$AY15)), NOT(ISBLANK(MATEMATICA!$AZ15))), MATEMATICA!$AY15 + MATEMATICA!$AZ15, 0)</f>
        <v>0</v>
      </c>
      <c r="P15" s="117">
        <f>SOCIALES!$AN15</f>
        <v>75.875</v>
      </c>
      <c r="Q15" s="109" t="str">
        <f>SOCIALES!$AT15</f>
        <v/>
      </c>
      <c r="R15" s="108" t="str">
        <f>SOCIALES!$AX15</f>
        <v/>
      </c>
      <c r="S15" s="118">
        <f>IF(AND(NOT(ISBLANK(SOCIALES!$AY15)), NOT(ISBLANK(SOCIALES!$AZ15))), SOCIALES!$AY15 + SOCIALES!$AZ15, 0)</f>
        <v>0</v>
      </c>
      <c r="T15" s="117">
        <f>NATURALES!$AN15</f>
        <v>71.25</v>
      </c>
      <c r="U15" s="109" t="str">
        <f>NATURALES!$AT15</f>
        <v/>
      </c>
      <c r="V15" s="108" t="str">
        <f>NATURALES!$AX15</f>
        <v/>
      </c>
      <c r="W15" s="118">
        <f>IF(AND(NOT(ISBLANK(NATURALES!$AY15)), NOT(ISBLANK(NATURALES!$AZ15))), NATURALES!$AY15 + NATURALES!$AZ15, 0)</f>
        <v>0</v>
      </c>
      <c r="X15" s="117">
        <f>EDU.ARTISTICA!$AN15</f>
        <v>74.5625</v>
      </c>
      <c r="Y15" s="109" t="str">
        <f>EDU.ARTISTICA!$AT15</f>
        <v/>
      </c>
      <c r="Z15" s="108" t="str">
        <f>EDU.ARTISTICA!$AX15</f>
        <v/>
      </c>
      <c r="AA15" s="118">
        <f>IF(AND(NOT(ISBLANK(EDU.ARTISTICA!$AY15)), NOT(ISBLANK(EDU.ARTISTICA!$AZ15))), EDU.ARTISTICA!$AY15 + EDU.ARTISTICA!$AZ15, 0)</f>
        <v>0</v>
      </c>
      <c r="AB15" s="117">
        <f>EDU.FISICA!$AN15</f>
        <v>74.125</v>
      </c>
      <c r="AC15" s="109" t="str">
        <f>EDU.FISICA!$AT15</f>
        <v/>
      </c>
      <c r="AD15" s="108" t="str">
        <f>EDU.FISICA!$AX15</f>
        <v/>
      </c>
      <c r="AE15" s="118">
        <f>IF(AND(NOT(ISBLANK(EDU.FISICA!$AY15)), NOT(ISBLANK(EDU.FISICA!$AZ15))), EDU.FISICA!$AY15 + EDU.FISICA!$AZ15, 0)</f>
        <v>0</v>
      </c>
      <c r="AF15" s="117">
        <f>RELIGION!$AN15</f>
        <v>86.5</v>
      </c>
      <c r="AG15" s="109" t="str">
        <f>RELIGION!$AT15</f>
        <v/>
      </c>
      <c r="AH15" s="108" t="str">
        <f>RELIGION!$AX15</f>
        <v/>
      </c>
      <c r="AI15" s="118">
        <f>IF(AND(NOT(ISBLANK(RELIGION!$AY15)), NOT(ISBLANK(RELIGION!$AZ15))), RELIGION!$AY15 + RELIGION!$AZ15, 0)</f>
        <v>0</v>
      </c>
      <c r="AJ15" s="121" t="str">
        <f t="shared" si="0"/>
        <v/>
      </c>
      <c r="AK15" s="8"/>
      <c r="AL15" s="120"/>
    </row>
    <row r="16" spans="1:38" ht="16.5" customHeight="1" x14ac:dyDescent="0.2">
      <c r="A16" s="5">
        <v>6</v>
      </c>
      <c r="B16" s="6" t="str">
        <f>ESPANOL!B16</f>
        <v>CESAR AUGUSTO</v>
      </c>
      <c r="C16" s="116" t="str">
        <f>ESPANOL!C16</f>
        <v>MONTAS VASQUEZ</v>
      </c>
      <c r="D16" s="117">
        <f>ESPANOL!AN16</f>
        <v>95.75</v>
      </c>
      <c r="E16" s="109" t="str">
        <f>ESPANOL!AT16</f>
        <v/>
      </c>
      <c r="F16" s="108" t="str">
        <f>ESPANOL!AX16</f>
        <v/>
      </c>
      <c r="G16" s="118">
        <f>IF(AND(NOT(ISBLANK(ESPANOL!AY16)), NOT(ISBLANK(ESPANOL!AZ16))), ESPANOL!AY16 + ESPANOL!AZ16, 0)</f>
        <v>0</v>
      </c>
      <c r="H16" s="119">
        <f>INGLES!AN16</f>
        <v>0</v>
      </c>
      <c r="I16" s="3" t="str">
        <f>INGLES!AT16</f>
        <v/>
      </c>
      <c r="J16" s="7" t="str">
        <f>INGLES!AX16</f>
        <v/>
      </c>
      <c r="K16" s="120">
        <f>IF(AND(NOT(ISBLANK(INGLES!AY16)), NOT(ISBLANK(INGLES!AZ16))), INGLES!AY16 + INGLES!AZ16, 0)</f>
        <v>0</v>
      </c>
      <c r="L16" s="117">
        <f>MATEMATICA!$AN16</f>
        <v>99.1875</v>
      </c>
      <c r="M16" s="109" t="str">
        <f>MATEMATICA!$AT16</f>
        <v/>
      </c>
      <c r="N16" s="108" t="str">
        <f>MATEMATICA!$AX16</f>
        <v/>
      </c>
      <c r="O16" s="118">
        <f>IF(AND(NOT(ISBLANK(MATEMATICA!$AY16)), NOT(ISBLANK(MATEMATICA!$AZ16))), MATEMATICA!$AY16 + MATEMATICA!$AZ16, 0)</f>
        <v>0</v>
      </c>
      <c r="P16" s="117">
        <f>SOCIALES!$AN16</f>
        <v>94.375</v>
      </c>
      <c r="Q16" s="109" t="str">
        <f>SOCIALES!$AT16</f>
        <v/>
      </c>
      <c r="R16" s="108" t="str">
        <f>SOCIALES!$AX16</f>
        <v/>
      </c>
      <c r="S16" s="118">
        <f>IF(AND(NOT(ISBLANK(SOCIALES!$AY16)), NOT(ISBLANK(SOCIALES!$AZ16))), SOCIALES!$AY16 + SOCIALES!$AZ16, 0)</f>
        <v>0</v>
      </c>
      <c r="T16" s="117">
        <f>NATURALES!$AN16</f>
        <v>90.3125</v>
      </c>
      <c r="U16" s="109" t="str">
        <f>NATURALES!$AT16</f>
        <v/>
      </c>
      <c r="V16" s="108" t="str">
        <f>NATURALES!$AX16</f>
        <v/>
      </c>
      <c r="W16" s="118">
        <f>IF(AND(NOT(ISBLANK(NATURALES!$AY16)), NOT(ISBLANK(NATURALES!$AZ16))), NATURALES!$AY16 + NATURALES!$AZ16, 0)</f>
        <v>0</v>
      </c>
      <c r="X16" s="117">
        <f>EDU.ARTISTICA!$AN16</f>
        <v>94.125</v>
      </c>
      <c r="Y16" s="109" t="str">
        <f>EDU.ARTISTICA!$AT16</f>
        <v/>
      </c>
      <c r="Z16" s="108" t="str">
        <f>EDU.ARTISTICA!$AX16</f>
        <v/>
      </c>
      <c r="AA16" s="118">
        <f>IF(AND(NOT(ISBLANK(EDU.ARTISTICA!$AY16)), NOT(ISBLANK(EDU.ARTISTICA!$AZ16))), EDU.ARTISTICA!$AY16 + EDU.ARTISTICA!$AZ16, 0)</f>
        <v>0</v>
      </c>
      <c r="AB16" s="117">
        <f>EDU.FISICA!$AN16</f>
        <v>92</v>
      </c>
      <c r="AC16" s="109" t="str">
        <f>EDU.FISICA!$AT16</f>
        <v/>
      </c>
      <c r="AD16" s="108" t="str">
        <f>EDU.FISICA!$AX16</f>
        <v/>
      </c>
      <c r="AE16" s="118">
        <f>IF(AND(NOT(ISBLANK(EDU.FISICA!$AY16)), NOT(ISBLANK(EDU.FISICA!$AZ16))), EDU.FISICA!$AY16 + EDU.FISICA!$AZ16, 0)</f>
        <v>0</v>
      </c>
      <c r="AF16" s="117">
        <f>RELIGION!$AN16</f>
        <v>89.125</v>
      </c>
      <c r="AG16" s="109" t="str">
        <f>RELIGION!$AT16</f>
        <v/>
      </c>
      <c r="AH16" s="108" t="str">
        <f>RELIGION!$AX16</f>
        <v/>
      </c>
      <c r="AI16" s="118">
        <f>IF(AND(NOT(ISBLANK(RELIGION!$AY16)), NOT(ISBLANK(RELIGION!$AZ16))), RELIGION!$AY16 + RELIGION!$AZ16, 0)</f>
        <v>0</v>
      </c>
      <c r="AJ16" s="121" t="str">
        <f t="shared" si="0"/>
        <v/>
      </c>
      <c r="AK16" s="8"/>
      <c r="AL16" s="120"/>
    </row>
    <row r="17" spans="1:38" ht="16.5" customHeight="1" x14ac:dyDescent="0.2">
      <c r="A17" s="5">
        <v>7</v>
      </c>
      <c r="B17" s="6" t="str">
        <f>ESPANOL!B17</f>
        <v>CHERLANDE</v>
      </c>
      <c r="C17" s="116" t="str">
        <f>ESPANOL!C17</f>
        <v xml:space="preserve">JEAN-FRANCOIS </v>
      </c>
      <c r="D17" s="117">
        <f>ESPANOL!AN17</f>
        <v>89.4375</v>
      </c>
      <c r="E17" s="109" t="str">
        <f>ESPANOL!AT17</f>
        <v/>
      </c>
      <c r="F17" s="108" t="str">
        <f>ESPANOL!AX17</f>
        <v/>
      </c>
      <c r="G17" s="118">
        <f>IF(AND(NOT(ISBLANK(ESPANOL!AY17)), NOT(ISBLANK(ESPANOL!AZ17))), ESPANOL!AY17 + ESPANOL!AZ17, 0)</f>
        <v>0</v>
      </c>
      <c r="H17" s="119">
        <f>INGLES!AN17</f>
        <v>0</v>
      </c>
      <c r="I17" s="3" t="str">
        <f>INGLES!AT17</f>
        <v/>
      </c>
      <c r="J17" s="7" t="str">
        <f>INGLES!AX17</f>
        <v/>
      </c>
      <c r="K17" s="120">
        <f>IF(AND(NOT(ISBLANK(INGLES!AY17)), NOT(ISBLANK(INGLES!AZ17))), INGLES!AY17 + INGLES!AZ17, 0)</f>
        <v>0</v>
      </c>
      <c r="L17" s="117">
        <f>MATEMATICA!$AN17</f>
        <v>94.375</v>
      </c>
      <c r="M17" s="109" t="str">
        <f>MATEMATICA!$AT17</f>
        <v/>
      </c>
      <c r="N17" s="108" t="str">
        <f>MATEMATICA!$AX17</f>
        <v/>
      </c>
      <c r="O17" s="118">
        <f>IF(AND(NOT(ISBLANK(MATEMATICA!$AY17)), NOT(ISBLANK(MATEMATICA!$AZ17))), MATEMATICA!$AY17 + MATEMATICA!$AZ17, 0)</f>
        <v>0</v>
      </c>
      <c r="P17" s="117">
        <f>SOCIALES!$AN17</f>
        <v>90.6875</v>
      </c>
      <c r="Q17" s="109" t="str">
        <f>SOCIALES!$AT17</f>
        <v/>
      </c>
      <c r="R17" s="108" t="str">
        <f>SOCIALES!$AX17</f>
        <v/>
      </c>
      <c r="S17" s="118">
        <f>IF(AND(NOT(ISBLANK(SOCIALES!$AY17)), NOT(ISBLANK(SOCIALES!$AZ17))), SOCIALES!$AY17 + SOCIALES!$AZ17, 0)</f>
        <v>0</v>
      </c>
      <c r="T17" s="117">
        <f>NATURALES!$AN17</f>
        <v>88.625</v>
      </c>
      <c r="U17" s="109" t="str">
        <f>NATURALES!$AT17</f>
        <v/>
      </c>
      <c r="V17" s="108" t="str">
        <f>NATURALES!$AX17</f>
        <v/>
      </c>
      <c r="W17" s="118">
        <f>IF(AND(NOT(ISBLANK(NATURALES!$AY17)), NOT(ISBLANK(NATURALES!$AZ17))), NATURALES!$AY17 + NATURALES!$AZ17, 0)</f>
        <v>0</v>
      </c>
      <c r="X17" s="117">
        <f>EDU.ARTISTICA!$AN17</f>
        <v>80.25</v>
      </c>
      <c r="Y17" s="109" t="str">
        <f>EDU.ARTISTICA!$AT17</f>
        <v/>
      </c>
      <c r="Z17" s="108" t="str">
        <f>EDU.ARTISTICA!$AX17</f>
        <v/>
      </c>
      <c r="AA17" s="118">
        <f>IF(AND(NOT(ISBLANK(EDU.ARTISTICA!$AY17)), NOT(ISBLANK(EDU.ARTISTICA!$AZ17))), EDU.ARTISTICA!$AY17 + EDU.ARTISTICA!$AZ17, 0)</f>
        <v>0</v>
      </c>
      <c r="AB17" s="117">
        <f>EDU.FISICA!$AN17</f>
        <v>90.1875</v>
      </c>
      <c r="AC17" s="109" t="str">
        <f>EDU.FISICA!$AT17</f>
        <v/>
      </c>
      <c r="AD17" s="108" t="str">
        <f>EDU.FISICA!$AX17</f>
        <v/>
      </c>
      <c r="AE17" s="118">
        <f>IF(AND(NOT(ISBLANK(EDU.FISICA!$AY17)), NOT(ISBLANK(EDU.FISICA!$AZ17))), EDU.FISICA!$AY17 + EDU.FISICA!$AZ17, 0)</f>
        <v>0</v>
      </c>
      <c r="AF17" s="117">
        <f>RELIGION!$AN17</f>
        <v>89.625</v>
      </c>
      <c r="AG17" s="109" t="str">
        <f>RELIGION!$AT17</f>
        <v/>
      </c>
      <c r="AH17" s="108" t="str">
        <f>RELIGION!$AX17</f>
        <v/>
      </c>
      <c r="AI17" s="118">
        <f>IF(AND(NOT(ISBLANK(RELIGION!$AY17)), NOT(ISBLANK(RELIGION!$AZ17))), RELIGION!$AY17 + RELIGION!$AZ17, 0)</f>
        <v>0</v>
      </c>
      <c r="AJ17" s="121" t="str">
        <f t="shared" si="0"/>
        <v/>
      </c>
      <c r="AK17" s="8"/>
      <c r="AL17" s="120"/>
    </row>
    <row r="18" spans="1:38" ht="16.5" customHeight="1" x14ac:dyDescent="0.2">
      <c r="A18" s="5">
        <v>8</v>
      </c>
      <c r="B18" s="6" t="str">
        <f>ESPANOL!B18</f>
        <v>CLARY</v>
      </c>
      <c r="C18" s="116" t="str">
        <f>ESPANOL!C18</f>
        <v>D OLEO MORILLO</v>
      </c>
      <c r="D18" s="117">
        <f>ESPANOL!AN18</f>
        <v>0</v>
      </c>
      <c r="E18" s="109" t="str">
        <f>ESPANOL!AT18</f>
        <v/>
      </c>
      <c r="F18" s="108" t="str">
        <f>ESPANOL!AX18</f>
        <v/>
      </c>
      <c r="G18" s="118">
        <f>IF(AND(NOT(ISBLANK(ESPANOL!AY18)), NOT(ISBLANK(ESPANOL!AZ18))), ESPANOL!AY18 + ESPANOL!AZ18, 0)</f>
        <v>0</v>
      </c>
      <c r="H18" s="119">
        <f>INGLES!AN18</f>
        <v>0</v>
      </c>
      <c r="I18" s="3" t="str">
        <f>INGLES!AT18</f>
        <v/>
      </c>
      <c r="J18" s="7" t="str">
        <f>INGLES!AX18</f>
        <v/>
      </c>
      <c r="K18" s="120">
        <f>IF(AND(NOT(ISBLANK(INGLES!AY18)), NOT(ISBLANK(INGLES!AZ18))), INGLES!AY18 + INGLES!AZ18, 0)</f>
        <v>0</v>
      </c>
      <c r="L18" s="117">
        <f>MATEMATICA!$AN18</f>
        <v>75.5625</v>
      </c>
      <c r="M18" s="109" t="str">
        <f>MATEMATICA!$AT18</f>
        <v/>
      </c>
      <c r="N18" s="108" t="str">
        <f>MATEMATICA!$AX18</f>
        <v/>
      </c>
      <c r="O18" s="118">
        <f>IF(AND(NOT(ISBLANK(MATEMATICA!$AY18)), NOT(ISBLANK(MATEMATICA!$AZ18))), MATEMATICA!$AY18 + MATEMATICA!$AZ18, 0)</f>
        <v>0</v>
      </c>
      <c r="P18" s="117">
        <f>SOCIALES!$AN18</f>
        <v>73</v>
      </c>
      <c r="Q18" s="109" t="str">
        <f>SOCIALES!$AT18</f>
        <v/>
      </c>
      <c r="R18" s="108" t="str">
        <f>SOCIALES!$AX18</f>
        <v/>
      </c>
      <c r="S18" s="118">
        <f>IF(AND(NOT(ISBLANK(SOCIALES!$AY18)), NOT(ISBLANK(SOCIALES!$AZ18))), SOCIALES!$AY18 + SOCIALES!$AZ18, 0)</f>
        <v>0</v>
      </c>
      <c r="T18" s="117">
        <f>NATURALES!$AN18</f>
        <v>72.8125</v>
      </c>
      <c r="U18" s="109" t="str">
        <f>NATURALES!$AT18</f>
        <v/>
      </c>
      <c r="V18" s="108" t="str">
        <f>NATURALES!$AX18</f>
        <v/>
      </c>
      <c r="W18" s="118">
        <f>IF(AND(NOT(ISBLANK(NATURALES!$AY18)), NOT(ISBLANK(NATURALES!$AZ18))), NATURALES!$AY18 + NATURALES!$AZ18, 0)</f>
        <v>0</v>
      </c>
      <c r="X18" s="117">
        <f>EDU.ARTISTICA!$AN18</f>
        <v>0</v>
      </c>
      <c r="Y18" s="109" t="str">
        <f>EDU.ARTISTICA!$AT18</f>
        <v/>
      </c>
      <c r="Z18" s="108" t="str">
        <f>EDU.ARTISTICA!$AX18</f>
        <v/>
      </c>
      <c r="AA18" s="118">
        <f>IF(AND(NOT(ISBLANK(EDU.ARTISTICA!$AY18)), NOT(ISBLANK(EDU.ARTISTICA!$AZ18))), EDU.ARTISTICA!$AY18 + EDU.ARTISTICA!$AZ18, 0)</f>
        <v>0</v>
      </c>
      <c r="AB18" s="117">
        <f>EDU.FISICA!$AN18</f>
        <v>76.375</v>
      </c>
      <c r="AC18" s="109" t="str">
        <f>EDU.FISICA!$AT18</f>
        <v/>
      </c>
      <c r="AD18" s="108" t="str">
        <f>EDU.FISICA!$AX18</f>
        <v/>
      </c>
      <c r="AE18" s="118">
        <f>IF(AND(NOT(ISBLANK(EDU.FISICA!$AY18)), NOT(ISBLANK(EDU.FISICA!$AZ18))), EDU.FISICA!$AY18 + EDU.FISICA!$AZ18, 0)</f>
        <v>0</v>
      </c>
      <c r="AF18" s="117">
        <f>RELIGION!$AN18</f>
        <v>0</v>
      </c>
      <c r="AG18" s="109" t="str">
        <f>RELIGION!$AT18</f>
        <v/>
      </c>
      <c r="AH18" s="108" t="str">
        <f>RELIGION!$AX18</f>
        <v/>
      </c>
      <c r="AI18" s="118">
        <f>IF(AND(NOT(ISBLANK(RELIGION!$AY18)), NOT(ISBLANK(RELIGION!$AZ18))), RELIGION!$AY18 + RELIGION!$AZ18, 0)</f>
        <v>0</v>
      </c>
      <c r="AJ18" s="121" t="str">
        <f t="shared" si="0"/>
        <v/>
      </c>
      <c r="AK18" s="8"/>
      <c r="AL18" s="120"/>
    </row>
    <row r="19" spans="1:38" ht="16.5" customHeight="1" x14ac:dyDescent="0.2">
      <c r="A19" s="5">
        <v>9</v>
      </c>
      <c r="B19" s="6" t="str">
        <f>ESPANOL!B19</f>
        <v>DEVORA VICTORIA</v>
      </c>
      <c r="C19" s="116" t="str">
        <f>ESPANOL!C19</f>
        <v>SEPULVEDA VASQUEZ</v>
      </c>
      <c r="D19" s="117">
        <f>ESPANOL!AN19</f>
        <v>85.8125</v>
      </c>
      <c r="E19" s="109" t="str">
        <f>ESPANOL!AT19</f>
        <v/>
      </c>
      <c r="F19" s="108" t="str">
        <f>ESPANOL!AX19</f>
        <v/>
      </c>
      <c r="G19" s="118">
        <f>IF(AND(NOT(ISBLANK(ESPANOL!AY19)), NOT(ISBLANK(ESPANOL!AZ19))), ESPANOL!AY19 + ESPANOL!AZ19, 0)</f>
        <v>0</v>
      </c>
      <c r="H19" s="119">
        <f>INGLES!AN19</f>
        <v>0</v>
      </c>
      <c r="I19" s="3" t="str">
        <f>INGLES!AT19</f>
        <v/>
      </c>
      <c r="J19" s="7" t="str">
        <f>INGLES!AX19</f>
        <v/>
      </c>
      <c r="K19" s="120">
        <f>IF(AND(NOT(ISBLANK(INGLES!AY19)), NOT(ISBLANK(INGLES!AZ19))), INGLES!AY19 + INGLES!AZ19, 0)</f>
        <v>0</v>
      </c>
      <c r="L19" s="117">
        <f>MATEMATICA!$AN19</f>
        <v>75.875</v>
      </c>
      <c r="M19" s="109" t="str">
        <f>MATEMATICA!$AT19</f>
        <v/>
      </c>
      <c r="N19" s="108" t="str">
        <f>MATEMATICA!$AX19</f>
        <v/>
      </c>
      <c r="O19" s="118">
        <f>IF(AND(NOT(ISBLANK(MATEMATICA!$AY19)), NOT(ISBLANK(MATEMATICA!$AZ19))), MATEMATICA!$AY19 + MATEMATICA!$AZ19, 0)</f>
        <v>0</v>
      </c>
      <c r="P19" s="117">
        <f>SOCIALES!$AN19</f>
        <v>77.6875</v>
      </c>
      <c r="Q19" s="109" t="str">
        <f>SOCIALES!$AT19</f>
        <v/>
      </c>
      <c r="R19" s="108" t="str">
        <f>SOCIALES!$AX19</f>
        <v/>
      </c>
      <c r="S19" s="118">
        <f>IF(AND(NOT(ISBLANK(SOCIALES!$AY19)), NOT(ISBLANK(SOCIALES!$AZ19))), SOCIALES!$AY19 + SOCIALES!$AZ19, 0)</f>
        <v>0</v>
      </c>
      <c r="T19" s="117">
        <f>NATURALES!$AN19</f>
        <v>75.5625</v>
      </c>
      <c r="U19" s="109" t="str">
        <f>NATURALES!$AT19</f>
        <v/>
      </c>
      <c r="V19" s="108" t="str">
        <f>NATURALES!$AX19</f>
        <v/>
      </c>
      <c r="W19" s="118">
        <f>IF(AND(NOT(ISBLANK(NATURALES!$AY19)), NOT(ISBLANK(NATURALES!$AZ19))), NATURALES!$AY19 + NATURALES!$AZ19, 0)</f>
        <v>0</v>
      </c>
      <c r="X19" s="117">
        <f>EDU.ARTISTICA!$AN19</f>
        <v>82.0625</v>
      </c>
      <c r="Y19" s="109" t="str">
        <f>EDU.ARTISTICA!$AT19</f>
        <v/>
      </c>
      <c r="Z19" s="108" t="str">
        <f>EDU.ARTISTICA!$AX19</f>
        <v/>
      </c>
      <c r="AA19" s="118">
        <f>IF(AND(NOT(ISBLANK(EDU.ARTISTICA!$AY19)), NOT(ISBLANK(EDU.ARTISTICA!$AZ19))), EDU.ARTISTICA!$AY19 + EDU.ARTISTICA!$AZ19, 0)</f>
        <v>0</v>
      </c>
      <c r="AB19" s="117">
        <f>EDU.FISICA!$AN19</f>
        <v>76.0625</v>
      </c>
      <c r="AC19" s="109" t="str">
        <f>EDU.FISICA!$AT19</f>
        <v/>
      </c>
      <c r="AD19" s="108" t="str">
        <f>EDU.FISICA!$AX19</f>
        <v/>
      </c>
      <c r="AE19" s="118">
        <f>IF(AND(NOT(ISBLANK(EDU.FISICA!$AY19)), NOT(ISBLANK(EDU.FISICA!$AZ19))), EDU.FISICA!$AY19 + EDU.FISICA!$AZ19, 0)</f>
        <v>0</v>
      </c>
      <c r="AF19" s="117">
        <f>RELIGION!$AN19</f>
        <v>89.875</v>
      </c>
      <c r="AG19" s="109" t="str">
        <f>RELIGION!$AT19</f>
        <v/>
      </c>
      <c r="AH19" s="108" t="str">
        <f>RELIGION!$AX19</f>
        <v/>
      </c>
      <c r="AI19" s="118">
        <f>IF(AND(NOT(ISBLANK(RELIGION!$AY19)), NOT(ISBLANK(RELIGION!$AZ19))), RELIGION!$AY19 + RELIGION!$AZ19, 0)</f>
        <v>0</v>
      </c>
      <c r="AJ19" s="121" t="str">
        <f t="shared" si="0"/>
        <v/>
      </c>
      <c r="AK19" s="8"/>
      <c r="AL19" s="120"/>
    </row>
    <row r="20" spans="1:38" ht="16.5" customHeight="1" x14ac:dyDescent="0.2">
      <c r="A20" s="5">
        <v>10</v>
      </c>
      <c r="B20" s="6" t="str">
        <f>ESPANOL!B20</f>
        <v>DIANA YASMIN</v>
      </c>
      <c r="C20" s="116" t="str">
        <f>ESPANOL!C20</f>
        <v>LEYBA CEBALLOS</v>
      </c>
      <c r="D20" s="117">
        <f>ESPANOL!AN20</f>
        <v>89.125</v>
      </c>
      <c r="E20" s="109" t="str">
        <f>ESPANOL!AT20</f>
        <v/>
      </c>
      <c r="F20" s="108" t="str">
        <f>ESPANOL!AX20</f>
        <v/>
      </c>
      <c r="G20" s="118">
        <f>IF(AND(NOT(ISBLANK(ESPANOL!AY20)), NOT(ISBLANK(ESPANOL!AZ20))), ESPANOL!AY20 + ESPANOL!AZ20, 0)</f>
        <v>0</v>
      </c>
      <c r="H20" s="119">
        <f>INGLES!AN20</f>
        <v>0</v>
      </c>
      <c r="I20" s="3" t="str">
        <f>INGLES!AT20</f>
        <v/>
      </c>
      <c r="J20" s="7" t="str">
        <f>INGLES!AX20</f>
        <v/>
      </c>
      <c r="K20" s="120">
        <f>IF(AND(NOT(ISBLANK(INGLES!AY20)), NOT(ISBLANK(INGLES!AZ20))), INGLES!AY20 + INGLES!AZ20, 0)</f>
        <v>0</v>
      </c>
      <c r="L20" s="117">
        <f>MATEMATICA!$AN20</f>
        <v>88.625</v>
      </c>
      <c r="M20" s="109" t="str">
        <f>MATEMATICA!$AT20</f>
        <v/>
      </c>
      <c r="N20" s="108" t="str">
        <f>MATEMATICA!$AX20</f>
        <v/>
      </c>
      <c r="O20" s="118">
        <f>IF(AND(NOT(ISBLANK(MATEMATICA!$AY20)), NOT(ISBLANK(MATEMATICA!$AZ20))), MATEMATICA!$AY20 + MATEMATICA!$AZ20, 0)</f>
        <v>0</v>
      </c>
      <c r="P20" s="117">
        <f>SOCIALES!$AN20</f>
        <v>85.1875</v>
      </c>
      <c r="Q20" s="109" t="str">
        <f>SOCIALES!$AT20</f>
        <v/>
      </c>
      <c r="R20" s="108" t="str">
        <f>SOCIALES!$AX20</f>
        <v/>
      </c>
      <c r="S20" s="118">
        <f>IF(AND(NOT(ISBLANK(SOCIALES!$AY20)), NOT(ISBLANK(SOCIALES!$AZ20))), SOCIALES!$AY20 + SOCIALES!$AZ20, 0)</f>
        <v>0</v>
      </c>
      <c r="T20" s="117">
        <f>NATURALES!$AN20</f>
        <v>81.6875</v>
      </c>
      <c r="U20" s="109" t="str">
        <f>NATURALES!$AT20</f>
        <v/>
      </c>
      <c r="V20" s="108" t="str">
        <f>NATURALES!$AX20</f>
        <v/>
      </c>
      <c r="W20" s="118">
        <f>IF(AND(NOT(ISBLANK(NATURALES!$AY20)), NOT(ISBLANK(NATURALES!$AZ20))), NATURALES!$AY20 + NATURALES!$AZ20, 0)</f>
        <v>0</v>
      </c>
      <c r="X20" s="117">
        <f>EDU.ARTISTICA!$AN20</f>
        <v>88.625</v>
      </c>
      <c r="Y20" s="109" t="str">
        <f>EDU.ARTISTICA!$AT20</f>
        <v/>
      </c>
      <c r="Z20" s="108" t="str">
        <f>EDU.ARTISTICA!$AX20</f>
        <v/>
      </c>
      <c r="AA20" s="118">
        <f>IF(AND(NOT(ISBLANK(EDU.ARTISTICA!$AY20)), NOT(ISBLANK(EDU.ARTISTICA!$AZ20))), EDU.ARTISTICA!$AY20 + EDU.ARTISTICA!$AZ20, 0)</f>
        <v>0</v>
      </c>
      <c r="AB20" s="117">
        <f>EDU.FISICA!$AN20</f>
        <v>81.6875</v>
      </c>
      <c r="AC20" s="109" t="str">
        <f>EDU.FISICA!$AT20</f>
        <v/>
      </c>
      <c r="AD20" s="108" t="str">
        <f>EDU.FISICA!$AX20</f>
        <v/>
      </c>
      <c r="AE20" s="118">
        <f>IF(AND(NOT(ISBLANK(EDU.FISICA!$AY20)), NOT(ISBLANK(EDU.FISICA!$AZ20))), EDU.FISICA!$AY20 + EDU.FISICA!$AZ20, 0)</f>
        <v>0</v>
      </c>
      <c r="AF20" s="117">
        <f>RELIGION!$AN20</f>
        <v>89.625</v>
      </c>
      <c r="AG20" s="109" t="str">
        <f>RELIGION!$AT20</f>
        <v/>
      </c>
      <c r="AH20" s="108" t="str">
        <f>RELIGION!$AX20</f>
        <v/>
      </c>
      <c r="AI20" s="118">
        <f>IF(AND(NOT(ISBLANK(RELIGION!$AY20)), NOT(ISBLANK(RELIGION!$AZ20))), RELIGION!$AY20 + RELIGION!$AZ20, 0)</f>
        <v>0</v>
      </c>
      <c r="AJ20" s="121" t="str">
        <f t="shared" si="0"/>
        <v/>
      </c>
      <c r="AK20" s="8"/>
      <c r="AL20" s="120"/>
    </row>
    <row r="21" spans="1:38" ht="16.5" customHeight="1" x14ac:dyDescent="0.2">
      <c r="A21" s="5">
        <v>11</v>
      </c>
      <c r="B21" s="6" t="str">
        <f>ESPANOL!B21</f>
        <v>EDISON MANUEL</v>
      </c>
      <c r="C21" s="116" t="str">
        <f>ESPANOL!C21</f>
        <v>SORIANO MARTINEZ</v>
      </c>
      <c r="D21" s="117">
        <f>ESPANOL!AN21</f>
        <v>74.8125</v>
      </c>
      <c r="E21" s="109" t="str">
        <f>ESPANOL!AT21</f>
        <v/>
      </c>
      <c r="F21" s="108" t="str">
        <f>ESPANOL!AX21</f>
        <v/>
      </c>
      <c r="G21" s="118">
        <f>IF(AND(NOT(ISBLANK(ESPANOL!AY21)), NOT(ISBLANK(ESPANOL!AZ21))), ESPANOL!AY21 + ESPANOL!AZ21, 0)</f>
        <v>0</v>
      </c>
      <c r="H21" s="119">
        <f>INGLES!AN21</f>
        <v>0</v>
      </c>
      <c r="I21" s="3" t="str">
        <f>INGLES!AT21</f>
        <v/>
      </c>
      <c r="J21" s="7" t="str">
        <f>INGLES!AX21</f>
        <v/>
      </c>
      <c r="K21" s="120">
        <f>IF(AND(NOT(ISBLANK(INGLES!AY21)), NOT(ISBLANK(INGLES!AZ21))), INGLES!AY21 + INGLES!AZ21, 0)</f>
        <v>0</v>
      </c>
      <c r="L21" s="117">
        <f>MATEMATICA!$AN21</f>
        <v>73.1875</v>
      </c>
      <c r="M21" s="109" t="str">
        <f>MATEMATICA!$AT21</f>
        <v/>
      </c>
      <c r="N21" s="108" t="str">
        <f>MATEMATICA!$AX21</f>
        <v/>
      </c>
      <c r="O21" s="118">
        <f>IF(AND(NOT(ISBLANK(MATEMATICA!$AY21)), NOT(ISBLANK(MATEMATICA!$AZ21))), MATEMATICA!$AY21 + MATEMATICA!$AZ21, 0)</f>
        <v>0</v>
      </c>
      <c r="P21" s="117">
        <f>SOCIALES!$AN21</f>
        <v>78</v>
      </c>
      <c r="Q21" s="109" t="str">
        <f>SOCIALES!$AT21</f>
        <v/>
      </c>
      <c r="R21" s="108" t="str">
        <f>SOCIALES!$AX21</f>
        <v/>
      </c>
      <c r="S21" s="118">
        <f>IF(AND(NOT(ISBLANK(SOCIALES!$AY21)), NOT(ISBLANK(SOCIALES!$AZ21))), SOCIALES!$AY21 + SOCIALES!$AZ21, 0)</f>
        <v>0</v>
      </c>
      <c r="T21" s="117">
        <f>NATURALES!$AN21</f>
        <v>70.9375</v>
      </c>
      <c r="U21" s="109" t="str">
        <f>NATURALES!$AT21</f>
        <v/>
      </c>
      <c r="V21" s="108" t="str">
        <f>NATURALES!$AX21</f>
        <v/>
      </c>
      <c r="W21" s="118">
        <f>IF(AND(NOT(ISBLANK(NATURALES!$AY21)), NOT(ISBLANK(NATURALES!$AZ21))), NATURALES!$AY21 + NATURALES!$AZ21, 0)</f>
        <v>0</v>
      </c>
      <c r="X21" s="117">
        <f>EDU.ARTISTICA!$AN21</f>
        <v>71.25</v>
      </c>
      <c r="Y21" s="109" t="str">
        <f>EDU.ARTISTICA!$AT21</f>
        <v/>
      </c>
      <c r="Z21" s="108" t="str">
        <f>EDU.ARTISTICA!$AX21</f>
        <v/>
      </c>
      <c r="AA21" s="118">
        <f>IF(AND(NOT(ISBLANK(EDU.ARTISTICA!$AY21)), NOT(ISBLANK(EDU.ARTISTICA!$AZ21))), EDU.ARTISTICA!$AY21 + EDU.ARTISTICA!$AZ21, 0)</f>
        <v>0</v>
      </c>
      <c r="AB21" s="117">
        <f>EDU.FISICA!$AN21</f>
        <v>71.625</v>
      </c>
      <c r="AC21" s="109" t="str">
        <f>EDU.FISICA!$AT21</f>
        <v/>
      </c>
      <c r="AD21" s="108" t="str">
        <f>EDU.FISICA!$AX21</f>
        <v/>
      </c>
      <c r="AE21" s="118">
        <f>IF(AND(NOT(ISBLANK(EDU.FISICA!$AY21)), NOT(ISBLANK(EDU.FISICA!$AZ21))), EDU.FISICA!$AY21 + EDU.FISICA!$AZ21, 0)</f>
        <v>0</v>
      </c>
      <c r="AF21" s="117">
        <f>RELIGION!$AN21</f>
        <v>73.75</v>
      </c>
      <c r="AG21" s="109" t="str">
        <f>RELIGION!$AT21</f>
        <v/>
      </c>
      <c r="AH21" s="108" t="str">
        <f>RELIGION!$AX21</f>
        <v/>
      </c>
      <c r="AI21" s="118">
        <f>IF(AND(NOT(ISBLANK(RELIGION!$AY21)), NOT(ISBLANK(RELIGION!$AZ21))), RELIGION!$AY21 + RELIGION!$AZ21, 0)</f>
        <v>0</v>
      </c>
      <c r="AJ21" s="121" t="str">
        <f t="shared" si="0"/>
        <v/>
      </c>
      <c r="AK21" s="8"/>
      <c r="AL21" s="120"/>
    </row>
    <row r="22" spans="1:38" ht="16.5" customHeight="1" x14ac:dyDescent="0.2">
      <c r="A22" s="5">
        <v>12</v>
      </c>
      <c r="B22" s="6" t="str">
        <f>ESPANOL!B22</f>
        <v>EDUARDO ANTONIO</v>
      </c>
      <c r="C22" s="116" t="str">
        <f>ESPANOL!C22</f>
        <v>FELIZ CORDERO</v>
      </c>
      <c r="D22" s="117">
        <f>ESPANOL!AN22</f>
        <v>73</v>
      </c>
      <c r="E22" s="109" t="str">
        <f>ESPANOL!AT22</f>
        <v/>
      </c>
      <c r="F22" s="108" t="str">
        <f>ESPANOL!AX22</f>
        <v/>
      </c>
      <c r="G22" s="118">
        <f>IF(AND(NOT(ISBLANK(ESPANOL!AY22)), NOT(ISBLANK(ESPANOL!AZ22))), ESPANOL!AY22 + ESPANOL!AZ22, 0)</f>
        <v>0</v>
      </c>
      <c r="H22" s="119">
        <f>INGLES!AN22</f>
        <v>0</v>
      </c>
      <c r="I22" s="3" t="str">
        <f>INGLES!AT22</f>
        <v/>
      </c>
      <c r="J22" s="7" t="str">
        <f>INGLES!AX22</f>
        <v/>
      </c>
      <c r="K22" s="120">
        <f>IF(AND(NOT(ISBLANK(INGLES!AY22)), NOT(ISBLANK(INGLES!AZ22))), INGLES!AY22 + INGLES!AZ22, 0)</f>
        <v>0</v>
      </c>
      <c r="L22" s="117">
        <f>MATEMATICA!$AN22</f>
        <v>73.375</v>
      </c>
      <c r="M22" s="109" t="str">
        <f>MATEMATICA!$AT22</f>
        <v/>
      </c>
      <c r="N22" s="108" t="str">
        <f>MATEMATICA!$AX22</f>
        <v/>
      </c>
      <c r="O22" s="118">
        <f>IF(AND(NOT(ISBLANK(MATEMATICA!$AY22)), NOT(ISBLANK(MATEMATICA!$AZ22))), MATEMATICA!$AY22 + MATEMATICA!$AZ22, 0)</f>
        <v>0</v>
      </c>
      <c r="P22" s="117">
        <f>SOCIALES!$AN22</f>
        <v>75.6875</v>
      </c>
      <c r="Q22" s="109" t="str">
        <f>SOCIALES!$AT22</f>
        <v/>
      </c>
      <c r="R22" s="108" t="str">
        <f>SOCIALES!$AX22</f>
        <v/>
      </c>
      <c r="S22" s="118">
        <f>IF(AND(NOT(ISBLANK(SOCIALES!$AY22)), NOT(ISBLANK(SOCIALES!$AZ22))), SOCIALES!$AY22 + SOCIALES!$AZ22, 0)</f>
        <v>0</v>
      </c>
      <c r="T22" s="117">
        <f>NATURALES!$AN22</f>
        <v>79</v>
      </c>
      <c r="U22" s="109" t="str">
        <f>NATURALES!$AT22</f>
        <v/>
      </c>
      <c r="V22" s="108" t="str">
        <f>NATURALES!$AX22</f>
        <v/>
      </c>
      <c r="W22" s="118">
        <f>IF(AND(NOT(ISBLANK(NATURALES!$AY22)), NOT(ISBLANK(NATURALES!$AZ22))), NATURALES!$AY22 + NATURALES!$AZ22, 0)</f>
        <v>0</v>
      </c>
      <c r="X22" s="117">
        <f>EDU.ARTISTICA!$AN22</f>
        <v>74.6875</v>
      </c>
      <c r="Y22" s="109" t="str">
        <f>EDU.ARTISTICA!$AT22</f>
        <v/>
      </c>
      <c r="Z22" s="108" t="str">
        <f>EDU.ARTISTICA!$AX22</f>
        <v/>
      </c>
      <c r="AA22" s="118">
        <f>IF(AND(NOT(ISBLANK(EDU.ARTISTICA!$AY22)), NOT(ISBLANK(EDU.ARTISTICA!$AZ22))), EDU.ARTISTICA!$AY22 + EDU.ARTISTICA!$AZ22, 0)</f>
        <v>0</v>
      </c>
      <c r="AB22" s="117">
        <f>EDU.FISICA!$AN22</f>
        <v>79</v>
      </c>
      <c r="AC22" s="109" t="str">
        <f>EDU.FISICA!$AT22</f>
        <v/>
      </c>
      <c r="AD22" s="108" t="str">
        <f>EDU.FISICA!$AX22</f>
        <v/>
      </c>
      <c r="AE22" s="118">
        <f>IF(AND(NOT(ISBLANK(EDU.FISICA!$AY22)), NOT(ISBLANK(EDU.FISICA!$AZ22))), EDU.FISICA!$AY22 + EDU.FISICA!$AZ22, 0)</f>
        <v>0</v>
      </c>
      <c r="AF22" s="117">
        <f>RELIGION!$AN22</f>
        <v>73.125</v>
      </c>
      <c r="AG22" s="109" t="str">
        <f>RELIGION!$AT22</f>
        <v/>
      </c>
      <c r="AH22" s="108" t="str">
        <f>RELIGION!$AX22</f>
        <v/>
      </c>
      <c r="AI22" s="118">
        <f>IF(AND(NOT(ISBLANK(RELIGION!$AY22)), NOT(ISBLANK(RELIGION!$AZ22))), RELIGION!$AY22 + RELIGION!$AZ22, 0)</f>
        <v>0</v>
      </c>
      <c r="AJ22" s="121" t="str">
        <f t="shared" si="0"/>
        <v/>
      </c>
      <c r="AK22" s="8"/>
      <c r="AL22" s="120"/>
    </row>
    <row r="23" spans="1:38" ht="16.5" customHeight="1" x14ac:dyDescent="0.2">
      <c r="A23" s="5">
        <v>13</v>
      </c>
      <c r="B23" s="6" t="str">
        <f>ESPANOL!B23</f>
        <v>EMANUEL</v>
      </c>
      <c r="C23" s="116" t="str">
        <f>ESPANOL!C23</f>
        <v xml:space="preserve">LOUIS </v>
      </c>
      <c r="D23" s="117">
        <f>ESPANOL!AN23</f>
        <v>77.3125</v>
      </c>
      <c r="E23" s="109" t="str">
        <f>ESPANOL!AT23</f>
        <v/>
      </c>
      <c r="F23" s="108" t="str">
        <f>ESPANOL!AX23</f>
        <v/>
      </c>
      <c r="G23" s="118">
        <f>IF(AND(NOT(ISBLANK(ESPANOL!AY23)), NOT(ISBLANK(ESPANOL!AZ23))), ESPANOL!AY23 + ESPANOL!AZ23, 0)</f>
        <v>0</v>
      </c>
      <c r="H23" s="119">
        <f>INGLES!AN23</f>
        <v>0</v>
      </c>
      <c r="I23" s="3" t="str">
        <f>INGLES!AT23</f>
        <v/>
      </c>
      <c r="J23" s="7" t="str">
        <f>INGLES!AX23</f>
        <v/>
      </c>
      <c r="K23" s="120">
        <f>IF(AND(NOT(ISBLANK(INGLES!AY23)), NOT(ISBLANK(INGLES!AZ23))), INGLES!AY23 + INGLES!AZ23, 0)</f>
        <v>0</v>
      </c>
      <c r="L23" s="117">
        <f>MATEMATICA!$AN23</f>
        <v>71.875</v>
      </c>
      <c r="M23" s="109" t="str">
        <f>MATEMATICA!$AT23</f>
        <v/>
      </c>
      <c r="N23" s="108" t="str">
        <f>MATEMATICA!$AX23</f>
        <v/>
      </c>
      <c r="O23" s="118">
        <f>IF(AND(NOT(ISBLANK(MATEMATICA!$AY23)), NOT(ISBLANK(MATEMATICA!$AZ23))), MATEMATICA!$AY23 + MATEMATICA!$AZ23, 0)</f>
        <v>0</v>
      </c>
      <c r="P23" s="117">
        <f>SOCIALES!$AN23</f>
        <v>75.625</v>
      </c>
      <c r="Q23" s="109" t="str">
        <f>SOCIALES!$AT23</f>
        <v/>
      </c>
      <c r="R23" s="108" t="str">
        <f>SOCIALES!$AX23</f>
        <v/>
      </c>
      <c r="S23" s="118">
        <f>IF(AND(NOT(ISBLANK(SOCIALES!$AY23)), NOT(ISBLANK(SOCIALES!$AZ23))), SOCIALES!$AY23 + SOCIALES!$AZ23, 0)</f>
        <v>0</v>
      </c>
      <c r="T23" s="117">
        <f>NATURALES!$AN23</f>
        <v>27</v>
      </c>
      <c r="U23" s="109" t="str">
        <f>NATURALES!$AT23</f>
        <v/>
      </c>
      <c r="V23" s="108" t="str">
        <f>NATURALES!$AX23</f>
        <v/>
      </c>
      <c r="W23" s="118">
        <f>IF(AND(NOT(ISBLANK(NATURALES!$AY23)), NOT(ISBLANK(NATURALES!$AZ23))), NATURALES!$AY23 + NATURALES!$AZ23, 0)</f>
        <v>0</v>
      </c>
      <c r="X23" s="117">
        <f>EDU.ARTISTICA!$AN23</f>
        <v>75.8125</v>
      </c>
      <c r="Y23" s="109" t="str">
        <f>EDU.ARTISTICA!$AT23</f>
        <v/>
      </c>
      <c r="Z23" s="108" t="str">
        <f>EDU.ARTISTICA!$AX23</f>
        <v/>
      </c>
      <c r="AA23" s="118">
        <f>IF(AND(NOT(ISBLANK(EDU.ARTISTICA!$AY23)), NOT(ISBLANK(EDU.ARTISTICA!$AZ23))), EDU.ARTISTICA!$AY23 + EDU.ARTISTICA!$AZ23, 0)</f>
        <v>0</v>
      </c>
      <c r="AB23" s="117">
        <f>EDU.FISICA!$AN23</f>
        <v>73.0625</v>
      </c>
      <c r="AC23" s="109" t="str">
        <f>EDU.FISICA!$AT23</f>
        <v/>
      </c>
      <c r="AD23" s="108" t="str">
        <f>EDU.FISICA!$AX23</f>
        <v/>
      </c>
      <c r="AE23" s="118">
        <f>IF(AND(NOT(ISBLANK(EDU.FISICA!$AY23)), NOT(ISBLANK(EDU.FISICA!$AZ23))), EDU.FISICA!$AY23 + EDU.FISICA!$AZ23, 0)</f>
        <v>0</v>
      </c>
      <c r="AF23" s="117">
        <f>RELIGION!$AN23</f>
        <v>73.3125</v>
      </c>
      <c r="AG23" s="109" t="str">
        <f>RELIGION!$AT23</f>
        <v/>
      </c>
      <c r="AH23" s="108" t="str">
        <f>RELIGION!$AX23</f>
        <v/>
      </c>
      <c r="AI23" s="118">
        <f>IF(AND(NOT(ISBLANK(RELIGION!$AY23)), NOT(ISBLANK(RELIGION!$AZ23))), RELIGION!$AY23 + RELIGION!$AZ23, 0)</f>
        <v>0</v>
      </c>
      <c r="AJ23" s="121" t="str">
        <f t="shared" si="0"/>
        <v/>
      </c>
      <c r="AK23" s="8"/>
      <c r="AL23" s="120"/>
    </row>
    <row r="24" spans="1:38" ht="16.5" customHeight="1" x14ac:dyDescent="0.2">
      <c r="A24" s="5">
        <v>14</v>
      </c>
      <c r="B24" s="6" t="str">
        <f>ESPANOL!B24</f>
        <v>ESPERANZA</v>
      </c>
      <c r="C24" s="116" t="str">
        <f>ESPANOL!C24</f>
        <v>DIAZ TUCENT</v>
      </c>
      <c r="D24" s="117">
        <f>ESPANOL!AN24</f>
        <v>89.0625</v>
      </c>
      <c r="E24" s="109" t="str">
        <f>ESPANOL!AT24</f>
        <v/>
      </c>
      <c r="F24" s="108" t="str">
        <f>ESPANOL!AX24</f>
        <v/>
      </c>
      <c r="G24" s="118">
        <f>IF(AND(NOT(ISBLANK(ESPANOL!AY24)), NOT(ISBLANK(ESPANOL!AZ24))), ESPANOL!AY24 + ESPANOL!AZ24, 0)</f>
        <v>0</v>
      </c>
      <c r="H24" s="119">
        <f>INGLES!AN24</f>
        <v>0</v>
      </c>
      <c r="I24" s="3" t="str">
        <f>INGLES!AT24</f>
        <v/>
      </c>
      <c r="J24" s="7" t="str">
        <f>INGLES!AX24</f>
        <v/>
      </c>
      <c r="K24" s="120">
        <f>IF(AND(NOT(ISBLANK(INGLES!AY24)), NOT(ISBLANK(INGLES!AZ24))), INGLES!AY24 + INGLES!AZ24, 0)</f>
        <v>0</v>
      </c>
      <c r="L24" s="117">
        <f>MATEMATICA!$AN24</f>
        <v>90.625</v>
      </c>
      <c r="M24" s="109" t="str">
        <f>MATEMATICA!$AT24</f>
        <v/>
      </c>
      <c r="N24" s="108" t="str">
        <f>MATEMATICA!$AX24</f>
        <v/>
      </c>
      <c r="O24" s="118">
        <f>IF(AND(NOT(ISBLANK(MATEMATICA!$AY24)), NOT(ISBLANK(MATEMATICA!$AZ24))), MATEMATICA!$AY24 + MATEMATICA!$AZ24, 0)</f>
        <v>0</v>
      </c>
      <c r="P24" s="117">
        <f>SOCIALES!$AN24</f>
        <v>83.3125</v>
      </c>
      <c r="Q24" s="109" t="str">
        <f>SOCIALES!$AT24</f>
        <v/>
      </c>
      <c r="R24" s="108" t="str">
        <f>SOCIALES!$AX24</f>
        <v/>
      </c>
      <c r="S24" s="118">
        <f>IF(AND(NOT(ISBLANK(SOCIALES!$AY24)), NOT(ISBLANK(SOCIALES!$AZ24))), SOCIALES!$AY24 + SOCIALES!$AZ24, 0)</f>
        <v>0</v>
      </c>
      <c r="T24" s="117">
        <f>NATURALES!$AN24</f>
        <v>95.0625</v>
      </c>
      <c r="U24" s="109" t="str">
        <f>NATURALES!$AT24</f>
        <v/>
      </c>
      <c r="V24" s="108" t="str">
        <f>NATURALES!$AX24</f>
        <v/>
      </c>
      <c r="W24" s="118">
        <f>IF(AND(NOT(ISBLANK(NATURALES!$AY24)), NOT(ISBLANK(NATURALES!$AZ24))), NATURALES!$AY24 + NATURALES!$AZ24, 0)</f>
        <v>0</v>
      </c>
      <c r="X24" s="117">
        <f>EDU.ARTISTICA!$AN24</f>
        <v>87.8125</v>
      </c>
      <c r="Y24" s="109" t="str">
        <f>EDU.ARTISTICA!$AT24</f>
        <v/>
      </c>
      <c r="Z24" s="108" t="str">
        <f>EDU.ARTISTICA!$AX24</f>
        <v/>
      </c>
      <c r="AA24" s="118">
        <f>IF(AND(NOT(ISBLANK(EDU.ARTISTICA!$AY24)), NOT(ISBLANK(EDU.ARTISTICA!$AZ24))), EDU.ARTISTICA!$AY24 + EDU.ARTISTICA!$AZ24, 0)</f>
        <v>0</v>
      </c>
      <c r="AB24" s="117">
        <f>EDU.FISICA!$AN24</f>
        <v>95.5625</v>
      </c>
      <c r="AC24" s="109" t="str">
        <f>EDU.FISICA!$AT24</f>
        <v/>
      </c>
      <c r="AD24" s="108" t="str">
        <f>EDU.FISICA!$AX24</f>
        <v/>
      </c>
      <c r="AE24" s="118">
        <f>IF(AND(NOT(ISBLANK(EDU.FISICA!$AY24)), NOT(ISBLANK(EDU.FISICA!$AZ24))), EDU.FISICA!$AY24 + EDU.FISICA!$AZ24, 0)</f>
        <v>0</v>
      </c>
      <c r="AF24" s="117">
        <f>RELIGION!$AN24</f>
        <v>91.3125</v>
      </c>
      <c r="AG24" s="109" t="str">
        <f>RELIGION!$AT24</f>
        <v/>
      </c>
      <c r="AH24" s="108" t="str">
        <f>RELIGION!$AX24</f>
        <v/>
      </c>
      <c r="AI24" s="118">
        <f>IF(AND(NOT(ISBLANK(RELIGION!$AY24)), NOT(ISBLANK(RELIGION!$AZ24))), RELIGION!$AY24 + RELIGION!$AZ24, 0)</f>
        <v>0</v>
      </c>
      <c r="AJ24" s="121" t="str">
        <f t="shared" si="0"/>
        <v/>
      </c>
      <c r="AK24" s="8"/>
      <c r="AL24" s="120"/>
    </row>
    <row r="25" spans="1:38" ht="16.5" customHeight="1" x14ac:dyDescent="0.2">
      <c r="A25" s="5">
        <v>15</v>
      </c>
      <c r="B25" s="6" t="str">
        <f>ESPANOL!B25</f>
        <v>GEIDY DAHIANA</v>
      </c>
      <c r="C25" s="116" t="str">
        <f>ESPANOL!C25</f>
        <v xml:space="preserve">MORENO </v>
      </c>
      <c r="D25" s="117">
        <f>ESPANOL!AN25</f>
        <v>0</v>
      </c>
      <c r="E25" s="109" t="str">
        <f>ESPANOL!AT25</f>
        <v/>
      </c>
      <c r="F25" s="108" t="str">
        <f>ESPANOL!AX25</f>
        <v/>
      </c>
      <c r="G25" s="118">
        <f>IF(AND(NOT(ISBLANK(ESPANOL!AY25)), NOT(ISBLANK(ESPANOL!AZ25))), ESPANOL!AY25 + ESPANOL!AZ25, 0)</f>
        <v>0</v>
      </c>
      <c r="H25" s="119">
        <f>INGLES!AN25</f>
        <v>0</v>
      </c>
      <c r="I25" s="3" t="str">
        <f>INGLES!AT25</f>
        <v/>
      </c>
      <c r="J25" s="7" t="str">
        <f>INGLES!AX25</f>
        <v/>
      </c>
      <c r="K25" s="120">
        <f>IF(AND(NOT(ISBLANK(INGLES!AY25)), NOT(ISBLANK(INGLES!AZ25))), INGLES!AY25 + INGLES!AZ25, 0)</f>
        <v>0</v>
      </c>
      <c r="L25" s="117">
        <f>MATEMATICA!$AN25</f>
        <v>0</v>
      </c>
      <c r="M25" s="109" t="str">
        <f>MATEMATICA!$AT25</f>
        <v/>
      </c>
      <c r="N25" s="108" t="str">
        <f>MATEMATICA!$AX25</f>
        <v/>
      </c>
      <c r="O25" s="118">
        <f>IF(AND(NOT(ISBLANK(MATEMATICA!$AY25)), NOT(ISBLANK(MATEMATICA!$AZ25))), MATEMATICA!$AY25 + MATEMATICA!$AZ25, 0)</f>
        <v>0</v>
      </c>
      <c r="P25" s="117">
        <f>SOCIALES!$AN25</f>
        <v>0</v>
      </c>
      <c r="Q25" s="109" t="str">
        <f>SOCIALES!$AT25</f>
        <v/>
      </c>
      <c r="R25" s="108" t="str">
        <f>SOCIALES!$AX25</f>
        <v/>
      </c>
      <c r="S25" s="118">
        <f>IF(AND(NOT(ISBLANK(SOCIALES!$AY25)), NOT(ISBLANK(SOCIALES!$AZ25))), SOCIALES!$AY25 + SOCIALES!$AZ25, 0)</f>
        <v>0</v>
      </c>
      <c r="T25" s="117">
        <f>NATURALES!$AN25</f>
        <v>0</v>
      </c>
      <c r="U25" s="109" t="str">
        <f>NATURALES!$AT25</f>
        <v/>
      </c>
      <c r="V25" s="108" t="str">
        <f>NATURALES!$AX25</f>
        <v/>
      </c>
      <c r="W25" s="118">
        <f>IF(AND(NOT(ISBLANK(NATURALES!$AY25)), NOT(ISBLANK(NATURALES!$AZ25))), NATURALES!$AY25 + NATURALES!$AZ25, 0)</f>
        <v>0</v>
      </c>
      <c r="X25" s="117">
        <f>EDU.ARTISTICA!$AN25</f>
        <v>0</v>
      </c>
      <c r="Y25" s="109" t="str">
        <f>EDU.ARTISTICA!$AT25</f>
        <v/>
      </c>
      <c r="Z25" s="108" t="str">
        <f>EDU.ARTISTICA!$AX25</f>
        <v/>
      </c>
      <c r="AA25" s="118">
        <f>IF(AND(NOT(ISBLANK(EDU.ARTISTICA!$AY25)), NOT(ISBLANK(EDU.ARTISTICA!$AZ25))), EDU.ARTISTICA!$AY25 + EDU.ARTISTICA!$AZ25, 0)</f>
        <v>0</v>
      </c>
      <c r="AB25" s="117">
        <f>EDU.FISICA!$AN25</f>
        <v>0</v>
      </c>
      <c r="AC25" s="109" t="str">
        <f>EDU.FISICA!$AT25</f>
        <v/>
      </c>
      <c r="AD25" s="108" t="str">
        <f>EDU.FISICA!$AX25</f>
        <v/>
      </c>
      <c r="AE25" s="118">
        <f>IF(AND(NOT(ISBLANK(EDU.FISICA!$AY25)), NOT(ISBLANK(EDU.FISICA!$AZ25))), EDU.FISICA!$AY25 + EDU.FISICA!$AZ25, 0)</f>
        <v>0</v>
      </c>
      <c r="AF25" s="117">
        <f>RELIGION!$AN25</f>
        <v>0</v>
      </c>
      <c r="AG25" s="109" t="str">
        <f>RELIGION!$AT25</f>
        <v/>
      </c>
      <c r="AH25" s="108" t="str">
        <f>RELIGION!$AX25</f>
        <v/>
      </c>
      <c r="AI25" s="118">
        <f>IF(AND(NOT(ISBLANK(RELIGION!$AY25)), NOT(ISBLANK(RELIGION!$AZ25))), RELIGION!$AY25 + RELIGION!$AZ25, 0)</f>
        <v>0</v>
      </c>
      <c r="AJ25" s="121" t="str">
        <f t="shared" si="0"/>
        <v/>
      </c>
      <c r="AK25" s="8"/>
      <c r="AL25" s="120"/>
    </row>
    <row r="26" spans="1:38" ht="16.5" customHeight="1" x14ac:dyDescent="0.2">
      <c r="A26" s="5">
        <v>16</v>
      </c>
      <c r="B26" s="6" t="str">
        <f>ESPANOL!B26</f>
        <v>HASNEL</v>
      </c>
      <c r="C26" s="116" t="str">
        <f>ESPANOL!C26</f>
        <v>BRAZOBAN DE JESUS</v>
      </c>
      <c r="D26" s="117">
        <f>ESPANOL!AN26</f>
        <v>79.0625</v>
      </c>
      <c r="E26" s="109" t="str">
        <f>ESPANOL!AT26</f>
        <v/>
      </c>
      <c r="F26" s="108" t="str">
        <f>ESPANOL!AX26</f>
        <v/>
      </c>
      <c r="G26" s="118">
        <f>IF(AND(NOT(ISBLANK(ESPANOL!AY26)), NOT(ISBLANK(ESPANOL!AZ26))), ESPANOL!AY26 + ESPANOL!AZ26, 0)</f>
        <v>0</v>
      </c>
      <c r="H26" s="119">
        <f>INGLES!AN26</f>
        <v>0</v>
      </c>
      <c r="I26" s="3" t="str">
        <f>INGLES!AT26</f>
        <v/>
      </c>
      <c r="J26" s="7" t="str">
        <f>INGLES!AX26</f>
        <v/>
      </c>
      <c r="K26" s="120">
        <f>IF(AND(NOT(ISBLANK(INGLES!AY26)), NOT(ISBLANK(INGLES!AZ26))), INGLES!AY26 + INGLES!AZ26, 0)</f>
        <v>0</v>
      </c>
      <c r="L26" s="117">
        <f>MATEMATICA!$AN26</f>
        <v>82.0625</v>
      </c>
      <c r="M26" s="109" t="str">
        <f>MATEMATICA!$AT26</f>
        <v/>
      </c>
      <c r="N26" s="108" t="str">
        <f>MATEMATICA!$AX26</f>
        <v/>
      </c>
      <c r="O26" s="118">
        <f>IF(AND(NOT(ISBLANK(MATEMATICA!$AY26)), NOT(ISBLANK(MATEMATICA!$AZ26))), MATEMATICA!$AY26 + MATEMATICA!$AZ26, 0)</f>
        <v>0</v>
      </c>
      <c r="P26" s="117">
        <f>SOCIALES!$AN26</f>
        <v>80.9375</v>
      </c>
      <c r="Q26" s="109" t="str">
        <f>SOCIALES!$AT26</f>
        <v/>
      </c>
      <c r="R26" s="108" t="str">
        <f>SOCIALES!$AX26</f>
        <v/>
      </c>
      <c r="S26" s="118">
        <f>IF(AND(NOT(ISBLANK(SOCIALES!$AY26)), NOT(ISBLANK(SOCIALES!$AZ26))), SOCIALES!$AY26 + SOCIALES!$AZ26, 0)</f>
        <v>0</v>
      </c>
      <c r="T26" s="117">
        <f>NATURALES!$AN26</f>
        <v>77.875</v>
      </c>
      <c r="U26" s="109" t="str">
        <f>NATURALES!$AT26</f>
        <v/>
      </c>
      <c r="V26" s="108" t="str">
        <f>NATURALES!$AX26</f>
        <v/>
      </c>
      <c r="W26" s="118">
        <f>IF(AND(NOT(ISBLANK(NATURALES!$AY26)), NOT(ISBLANK(NATURALES!$AZ26))), NATURALES!$AY26 + NATURALES!$AZ26, 0)</f>
        <v>0</v>
      </c>
      <c r="X26" s="117">
        <f>EDU.ARTISTICA!$AN26</f>
        <v>81.6875</v>
      </c>
      <c r="Y26" s="109" t="str">
        <f>EDU.ARTISTICA!$AT26</f>
        <v/>
      </c>
      <c r="Z26" s="108" t="str">
        <f>EDU.ARTISTICA!$AX26</f>
        <v/>
      </c>
      <c r="AA26" s="118">
        <f>IF(AND(NOT(ISBLANK(EDU.ARTISTICA!$AY26)), NOT(ISBLANK(EDU.ARTISTICA!$AZ26))), EDU.ARTISTICA!$AY26 + EDU.ARTISTICA!$AZ26, 0)</f>
        <v>0</v>
      </c>
      <c r="AB26" s="117">
        <f>EDU.FISICA!$AN26</f>
        <v>78.5</v>
      </c>
      <c r="AC26" s="109" t="str">
        <f>EDU.FISICA!$AT26</f>
        <v/>
      </c>
      <c r="AD26" s="108" t="str">
        <f>EDU.FISICA!$AX26</f>
        <v/>
      </c>
      <c r="AE26" s="118">
        <f>IF(AND(NOT(ISBLANK(EDU.FISICA!$AY26)), NOT(ISBLANK(EDU.FISICA!$AZ26))), EDU.FISICA!$AY26 + EDU.FISICA!$AZ26, 0)</f>
        <v>0</v>
      </c>
      <c r="AF26" s="117">
        <f>RELIGION!$AN26</f>
        <v>86.0625</v>
      </c>
      <c r="AG26" s="109" t="str">
        <f>RELIGION!$AT26</f>
        <v/>
      </c>
      <c r="AH26" s="108" t="str">
        <f>RELIGION!$AX26</f>
        <v/>
      </c>
      <c r="AI26" s="118">
        <f>IF(AND(NOT(ISBLANK(RELIGION!$AY26)), NOT(ISBLANK(RELIGION!$AZ26))), RELIGION!$AY26 + RELIGION!$AZ26, 0)</f>
        <v>0</v>
      </c>
      <c r="AJ26" s="121" t="str">
        <f t="shared" si="0"/>
        <v/>
      </c>
      <c r="AK26" s="8"/>
      <c r="AL26" s="120"/>
    </row>
    <row r="27" spans="1:38" ht="16.5" customHeight="1" x14ac:dyDescent="0.2">
      <c r="A27" s="5">
        <v>17</v>
      </c>
      <c r="B27" s="6" t="str">
        <f>ESPANOL!B27</f>
        <v>ILIONISE</v>
      </c>
      <c r="C27" s="116" t="str">
        <f>ESPANOL!C27</f>
        <v>JEAN BAPTISTE</v>
      </c>
      <c r="D27" s="117">
        <f>ESPANOL!AN27</f>
        <v>75.75</v>
      </c>
      <c r="E27" s="109" t="str">
        <f>ESPANOL!AT27</f>
        <v/>
      </c>
      <c r="F27" s="108" t="str">
        <f>ESPANOL!AX27</f>
        <v/>
      </c>
      <c r="G27" s="118">
        <f>IF(AND(NOT(ISBLANK(ESPANOL!AY27)), NOT(ISBLANK(ESPANOL!AZ27))), ESPANOL!AY27 + ESPANOL!AZ27, 0)</f>
        <v>0</v>
      </c>
      <c r="H27" s="119">
        <f>INGLES!AN27</f>
        <v>0</v>
      </c>
      <c r="I27" s="3" t="str">
        <f>INGLES!AT27</f>
        <v/>
      </c>
      <c r="J27" s="7" t="str">
        <f>INGLES!AX27</f>
        <v/>
      </c>
      <c r="K27" s="120">
        <f>IF(AND(NOT(ISBLANK(INGLES!AY27)), NOT(ISBLANK(INGLES!AZ27))), INGLES!AY27 + INGLES!AZ27, 0)</f>
        <v>0</v>
      </c>
      <c r="L27" s="117">
        <f>MATEMATICA!$AN27</f>
        <v>74.1875</v>
      </c>
      <c r="M27" s="109" t="str">
        <f>MATEMATICA!$AT27</f>
        <v/>
      </c>
      <c r="N27" s="108" t="str">
        <f>MATEMATICA!$AX27</f>
        <v/>
      </c>
      <c r="O27" s="118">
        <f>IF(AND(NOT(ISBLANK(MATEMATICA!$AY27)), NOT(ISBLANK(MATEMATICA!$AZ27))), MATEMATICA!$AY27 + MATEMATICA!$AZ27, 0)</f>
        <v>0</v>
      </c>
      <c r="P27" s="117">
        <f>SOCIALES!$AN27</f>
        <v>75.375</v>
      </c>
      <c r="Q27" s="109" t="str">
        <f>SOCIALES!$AT27</f>
        <v/>
      </c>
      <c r="R27" s="108" t="str">
        <f>SOCIALES!$AX27</f>
        <v/>
      </c>
      <c r="S27" s="118">
        <f>IF(AND(NOT(ISBLANK(SOCIALES!$AY27)), NOT(ISBLANK(SOCIALES!$AZ27))), SOCIALES!$AY27 + SOCIALES!$AZ27, 0)</f>
        <v>0</v>
      </c>
      <c r="T27" s="117">
        <f>NATURALES!$AN27</f>
        <v>76.875</v>
      </c>
      <c r="U27" s="109" t="str">
        <f>NATURALES!$AT27</f>
        <v/>
      </c>
      <c r="V27" s="108" t="str">
        <f>NATURALES!$AX27</f>
        <v/>
      </c>
      <c r="W27" s="118">
        <f>IF(AND(NOT(ISBLANK(NATURALES!$AY27)), NOT(ISBLANK(NATURALES!$AZ27))), NATURALES!$AY27 + NATURALES!$AZ27, 0)</f>
        <v>0</v>
      </c>
      <c r="X27" s="117">
        <f>EDU.ARTISTICA!$AN27</f>
        <v>74.8125</v>
      </c>
      <c r="Y27" s="109" t="str">
        <f>EDU.ARTISTICA!$AT27</f>
        <v/>
      </c>
      <c r="Z27" s="108" t="str">
        <f>EDU.ARTISTICA!$AX27</f>
        <v/>
      </c>
      <c r="AA27" s="118">
        <f>IF(AND(NOT(ISBLANK(EDU.ARTISTICA!$AY27)), NOT(ISBLANK(EDU.ARTISTICA!$AZ27))), EDU.ARTISTICA!$AY27 + EDU.ARTISTICA!$AZ27, 0)</f>
        <v>0</v>
      </c>
      <c r="AB27" s="117">
        <f>EDU.FISICA!$AN27</f>
        <v>77.6875</v>
      </c>
      <c r="AC27" s="109" t="str">
        <f>EDU.FISICA!$AT27</f>
        <v/>
      </c>
      <c r="AD27" s="108" t="str">
        <f>EDU.FISICA!$AX27</f>
        <v/>
      </c>
      <c r="AE27" s="118">
        <f>IF(AND(NOT(ISBLANK(EDU.FISICA!$AY27)), NOT(ISBLANK(EDU.FISICA!$AZ27))), EDU.FISICA!$AY27 + EDU.FISICA!$AZ27, 0)</f>
        <v>0</v>
      </c>
      <c r="AF27" s="117">
        <f>RELIGION!$AN27</f>
        <v>77.3125</v>
      </c>
      <c r="AG27" s="109" t="str">
        <f>RELIGION!$AT27</f>
        <v/>
      </c>
      <c r="AH27" s="108" t="str">
        <f>RELIGION!$AX27</f>
        <v/>
      </c>
      <c r="AI27" s="118">
        <f>IF(AND(NOT(ISBLANK(RELIGION!$AY27)), NOT(ISBLANK(RELIGION!$AZ27))), RELIGION!$AY27 + RELIGION!$AZ27, 0)</f>
        <v>0</v>
      </c>
      <c r="AJ27" s="121" t="str">
        <f t="shared" si="0"/>
        <v/>
      </c>
      <c r="AK27" s="8"/>
      <c r="AL27" s="120"/>
    </row>
    <row r="28" spans="1:38" ht="16.5" customHeight="1" x14ac:dyDescent="0.2">
      <c r="A28" s="5">
        <v>18</v>
      </c>
      <c r="B28" s="6" t="str">
        <f>ESPANOL!B28</f>
        <v>INGRID ESTHER</v>
      </c>
      <c r="C28" s="116" t="str">
        <f>ESPANOL!C28</f>
        <v>MONTERO SELMO</v>
      </c>
      <c r="D28" s="117">
        <f>ESPANOL!AN28</f>
        <v>90.1875</v>
      </c>
      <c r="E28" s="109" t="str">
        <f>ESPANOL!AT28</f>
        <v/>
      </c>
      <c r="F28" s="108" t="str">
        <f>ESPANOL!AX28</f>
        <v/>
      </c>
      <c r="G28" s="118">
        <f>IF(AND(NOT(ISBLANK(ESPANOL!AY28)), NOT(ISBLANK(ESPANOL!AZ28))), ESPANOL!AY28 + ESPANOL!AZ28, 0)</f>
        <v>0</v>
      </c>
      <c r="H28" s="119">
        <f>INGLES!AN28</f>
        <v>0</v>
      </c>
      <c r="I28" s="3" t="str">
        <f>INGLES!AT28</f>
        <v/>
      </c>
      <c r="J28" s="7" t="str">
        <f>INGLES!AX28</f>
        <v/>
      </c>
      <c r="K28" s="120">
        <f>IF(AND(NOT(ISBLANK(INGLES!AY28)), NOT(ISBLANK(INGLES!AZ28))), INGLES!AY28 + INGLES!AZ28, 0)</f>
        <v>0</v>
      </c>
      <c r="L28" s="117">
        <f>MATEMATICA!$AN28</f>
        <v>86.0625</v>
      </c>
      <c r="M28" s="109" t="str">
        <f>MATEMATICA!$AT28</f>
        <v/>
      </c>
      <c r="N28" s="108" t="str">
        <f>MATEMATICA!$AX28</f>
        <v/>
      </c>
      <c r="O28" s="118">
        <f>IF(AND(NOT(ISBLANK(MATEMATICA!$AY28)), NOT(ISBLANK(MATEMATICA!$AZ28))), MATEMATICA!$AY28 + MATEMATICA!$AZ28, 0)</f>
        <v>0</v>
      </c>
      <c r="P28" s="117">
        <f>SOCIALES!$AN28</f>
        <v>78.625</v>
      </c>
      <c r="Q28" s="109" t="str">
        <f>SOCIALES!$AT28</f>
        <v/>
      </c>
      <c r="R28" s="108" t="str">
        <f>SOCIALES!$AX28</f>
        <v/>
      </c>
      <c r="S28" s="118">
        <f>IF(AND(NOT(ISBLANK(SOCIALES!$AY28)), NOT(ISBLANK(SOCIALES!$AZ28))), SOCIALES!$AY28 + SOCIALES!$AZ28, 0)</f>
        <v>0</v>
      </c>
      <c r="T28" s="117">
        <f>NATURALES!$AN28</f>
        <v>94</v>
      </c>
      <c r="U28" s="109" t="str">
        <f>NATURALES!$AT28</f>
        <v/>
      </c>
      <c r="V28" s="108" t="str">
        <f>NATURALES!$AX28</f>
        <v/>
      </c>
      <c r="W28" s="118">
        <f>IF(AND(NOT(ISBLANK(NATURALES!$AY28)), NOT(ISBLANK(NATURALES!$AZ28))), NATURALES!$AY28 + NATURALES!$AZ28, 0)</f>
        <v>0</v>
      </c>
      <c r="X28" s="117">
        <f>EDU.ARTISTICA!$AN28</f>
        <v>84.8125</v>
      </c>
      <c r="Y28" s="109" t="str">
        <f>EDU.ARTISTICA!$AT28</f>
        <v/>
      </c>
      <c r="Z28" s="108" t="str">
        <f>EDU.ARTISTICA!$AX28</f>
        <v/>
      </c>
      <c r="AA28" s="118">
        <f>IF(AND(NOT(ISBLANK(EDU.ARTISTICA!$AY28)), NOT(ISBLANK(EDU.ARTISTICA!$AZ28))), EDU.ARTISTICA!$AY28 + EDU.ARTISTICA!$AZ28, 0)</f>
        <v>0</v>
      </c>
      <c r="AB28" s="117">
        <f>EDU.FISICA!$AN28</f>
        <v>93.6875</v>
      </c>
      <c r="AC28" s="109" t="str">
        <f>EDU.FISICA!$AT28</f>
        <v/>
      </c>
      <c r="AD28" s="108" t="str">
        <f>EDU.FISICA!$AX28</f>
        <v/>
      </c>
      <c r="AE28" s="118">
        <f>IF(AND(NOT(ISBLANK(EDU.FISICA!$AY28)), NOT(ISBLANK(EDU.FISICA!$AZ28))), EDU.FISICA!$AY28 + EDU.FISICA!$AZ28, 0)</f>
        <v>0</v>
      </c>
      <c r="AF28" s="117">
        <f>RELIGION!$AN28</f>
        <v>0</v>
      </c>
      <c r="AG28" s="109" t="str">
        <f>RELIGION!$AT28</f>
        <v/>
      </c>
      <c r="AH28" s="108" t="str">
        <f>RELIGION!$AX28</f>
        <v/>
      </c>
      <c r="AI28" s="118">
        <f>IF(AND(NOT(ISBLANK(RELIGION!$AY28)), NOT(ISBLANK(RELIGION!$AZ28))), RELIGION!$AY28 + RELIGION!$AZ28, 0)</f>
        <v>0</v>
      </c>
      <c r="AJ28" s="121" t="str">
        <f t="shared" si="0"/>
        <v/>
      </c>
      <c r="AK28" s="8"/>
      <c r="AL28" s="125"/>
    </row>
    <row r="29" spans="1:38" ht="16.5" customHeight="1" x14ac:dyDescent="0.2">
      <c r="A29" s="5">
        <v>19</v>
      </c>
      <c r="B29" s="6" t="str">
        <f>ESPANOL!B29</f>
        <v>YENDRIFER.</v>
      </c>
      <c r="C29" s="116" t="str">
        <f>ESPANOL!C29</f>
        <v>MARQUEZ MORETA</v>
      </c>
      <c r="D29" s="117">
        <f>ESPANOL!AN29</f>
        <v>0</v>
      </c>
      <c r="E29" s="109" t="str">
        <f>ESPANOL!AT29</f>
        <v/>
      </c>
      <c r="F29" s="108" t="str">
        <f>ESPANOL!AX29</f>
        <v/>
      </c>
      <c r="G29" s="118">
        <f>IF(AND(NOT(ISBLANK(ESPANOL!AY29)), NOT(ISBLANK(ESPANOL!AZ29))), ESPANOL!AY29 + ESPANOL!AZ29, 0)</f>
        <v>0</v>
      </c>
      <c r="H29" s="119">
        <f>INGLES!AN29</f>
        <v>0</v>
      </c>
      <c r="I29" s="3" t="str">
        <f>INGLES!AT29</f>
        <v/>
      </c>
      <c r="J29" s="7" t="str">
        <f>INGLES!AX29</f>
        <v/>
      </c>
      <c r="K29" s="120">
        <f>IF(AND(NOT(ISBLANK(INGLES!AY29)), NOT(ISBLANK(INGLES!AZ29))), INGLES!AY29 + INGLES!AZ29, 0)</f>
        <v>0</v>
      </c>
      <c r="L29" s="117">
        <f>MATEMATICA!$AN29</f>
        <v>74.6875</v>
      </c>
      <c r="M29" s="109" t="str">
        <f>MATEMATICA!$AT29</f>
        <v/>
      </c>
      <c r="N29" s="108" t="str">
        <f>MATEMATICA!$AX29</f>
        <v/>
      </c>
      <c r="O29" s="118">
        <f>IF(AND(NOT(ISBLANK(MATEMATICA!$AY29)), NOT(ISBLANK(MATEMATICA!$AZ29))), MATEMATICA!$AY29 + MATEMATICA!$AZ29, 0)</f>
        <v>0</v>
      </c>
      <c r="P29" s="117">
        <f>SOCIALES!$AN29</f>
        <v>80.875</v>
      </c>
      <c r="Q29" s="109" t="str">
        <f>SOCIALES!$AT29</f>
        <v/>
      </c>
      <c r="R29" s="108" t="str">
        <f>SOCIALES!$AX29</f>
        <v/>
      </c>
      <c r="S29" s="118">
        <f>IF(AND(NOT(ISBLANK(SOCIALES!$AY29)), NOT(ISBLANK(SOCIALES!$AZ29))), SOCIALES!$AY29 + SOCIALES!$AZ29, 0)</f>
        <v>0</v>
      </c>
      <c r="T29" s="117">
        <f>NATURALES!$AN29</f>
        <v>79.9375</v>
      </c>
      <c r="U29" s="109" t="str">
        <f>NATURALES!$AT29</f>
        <v/>
      </c>
      <c r="V29" s="108" t="str">
        <f>NATURALES!$AX29</f>
        <v/>
      </c>
      <c r="W29" s="118">
        <f>IF(AND(NOT(ISBLANK(NATURALES!$AY29)), NOT(ISBLANK(NATURALES!$AZ29))), NATURALES!$AY29 + NATURALES!$AZ29, 0)</f>
        <v>0</v>
      </c>
      <c r="X29" s="117">
        <f>EDU.ARTISTICA!$AN29</f>
        <v>0</v>
      </c>
      <c r="Y29" s="109" t="str">
        <f>EDU.ARTISTICA!$AT29</f>
        <v/>
      </c>
      <c r="Z29" s="108" t="str">
        <f>EDU.ARTISTICA!$AX29</f>
        <v/>
      </c>
      <c r="AA29" s="118">
        <f>IF(AND(NOT(ISBLANK(EDU.ARTISTICA!$AY29)), NOT(ISBLANK(EDU.ARTISTICA!$AZ29))), EDU.ARTISTICA!$AY29 + EDU.ARTISTICA!$AZ29, 0)</f>
        <v>0</v>
      </c>
      <c r="AB29" s="117">
        <f>EDU.FISICA!$AN29</f>
        <v>81.875</v>
      </c>
      <c r="AC29" s="109" t="str">
        <f>EDU.FISICA!$AT29</f>
        <v/>
      </c>
      <c r="AD29" s="108" t="str">
        <f>EDU.FISICA!$AX29</f>
        <v/>
      </c>
      <c r="AE29" s="118">
        <f>IF(AND(NOT(ISBLANK(EDU.FISICA!$AY29)), NOT(ISBLANK(EDU.FISICA!$AZ29))), EDU.FISICA!$AY29 + EDU.FISICA!$AZ29, 0)</f>
        <v>0</v>
      </c>
      <c r="AF29" s="117">
        <f>RELIGION!$AN29</f>
        <v>87.875</v>
      </c>
      <c r="AG29" s="109" t="str">
        <f>RELIGION!$AT29</f>
        <v/>
      </c>
      <c r="AH29" s="108" t="str">
        <f>RELIGION!$AX29</f>
        <v/>
      </c>
      <c r="AI29" s="118">
        <f>IF(AND(NOT(ISBLANK(RELIGION!$AY29)), NOT(ISBLANK(RELIGION!$AZ29))), RELIGION!$AY29 + RELIGION!$AZ29, 0)</f>
        <v>0</v>
      </c>
      <c r="AJ29" s="121" t="str">
        <f t="shared" si="0"/>
        <v/>
      </c>
      <c r="AK29" s="8"/>
      <c r="AL29" s="125"/>
    </row>
    <row r="30" spans="1:38" ht="16.5" customHeight="1" x14ac:dyDescent="0.2">
      <c r="A30" s="5">
        <v>20</v>
      </c>
      <c r="B30" s="6" t="str">
        <f>ESPANOL!B30</f>
        <v>JOEL ALEXANDER</v>
      </c>
      <c r="C30" s="116" t="str">
        <f>ESPANOL!C30</f>
        <v>FELIZ MEDINA</v>
      </c>
      <c r="D30" s="117">
        <f>ESPANOL!AN30</f>
        <v>79.6875</v>
      </c>
      <c r="E30" s="109" t="str">
        <f>ESPANOL!AT30</f>
        <v/>
      </c>
      <c r="F30" s="108" t="str">
        <f>ESPANOL!AX30</f>
        <v/>
      </c>
      <c r="G30" s="118">
        <f>IF(AND(NOT(ISBLANK(ESPANOL!AY30)), NOT(ISBLANK(ESPANOL!AZ30))), ESPANOL!AY30 + ESPANOL!AZ30, 0)</f>
        <v>0</v>
      </c>
      <c r="H30" s="119">
        <f>INGLES!AN30</f>
        <v>0</v>
      </c>
      <c r="I30" s="3" t="str">
        <f>INGLES!AT30</f>
        <v/>
      </c>
      <c r="J30" s="7" t="str">
        <f>INGLES!AX30</f>
        <v/>
      </c>
      <c r="K30" s="120">
        <f>IF(AND(NOT(ISBLANK(INGLES!AY30)), NOT(ISBLANK(INGLES!AZ30))), INGLES!AY30 + INGLES!AZ30, 0)</f>
        <v>0</v>
      </c>
      <c r="L30" s="117">
        <f>MATEMATICA!$AN30</f>
        <v>71.75</v>
      </c>
      <c r="M30" s="109" t="str">
        <f>MATEMATICA!$AT30</f>
        <v/>
      </c>
      <c r="N30" s="108" t="str">
        <f>MATEMATICA!$AX30</f>
        <v/>
      </c>
      <c r="O30" s="118">
        <f>IF(AND(NOT(ISBLANK(MATEMATICA!$AY30)), NOT(ISBLANK(MATEMATICA!$AZ30))), MATEMATICA!$AY30 + MATEMATICA!$AZ30, 0)</f>
        <v>0</v>
      </c>
      <c r="P30" s="117">
        <f>SOCIALES!$AN30</f>
        <v>79.3125</v>
      </c>
      <c r="Q30" s="109" t="str">
        <f>SOCIALES!$AT30</f>
        <v/>
      </c>
      <c r="R30" s="108" t="str">
        <f>SOCIALES!$AX30</f>
        <v/>
      </c>
      <c r="S30" s="118">
        <f>IF(AND(NOT(ISBLANK(SOCIALES!$AY30)), NOT(ISBLANK(SOCIALES!$AZ30))), SOCIALES!$AY30 + SOCIALES!$AZ30, 0)</f>
        <v>0</v>
      </c>
      <c r="T30" s="117">
        <f>NATURALES!$AN30</f>
        <v>43.0625</v>
      </c>
      <c r="U30" s="109" t="str">
        <f>NATURALES!$AT30</f>
        <v/>
      </c>
      <c r="V30" s="108" t="str">
        <f>NATURALES!$AX30</f>
        <v/>
      </c>
      <c r="W30" s="118">
        <f>IF(AND(NOT(ISBLANK(NATURALES!$AY30)), NOT(ISBLANK(NATURALES!$AZ30))), NATURALES!$AY30 + NATURALES!$AZ30, 0)</f>
        <v>0</v>
      </c>
      <c r="X30" s="117">
        <f>EDU.ARTISTICA!$AN30</f>
        <v>84.3125</v>
      </c>
      <c r="Y30" s="109" t="str">
        <f>EDU.ARTISTICA!$AT30</f>
        <v/>
      </c>
      <c r="Z30" s="108" t="str">
        <f>EDU.ARTISTICA!$AX30</f>
        <v/>
      </c>
      <c r="AA30" s="118">
        <f>IF(AND(NOT(ISBLANK(EDU.ARTISTICA!$AY30)), NOT(ISBLANK(EDU.ARTISTICA!$AZ30))), EDU.ARTISTICA!$AY30 + EDU.ARTISTICA!$AZ30, 0)</f>
        <v>0</v>
      </c>
      <c r="AB30" s="117">
        <f>EDU.FISICA!$AN30</f>
        <v>73.6875</v>
      </c>
      <c r="AC30" s="109" t="str">
        <f>EDU.FISICA!$AT30</f>
        <v/>
      </c>
      <c r="AD30" s="108" t="str">
        <f>EDU.FISICA!$AX30</f>
        <v/>
      </c>
      <c r="AE30" s="118">
        <f>IF(AND(NOT(ISBLANK(EDU.FISICA!$AY30)), NOT(ISBLANK(EDU.FISICA!$AZ30))), EDU.FISICA!$AY30 + EDU.FISICA!$AZ30, 0)</f>
        <v>0</v>
      </c>
      <c r="AF30" s="117">
        <f>RELIGION!$AN30</f>
        <v>77</v>
      </c>
      <c r="AG30" s="109" t="str">
        <f>RELIGION!$AT30</f>
        <v/>
      </c>
      <c r="AH30" s="108" t="str">
        <f>RELIGION!$AX30</f>
        <v/>
      </c>
      <c r="AI30" s="118">
        <f>IF(AND(NOT(ISBLANK(RELIGION!$AY30)), NOT(ISBLANK(RELIGION!$AZ30))), RELIGION!$AY30 + RELIGION!$AZ30, 0)</f>
        <v>0</v>
      </c>
      <c r="AJ30" s="121" t="str">
        <f t="shared" si="0"/>
        <v/>
      </c>
      <c r="AK30" s="8"/>
      <c r="AL30" s="120"/>
    </row>
    <row r="31" spans="1:38" ht="16.5" customHeight="1" x14ac:dyDescent="0.2">
      <c r="A31" s="5">
        <v>21</v>
      </c>
      <c r="B31" s="6" t="str">
        <f>ESPANOL!B31</f>
        <v>JUAN LUIS</v>
      </c>
      <c r="C31" s="116" t="str">
        <f>ESPANOL!C31</f>
        <v>MARTINEZ DE JESUS</v>
      </c>
      <c r="D31" s="117">
        <f>ESPANOL!AN31</f>
        <v>79.6875</v>
      </c>
      <c r="E31" s="109" t="str">
        <f>ESPANOL!AT31</f>
        <v/>
      </c>
      <c r="F31" s="108" t="str">
        <f>ESPANOL!AX31</f>
        <v/>
      </c>
      <c r="G31" s="118">
        <f>IF(AND(NOT(ISBLANK(ESPANOL!AY31)), NOT(ISBLANK(ESPANOL!AZ31))), ESPANOL!AY31 + ESPANOL!AZ31, 0)</f>
        <v>0</v>
      </c>
      <c r="H31" s="119">
        <f>INGLES!AN31</f>
        <v>0</v>
      </c>
      <c r="I31" s="3" t="str">
        <f>INGLES!AT31</f>
        <v/>
      </c>
      <c r="J31" s="7" t="str">
        <f>INGLES!AX31</f>
        <v/>
      </c>
      <c r="K31" s="120">
        <f>IF(AND(NOT(ISBLANK(INGLES!AY31)), NOT(ISBLANK(INGLES!AZ31))), INGLES!AY31 + INGLES!AZ31, 0)</f>
        <v>0</v>
      </c>
      <c r="L31" s="117">
        <f>MATEMATICA!$AN31</f>
        <v>73.5</v>
      </c>
      <c r="M31" s="109" t="str">
        <f>MATEMATICA!$AT31</f>
        <v/>
      </c>
      <c r="N31" s="108" t="str">
        <f>MATEMATICA!$AX31</f>
        <v/>
      </c>
      <c r="O31" s="118">
        <f>IF(AND(NOT(ISBLANK(MATEMATICA!$AY31)), NOT(ISBLANK(MATEMATICA!$AZ31))), MATEMATICA!$AY31 + MATEMATICA!$AZ31, 0)</f>
        <v>0</v>
      </c>
      <c r="P31" s="117">
        <f>SOCIALES!$AN31</f>
        <v>83.4375</v>
      </c>
      <c r="Q31" s="109" t="str">
        <f>SOCIALES!$AT31</f>
        <v/>
      </c>
      <c r="R31" s="108" t="str">
        <f>SOCIALES!$AX31</f>
        <v/>
      </c>
      <c r="S31" s="118">
        <f>IF(AND(NOT(ISBLANK(SOCIALES!$AY31)), NOT(ISBLANK(SOCIALES!$AZ31))), SOCIALES!$AY31 + SOCIALES!$AZ31, 0)</f>
        <v>0</v>
      </c>
      <c r="T31" s="117">
        <f>NATURALES!$AN31</f>
        <v>70.3125</v>
      </c>
      <c r="U31" s="109" t="str">
        <f>NATURALES!$AT31</f>
        <v/>
      </c>
      <c r="V31" s="108" t="str">
        <f>NATURALES!$AX31</f>
        <v/>
      </c>
      <c r="W31" s="118">
        <f>IF(AND(NOT(ISBLANK(NATURALES!$AY31)), NOT(ISBLANK(NATURALES!$AZ31))), NATURALES!$AY31 + NATURALES!$AZ31, 0)</f>
        <v>0</v>
      </c>
      <c r="X31" s="117">
        <f>EDU.ARTISTICA!$AN31</f>
        <v>84.125</v>
      </c>
      <c r="Y31" s="109" t="str">
        <f>EDU.ARTISTICA!$AT31</f>
        <v/>
      </c>
      <c r="Z31" s="108" t="str">
        <f>EDU.ARTISTICA!$AX31</f>
        <v/>
      </c>
      <c r="AA31" s="118">
        <f>IF(AND(NOT(ISBLANK(EDU.ARTISTICA!$AY31)), NOT(ISBLANK(EDU.ARTISTICA!$AZ31))), EDU.ARTISTICA!$AY31 + EDU.ARTISTICA!$AZ31, 0)</f>
        <v>0</v>
      </c>
      <c r="AB31" s="117">
        <f>EDU.FISICA!$AN31</f>
        <v>79.625</v>
      </c>
      <c r="AC31" s="109" t="str">
        <f>EDU.FISICA!$AT31</f>
        <v/>
      </c>
      <c r="AD31" s="108" t="str">
        <f>EDU.FISICA!$AX31</f>
        <v/>
      </c>
      <c r="AE31" s="118">
        <f>IF(AND(NOT(ISBLANK(EDU.FISICA!$AY31)), NOT(ISBLANK(EDU.FISICA!$AZ31))), EDU.FISICA!$AY31 + EDU.FISICA!$AZ31, 0)</f>
        <v>0</v>
      </c>
      <c r="AF31" s="117">
        <f>RELIGION!$AN31</f>
        <v>84.75</v>
      </c>
      <c r="AG31" s="109" t="str">
        <f>RELIGION!$AT31</f>
        <v/>
      </c>
      <c r="AH31" s="108" t="str">
        <f>RELIGION!$AX31</f>
        <v/>
      </c>
      <c r="AI31" s="118">
        <f>IF(AND(NOT(ISBLANK(RELIGION!$AY31)), NOT(ISBLANK(RELIGION!$AZ31))), RELIGION!$AY31 + RELIGION!$AZ31, 0)</f>
        <v>0</v>
      </c>
      <c r="AJ31" s="121" t="str">
        <f t="shared" si="0"/>
        <v/>
      </c>
      <c r="AK31" s="8"/>
      <c r="AL31" s="125"/>
    </row>
    <row r="32" spans="1:38" ht="16.5" customHeight="1" x14ac:dyDescent="0.2">
      <c r="A32" s="5">
        <v>22</v>
      </c>
      <c r="B32" s="6" t="str">
        <f>ESPANOL!B32</f>
        <v>LUISANNA</v>
      </c>
      <c r="C32" s="116" t="str">
        <f>ESPANOL!C32</f>
        <v xml:space="preserve">FERRAND </v>
      </c>
      <c r="D32" s="117">
        <f>ESPANOL!AN32</f>
        <v>77.375</v>
      </c>
      <c r="E32" s="109" t="str">
        <f>ESPANOL!AT32</f>
        <v/>
      </c>
      <c r="F32" s="108" t="str">
        <f>ESPANOL!AX32</f>
        <v/>
      </c>
      <c r="G32" s="118">
        <f>IF(AND(NOT(ISBLANK(ESPANOL!AY32)), NOT(ISBLANK(ESPANOL!AZ32))), ESPANOL!AY32 + ESPANOL!AZ32, 0)</f>
        <v>0</v>
      </c>
      <c r="H32" s="119">
        <f>INGLES!AN32</f>
        <v>0</v>
      </c>
      <c r="I32" s="3" t="str">
        <f>INGLES!AT32</f>
        <v/>
      </c>
      <c r="J32" s="7" t="str">
        <f>INGLES!AX32</f>
        <v/>
      </c>
      <c r="K32" s="120">
        <f>IF(AND(NOT(ISBLANK(INGLES!AY32)), NOT(ISBLANK(INGLES!AZ32))), INGLES!AY32 + INGLES!AZ32, 0)</f>
        <v>0</v>
      </c>
      <c r="L32" s="117">
        <f>MATEMATICA!$AN32</f>
        <v>81.625</v>
      </c>
      <c r="M32" s="109" t="str">
        <f>MATEMATICA!$AT32</f>
        <v/>
      </c>
      <c r="N32" s="108" t="str">
        <f>MATEMATICA!$AX32</f>
        <v/>
      </c>
      <c r="O32" s="118">
        <f>IF(AND(NOT(ISBLANK(MATEMATICA!$AY32)), NOT(ISBLANK(MATEMATICA!$AZ32))), MATEMATICA!$AY32 + MATEMATICA!$AZ32, 0)</f>
        <v>0</v>
      </c>
      <c r="P32" s="117">
        <f>SOCIALES!$AN32</f>
        <v>77.5625</v>
      </c>
      <c r="Q32" s="109" t="str">
        <f>SOCIALES!$AT32</f>
        <v/>
      </c>
      <c r="R32" s="108" t="str">
        <f>SOCIALES!$AX32</f>
        <v/>
      </c>
      <c r="S32" s="118">
        <f>IF(AND(NOT(ISBLANK(SOCIALES!$AY32)), NOT(ISBLANK(SOCIALES!$AZ32))), SOCIALES!$AY32 + SOCIALES!$AZ32, 0)</f>
        <v>0</v>
      </c>
      <c r="T32" s="117">
        <f>NATURALES!$AN32</f>
        <v>0</v>
      </c>
      <c r="U32" s="109" t="str">
        <f>NATURALES!$AT32</f>
        <v/>
      </c>
      <c r="V32" s="108" t="str">
        <f>NATURALES!$AX32</f>
        <v/>
      </c>
      <c r="W32" s="118">
        <f>IF(AND(NOT(ISBLANK(NATURALES!$AY32)), NOT(ISBLANK(NATURALES!$AZ32))), NATURALES!$AY32 + NATURALES!$AZ32, 0)</f>
        <v>0</v>
      </c>
      <c r="X32" s="117">
        <f>EDU.ARTISTICA!$AN32</f>
        <v>75</v>
      </c>
      <c r="Y32" s="109" t="str">
        <f>EDU.ARTISTICA!$AT32</f>
        <v/>
      </c>
      <c r="Z32" s="108" t="str">
        <f>EDU.ARTISTICA!$AX32</f>
        <v/>
      </c>
      <c r="AA32" s="118">
        <f>IF(AND(NOT(ISBLANK(EDU.ARTISTICA!$AY32)), NOT(ISBLANK(EDU.ARTISTICA!$AZ32))), EDU.ARTISTICA!$AY32 + EDU.ARTISTICA!$AZ32, 0)</f>
        <v>0</v>
      </c>
      <c r="AB32" s="117">
        <f>EDU.FISICA!$AN32</f>
        <v>0</v>
      </c>
      <c r="AC32" s="109" t="str">
        <f>EDU.FISICA!$AT32</f>
        <v/>
      </c>
      <c r="AD32" s="108" t="str">
        <f>EDU.FISICA!$AX32</f>
        <v/>
      </c>
      <c r="AE32" s="118">
        <f>IF(AND(NOT(ISBLANK(EDU.FISICA!$AY32)), NOT(ISBLANK(EDU.FISICA!$AZ32))), EDU.FISICA!$AY32 + EDU.FISICA!$AZ32, 0)</f>
        <v>0</v>
      </c>
      <c r="AF32" s="117">
        <f>RELIGION!$AN32</f>
        <v>85.25</v>
      </c>
      <c r="AG32" s="109" t="str">
        <f>RELIGION!$AT32</f>
        <v/>
      </c>
      <c r="AH32" s="108" t="str">
        <f>RELIGION!$AX32</f>
        <v/>
      </c>
      <c r="AI32" s="118">
        <f>IF(AND(NOT(ISBLANK(RELIGION!$AY32)), NOT(ISBLANK(RELIGION!$AZ32))), RELIGION!$AY32 + RELIGION!$AZ32, 0)</f>
        <v>0</v>
      </c>
      <c r="AJ32" s="121" t="str">
        <f t="shared" si="0"/>
        <v/>
      </c>
      <c r="AK32" s="8"/>
      <c r="AL32" s="120"/>
    </row>
    <row r="33" spans="1:38" ht="16.5" customHeight="1" x14ac:dyDescent="0.2">
      <c r="A33" s="5">
        <v>23</v>
      </c>
      <c r="B33" s="6" t="str">
        <f>ESPANOL!B33</f>
        <v>MARIA ALEXANDRA</v>
      </c>
      <c r="C33" s="116" t="str">
        <f>ESPANOL!C33</f>
        <v xml:space="preserve">MADE </v>
      </c>
      <c r="D33" s="117">
        <f>ESPANOL!AN33</f>
        <v>92.1875</v>
      </c>
      <c r="E33" s="109" t="str">
        <f>ESPANOL!AT33</f>
        <v/>
      </c>
      <c r="F33" s="108" t="str">
        <f>ESPANOL!AX33</f>
        <v/>
      </c>
      <c r="G33" s="118">
        <f>IF(AND(NOT(ISBLANK(ESPANOL!AY33)), NOT(ISBLANK(ESPANOL!AZ33))), ESPANOL!AY33 + ESPANOL!AZ33, 0)</f>
        <v>0</v>
      </c>
      <c r="H33" s="119">
        <f>INGLES!AN33</f>
        <v>0</v>
      </c>
      <c r="I33" s="3" t="str">
        <f>INGLES!AT33</f>
        <v/>
      </c>
      <c r="J33" s="7" t="str">
        <f>INGLES!AX33</f>
        <v/>
      </c>
      <c r="K33" s="120">
        <f>IF(AND(NOT(ISBLANK(INGLES!AY33)), NOT(ISBLANK(INGLES!AZ33))), INGLES!AY33 + INGLES!AZ33, 0)</f>
        <v>0</v>
      </c>
      <c r="L33" s="117">
        <f>MATEMATICA!$AN33</f>
        <v>86.3125</v>
      </c>
      <c r="M33" s="109" t="str">
        <f>MATEMATICA!$AT33</f>
        <v/>
      </c>
      <c r="N33" s="108" t="str">
        <f>MATEMATICA!$AX33</f>
        <v/>
      </c>
      <c r="O33" s="118">
        <f>IF(AND(NOT(ISBLANK(MATEMATICA!$AY33)), NOT(ISBLANK(MATEMATICA!$AZ33))), MATEMATICA!$AY33 + MATEMATICA!$AZ33, 0)</f>
        <v>0</v>
      </c>
      <c r="P33" s="117">
        <f>SOCIALES!$AN33</f>
        <v>82</v>
      </c>
      <c r="Q33" s="109" t="str">
        <f>SOCIALES!$AT33</f>
        <v/>
      </c>
      <c r="R33" s="108" t="str">
        <f>SOCIALES!$AX33</f>
        <v/>
      </c>
      <c r="S33" s="118">
        <f>IF(AND(NOT(ISBLANK(SOCIALES!$AY33)), NOT(ISBLANK(SOCIALES!$AZ33))), SOCIALES!$AY33 + SOCIALES!$AZ33, 0)</f>
        <v>0</v>
      </c>
      <c r="T33" s="117">
        <f>NATURALES!$AN33</f>
        <v>80.25</v>
      </c>
      <c r="U33" s="109" t="str">
        <f>NATURALES!$AT33</f>
        <v/>
      </c>
      <c r="V33" s="108" t="str">
        <f>NATURALES!$AX33</f>
        <v/>
      </c>
      <c r="W33" s="118">
        <f>IF(AND(NOT(ISBLANK(NATURALES!$AY33)), NOT(ISBLANK(NATURALES!$AZ33))), NATURALES!$AY33 + NATURALES!$AZ33, 0)</f>
        <v>0</v>
      </c>
      <c r="X33" s="117">
        <f>EDU.ARTISTICA!$AN33</f>
        <v>88.5</v>
      </c>
      <c r="Y33" s="109" t="str">
        <f>EDU.ARTISTICA!$AT33</f>
        <v/>
      </c>
      <c r="Z33" s="108" t="str">
        <f>EDU.ARTISTICA!$AX33</f>
        <v/>
      </c>
      <c r="AA33" s="118">
        <f>IF(AND(NOT(ISBLANK(EDU.ARTISTICA!$AY33)), NOT(ISBLANK(EDU.ARTISTICA!$AZ33))), EDU.ARTISTICA!$AY33 + EDU.ARTISTICA!$AZ33, 0)</f>
        <v>0</v>
      </c>
      <c r="AB33" s="117">
        <f>EDU.FISICA!$AN33</f>
        <v>80.6875</v>
      </c>
      <c r="AC33" s="109" t="str">
        <f>EDU.FISICA!$AT33</f>
        <v/>
      </c>
      <c r="AD33" s="108" t="str">
        <f>EDU.FISICA!$AX33</f>
        <v/>
      </c>
      <c r="AE33" s="118">
        <f>IF(AND(NOT(ISBLANK(EDU.FISICA!$AY33)), NOT(ISBLANK(EDU.FISICA!$AZ33))), EDU.FISICA!$AY33 + EDU.FISICA!$AZ33, 0)</f>
        <v>0</v>
      </c>
      <c r="AF33" s="117">
        <f>RELIGION!$AN33</f>
        <v>82.625</v>
      </c>
      <c r="AG33" s="109" t="str">
        <f>RELIGION!$AT33</f>
        <v/>
      </c>
      <c r="AH33" s="108" t="str">
        <f>RELIGION!$AX33</f>
        <v/>
      </c>
      <c r="AI33" s="118">
        <f>IF(AND(NOT(ISBLANK(RELIGION!$AY33)), NOT(ISBLANK(RELIGION!$AZ33))), RELIGION!$AY33 + RELIGION!$AZ33, 0)</f>
        <v>0</v>
      </c>
      <c r="AJ33" s="121" t="str">
        <f t="shared" si="0"/>
        <v/>
      </c>
      <c r="AK33" s="8"/>
      <c r="AL33" s="120"/>
    </row>
    <row r="34" spans="1:38" ht="16.5" customHeight="1" x14ac:dyDescent="0.2">
      <c r="A34" s="5">
        <v>24</v>
      </c>
      <c r="B34" s="6" t="str">
        <f>ESPANOL!B34</f>
        <v>MARIANA</v>
      </c>
      <c r="C34" s="116" t="str">
        <f>ESPANOL!C34</f>
        <v>AMADOR SANTOS</v>
      </c>
      <c r="D34" s="117">
        <f>ESPANOL!AN34</f>
        <v>0</v>
      </c>
      <c r="E34" s="109" t="str">
        <f>ESPANOL!AT34</f>
        <v/>
      </c>
      <c r="F34" s="108" t="str">
        <f>ESPANOL!AX34</f>
        <v/>
      </c>
      <c r="G34" s="118">
        <f>IF(AND(NOT(ISBLANK(ESPANOL!AY34)), NOT(ISBLANK(ESPANOL!AZ34))), ESPANOL!AY34 + ESPANOL!AZ34, 0)</f>
        <v>0</v>
      </c>
      <c r="H34" s="119">
        <f>INGLES!AN34</f>
        <v>0</v>
      </c>
      <c r="I34" s="3" t="str">
        <f>INGLES!AT34</f>
        <v/>
      </c>
      <c r="J34" s="7" t="str">
        <f>INGLES!AX34</f>
        <v/>
      </c>
      <c r="K34" s="120">
        <f>IF(AND(NOT(ISBLANK(INGLES!AY34)), NOT(ISBLANK(INGLES!AZ34))), INGLES!AY34 + INGLES!AZ34, 0)</f>
        <v>0</v>
      </c>
      <c r="L34" s="117">
        <f>MATEMATICA!$AN34</f>
        <v>35.9375</v>
      </c>
      <c r="M34" s="109" t="str">
        <f>MATEMATICA!$AT34</f>
        <v/>
      </c>
      <c r="N34" s="108" t="str">
        <f>MATEMATICA!$AX34</f>
        <v/>
      </c>
      <c r="O34" s="118">
        <f>IF(AND(NOT(ISBLANK(MATEMATICA!$AY34)), NOT(ISBLANK(MATEMATICA!$AZ34))), MATEMATICA!$AY34 + MATEMATICA!$AZ34, 0)</f>
        <v>0</v>
      </c>
      <c r="P34" s="117">
        <f>SOCIALES!$AN34</f>
        <v>19.25</v>
      </c>
      <c r="Q34" s="109" t="str">
        <f>SOCIALES!$AT34</f>
        <v/>
      </c>
      <c r="R34" s="108" t="str">
        <f>SOCIALES!$AX34</f>
        <v/>
      </c>
      <c r="S34" s="118">
        <f>IF(AND(NOT(ISBLANK(SOCIALES!$AY34)), NOT(ISBLANK(SOCIALES!$AZ34))), SOCIALES!$AY34 + SOCIALES!$AZ34, 0)</f>
        <v>0</v>
      </c>
      <c r="T34" s="117">
        <f>NATURALES!$AN34</f>
        <v>84.375</v>
      </c>
      <c r="U34" s="109" t="str">
        <f>NATURALES!$AT34</f>
        <v/>
      </c>
      <c r="V34" s="108" t="str">
        <f>NATURALES!$AX34</f>
        <v/>
      </c>
      <c r="W34" s="118">
        <f>IF(AND(NOT(ISBLANK(NATURALES!$AY34)), NOT(ISBLANK(NATURALES!$AZ34))), NATURALES!$AY34 + NATURALES!$AZ34, 0)</f>
        <v>0</v>
      </c>
      <c r="X34" s="117">
        <f>EDU.ARTISTICA!$AN34</f>
        <v>5.6875</v>
      </c>
      <c r="Y34" s="109" t="str">
        <f>EDU.ARTISTICA!$AT34</f>
        <v/>
      </c>
      <c r="Z34" s="108" t="str">
        <f>EDU.ARTISTICA!$AX34</f>
        <v/>
      </c>
      <c r="AA34" s="118">
        <f>IF(AND(NOT(ISBLANK(EDU.ARTISTICA!$AY34)), NOT(ISBLANK(EDU.ARTISTICA!$AZ34))), EDU.ARTISTICA!$AY34 + EDU.ARTISTICA!$AZ34, 0)</f>
        <v>0</v>
      </c>
      <c r="AB34" s="117">
        <f>EDU.FISICA!$AN34</f>
        <v>85</v>
      </c>
      <c r="AC34" s="109" t="str">
        <f>EDU.FISICA!$AT34</f>
        <v/>
      </c>
      <c r="AD34" s="108" t="str">
        <f>EDU.FISICA!$AX34</f>
        <v/>
      </c>
      <c r="AE34" s="118">
        <f>IF(AND(NOT(ISBLANK(EDU.FISICA!$AY34)), NOT(ISBLANK(EDU.FISICA!$AZ34))), EDU.FISICA!$AY34 + EDU.FISICA!$AZ34, 0)</f>
        <v>0</v>
      </c>
      <c r="AF34" s="117">
        <f>RELIGION!$AN34</f>
        <v>0</v>
      </c>
      <c r="AG34" s="109" t="str">
        <f>RELIGION!$AT34</f>
        <v/>
      </c>
      <c r="AH34" s="108" t="str">
        <f>RELIGION!$AX34</f>
        <v/>
      </c>
      <c r="AI34" s="118">
        <f>IF(AND(NOT(ISBLANK(RELIGION!$AY34)), NOT(ISBLANK(RELIGION!$AZ34))), RELIGION!$AY34 + RELIGION!$AZ34, 0)</f>
        <v>0</v>
      </c>
      <c r="AJ34" s="121" t="str">
        <f t="shared" si="0"/>
        <v/>
      </c>
      <c r="AK34" s="126"/>
      <c r="AL34" s="120"/>
    </row>
    <row r="35" spans="1:38" ht="16.5" customHeight="1" x14ac:dyDescent="0.2">
      <c r="A35" s="5">
        <v>25</v>
      </c>
      <c r="B35" s="6" t="str">
        <f>ESPANOL!B35</f>
        <v>MARIANGELA</v>
      </c>
      <c r="C35" s="116" t="str">
        <f>ESPANOL!C35</f>
        <v>MONTERO FULCAR</v>
      </c>
      <c r="D35" s="117">
        <f>ESPANOL!AN35</f>
        <v>0</v>
      </c>
      <c r="E35" s="109" t="str">
        <f>ESPANOL!AT35</f>
        <v/>
      </c>
      <c r="F35" s="108" t="str">
        <f>ESPANOL!AX35</f>
        <v/>
      </c>
      <c r="G35" s="118">
        <f>IF(AND(NOT(ISBLANK(ESPANOL!AY35)), NOT(ISBLANK(ESPANOL!AZ35))), ESPANOL!AY35 + ESPANOL!AZ35, 0)</f>
        <v>0</v>
      </c>
      <c r="H35" s="119">
        <f>INGLES!AN35</f>
        <v>0</v>
      </c>
      <c r="I35" s="3" t="str">
        <f>INGLES!AT35</f>
        <v/>
      </c>
      <c r="J35" s="7" t="str">
        <f>INGLES!AX35</f>
        <v/>
      </c>
      <c r="K35" s="120">
        <f>IF(AND(NOT(ISBLANK(INGLES!AY35)), NOT(ISBLANK(INGLES!AZ35))), INGLES!AY35 + INGLES!AZ35, 0)</f>
        <v>0</v>
      </c>
      <c r="L35" s="117">
        <f>MATEMATICA!$AN35</f>
        <v>0</v>
      </c>
      <c r="M35" s="109" t="str">
        <f>MATEMATICA!$AT35</f>
        <v/>
      </c>
      <c r="N35" s="108" t="str">
        <f>MATEMATICA!$AX35</f>
        <v/>
      </c>
      <c r="O35" s="118">
        <f>IF(AND(NOT(ISBLANK(MATEMATICA!$AY35)), NOT(ISBLANK(MATEMATICA!$AZ35))), MATEMATICA!$AY35 + MATEMATICA!$AZ35, 0)</f>
        <v>0</v>
      </c>
      <c r="P35" s="117">
        <f>SOCIALES!$AN35</f>
        <v>0</v>
      </c>
      <c r="Q35" s="109" t="str">
        <f>SOCIALES!$AT35</f>
        <v/>
      </c>
      <c r="R35" s="108" t="str">
        <f>SOCIALES!$AX35</f>
        <v/>
      </c>
      <c r="S35" s="118">
        <f>IF(AND(NOT(ISBLANK(SOCIALES!$AY35)), NOT(ISBLANK(SOCIALES!$AZ35))), SOCIALES!$AY35 + SOCIALES!$AZ35, 0)</f>
        <v>0</v>
      </c>
      <c r="T35" s="117">
        <f>NATURALES!$AN35</f>
        <v>0</v>
      </c>
      <c r="U35" s="109" t="str">
        <f>NATURALES!$AT35</f>
        <v/>
      </c>
      <c r="V35" s="108" t="str">
        <f>NATURALES!$AX35</f>
        <v/>
      </c>
      <c r="W35" s="118">
        <f>IF(AND(NOT(ISBLANK(NATURALES!$AY35)), NOT(ISBLANK(NATURALES!$AZ35))), NATURALES!$AY35 + NATURALES!$AZ35, 0)</f>
        <v>0</v>
      </c>
      <c r="X35" s="117">
        <f>EDU.ARTISTICA!$AN35</f>
        <v>0</v>
      </c>
      <c r="Y35" s="109" t="str">
        <f>EDU.ARTISTICA!$AT35</f>
        <v/>
      </c>
      <c r="Z35" s="108" t="str">
        <f>EDU.ARTISTICA!$AX35</f>
        <v/>
      </c>
      <c r="AA35" s="118">
        <f>IF(AND(NOT(ISBLANK(EDU.ARTISTICA!$AY35)), NOT(ISBLANK(EDU.ARTISTICA!$AZ35))), EDU.ARTISTICA!$AY35 + EDU.ARTISTICA!$AZ35, 0)</f>
        <v>0</v>
      </c>
      <c r="AB35" s="117">
        <f>EDU.FISICA!$AN35</f>
        <v>0</v>
      </c>
      <c r="AC35" s="109" t="str">
        <f>EDU.FISICA!$AT35</f>
        <v/>
      </c>
      <c r="AD35" s="108" t="str">
        <f>EDU.FISICA!$AX35</f>
        <v/>
      </c>
      <c r="AE35" s="118">
        <f>IF(AND(NOT(ISBLANK(EDU.FISICA!$AY35)), NOT(ISBLANK(EDU.FISICA!$AZ35))), EDU.FISICA!$AY35 + EDU.FISICA!$AZ35, 0)</f>
        <v>0</v>
      </c>
      <c r="AF35" s="117">
        <f>RELIGION!$AN35</f>
        <v>0</v>
      </c>
      <c r="AG35" s="109" t="str">
        <f>RELIGION!$AT35</f>
        <v/>
      </c>
      <c r="AH35" s="108" t="str">
        <f>RELIGION!$AX35</f>
        <v/>
      </c>
      <c r="AI35" s="118">
        <f>IF(AND(NOT(ISBLANK(RELIGION!$AY35)), NOT(ISBLANK(RELIGION!$AZ35))), RELIGION!$AY35 + RELIGION!$AZ35, 0)</f>
        <v>0</v>
      </c>
      <c r="AJ35" s="121" t="str">
        <f t="shared" si="0"/>
        <v/>
      </c>
      <c r="AK35" s="127"/>
      <c r="AL35" s="128"/>
    </row>
    <row r="36" spans="1:38" ht="16.5" customHeight="1" x14ac:dyDescent="0.2">
      <c r="A36" s="5">
        <v>26</v>
      </c>
      <c r="B36" s="6" t="str">
        <f>ESPANOL!B36</f>
        <v>MERVIN</v>
      </c>
      <c r="C36" s="116" t="str">
        <f>ESPANOL!C36</f>
        <v>TORRES DE LA CRUZ</v>
      </c>
      <c r="D36" s="117">
        <f>ESPANOL!AN36</f>
        <v>73.4375</v>
      </c>
      <c r="E36" s="109" t="str">
        <f>ESPANOL!AT36</f>
        <v/>
      </c>
      <c r="F36" s="108" t="str">
        <f>ESPANOL!AX36</f>
        <v/>
      </c>
      <c r="G36" s="118">
        <f>IF(AND(NOT(ISBLANK(ESPANOL!AY36)), NOT(ISBLANK(ESPANOL!AZ36))), ESPANOL!AY36 + ESPANOL!AZ36, 0)</f>
        <v>0</v>
      </c>
      <c r="H36" s="119">
        <f>INGLES!AN36</f>
        <v>0</v>
      </c>
      <c r="I36" s="3" t="str">
        <f>INGLES!AT36</f>
        <v/>
      </c>
      <c r="J36" s="7" t="str">
        <f>INGLES!AX36</f>
        <v/>
      </c>
      <c r="K36" s="120">
        <f>IF(AND(NOT(ISBLANK(INGLES!AY36)), NOT(ISBLANK(INGLES!AZ36))), INGLES!AY36 + INGLES!AZ36, 0)</f>
        <v>0</v>
      </c>
      <c r="L36" s="117">
        <f>MATEMATICA!$AN36</f>
        <v>79</v>
      </c>
      <c r="M36" s="109" t="str">
        <f>MATEMATICA!$AT36</f>
        <v/>
      </c>
      <c r="N36" s="108" t="str">
        <f>MATEMATICA!$AX36</f>
        <v/>
      </c>
      <c r="O36" s="118">
        <f>IF(AND(NOT(ISBLANK(MATEMATICA!$AY36)), NOT(ISBLANK(MATEMATICA!$AZ36))), MATEMATICA!$AY36 + MATEMATICA!$AZ36, 0)</f>
        <v>0</v>
      </c>
      <c r="P36" s="117">
        <f>SOCIALES!$AN36</f>
        <v>77.625</v>
      </c>
      <c r="Q36" s="109" t="str">
        <f>SOCIALES!$AT36</f>
        <v/>
      </c>
      <c r="R36" s="108" t="str">
        <f>SOCIALES!$AX36</f>
        <v/>
      </c>
      <c r="S36" s="118">
        <f>IF(AND(NOT(ISBLANK(SOCIALES!$AY36)), NOT(ISBLANK(SOCIALES!$AZ36))), SOCIALES!$AY36 + SOCIALES!$AZ36, 0)</f>
        <v>0</v>
      </c>
      <c r="T36" s="117">
        <f>NATURALES!$AN36</f>
        <v>0</v>
      </c>
      <c r="U36" s="109" t="str">
        <f>NATURALES!$AT36</f>
        <v/>
      </c>
      <c r="V36" s="108" t="str">
        <f>NATURALES!$AX36</f>
        <v/>
      </c>
      <c r="W36" s="118">
        <f>IF(AND(NOT(ISBLANK(NATURALES!$AY36)), NOT(ISBLANK(NATURALES!$AZ36))), NATURALES!$AY36 + NATURALES!$AZ36, 0)</f>
        <v>0</v>
      </c>
      <c r="X36" s="117">
        <f>EDU.ARTISTICA!$AN36</f>
        <v>0</v>
      </c>
      <c r="Y36" s="109" t="str">
        <f>EDU.ARTISTICA!$AT36</f>
        <v/>
      </c>
      <c r="Z36" s="108" t="str">
        <f>EDU.ARTISTICA!$AX36</f>
        <v/>
      </c>
      <c r="AA36" s="118">
        <f>IF(AND(NOT(ISBLANK(EDU.ARTISTICA!$AY36)), NOT(ISBLANK(EDU.ARTISTICA!$AZ36))), EDU.ARTISTICA!$AY36 + EDU.ARTISTICA!$AZ36, 0)</f>
        <v>0</v>
      </c>
      <c r="AB36" s="117">
        <f>EDU.FISICA!$AN36</f>
        <v>0</v>
      </c>
      <c r="AC36" s="109" t="str">
        <f>EDU.FISICA!$AT36</f>
        <v/>
      </c>
      <c r="AD36" s="108" t="str">
        <f>EDU.FISICA!$AX36</f>
        <v/>
      </c>
      <c r="AE36" s="118">
        <f>IF(AND(NOT(ISBLANK(EDU.FISICA!$AY36)), NOT(ISBLANK(EDU.FISICA!$AZ36))), EDU.FISICA!$AY36 + EDU.FISICA!$AZ36, 0)</f>
        <v>0</v>
      </c>
      <c r="AF36" s="117">
        <f>RELIGION!$AN36</f>
        <v>77.1875</v>
      </c>
      <c r="AG36" s="109" t="str">
        <f>RELIGION!$AT36</f>
        <v/>
      </c>
      <c r="AH36" s="108" t="str">
        <f>RELIGION!$AX36</f>
        <v/>
      </c>
      <c r="AI36" s="118">
        <f>IF(AND(NOT(ISBLANK(RELIGION!$AY36)), NOT(ISBLANK(RELIGION!$AZ36))), RELIGION!$AY36 + RELIGION!$AZ36, 0)</f>
        <v>0</v>
      </c>
      <c r="AJ36" s="121" t="str">
        <f t="shared" si="0"/>
        <v/>
      </c>
      <c r="AK36" s="7"/>
      <c r="AL36" s="124"/>
    </row>
    <row r="37" spans="1:38" ht="16.5" customHeight="1" x14ac:dyDescent="0.2">
      <c r="A37" s="5">
        <v>27</v>
      </c>
      <c r="B37" s="6" t="str">
        <f>ESPANOL!B37</f>
        <v>MICHEL</v>
      </c>
      <c r="C37" s="116" t="str">
        <f>ESPANOL!C37</f>
        <v xml:space="preserve">RINCON </v>
      </c>
      <c r="D37" s="117">
        <f>ESPANOL!AN37</f>
        <v>0</v>
      </c>
      <c r="E37" s="109" t="str">
        <f>ESPANOL!AT37</f>
        <v/>
      </c>
      <c r="F37" s="108" t="str">
        <f>ESPANOL!AX37</f>
        <v/>
      </c>
      <c r="G37" s="118">
        <f>IF(AND(NOT(ISBLANK(ESPANOL!AY37)), NOT(ISBLANK(ESPANOL!AZ37))), ESPANOL!AY37 + ESPANOL!AZ37, 0)</f>
        <v>0</v>
      </c>
      <c r="H37" s="119">
        <f>INGLES!AN37</f>
        <v>0</v>
      </c>
      <c r="I37" s="3" t="str">
        <f>INGLES!AT37</f>
        <v/>
      </c>
      <c r="J37" s="7" t="str">
        <f>INGLES!AX37</f>
        <v/>
      </c>
      <c r="K37" s="120">
        <f>IF(AND(NOT(ISBLANK(INGLES!AY37)), NOT(ISBLANK(INGLES!AZ37))), INGLES!AY37 + INGLES!AZ37, 0)</f>
        <v>0</v>
      </c>
      <c r="L37" s="117">
        <f>MATEMATICA!$AN37</f>
        <v>74.125</v>
      </c>
      <c r="M37" s="109" t="str">
        <f>MATEMATICA!$AT37</f>
        <v/>
      </c>
      <c r="N37" s="108" t="str">
        <f>MATEMATICA!$AX37</f>
        <v/>
      </c>
      <c r="O37" s="118">
        <f>IF(AND(NOT(ISBLANK(MATEMATICA!$AY37)), NOT(ISBLANK(MATEMATICA!$AZ37))), MATEMATICA!$AY37 + MATEMATICA!$AZ37, 0)</f>
        <v>0</v>
      </c>
      <c r="P37" s="117">
        <f>SOCIALES!$AN37</f>
        <v>72.625</v>
      </c>
      <c r="Q37" s="109" t="str">
        <f>SOCIALES!$AT37</f>
        <v/>
      </c>
      <c r="R37" s="108" t="str">
        <f>SOCIALES!$AX37</f>
        <v/>
      </c>
      <c r="S37" s="118">
        <f>IF(AND(NOT(ISBLANK(SOCIALES!$AY37)), NOT(ISBLANK(SOCIALES!$AZ37))), SOCIALES!$AY37 + SOCIALES!$AZ37, 0)</f>
        <v>0</v>
      </c>
      <c r="T37" s="117">
        <f>NATURALES!$AN37</f>
        <v>71.875</v>
      </c>
      <c r="U37" s="109" t="str">
        <f>NATURALES!$AT37</f>
        <v/>
      </c>
      <c r="V37" s="108" t="str">
        <f>NATURALES!$AX37</f>
        <v/>
      </c>
      <c r="W37" s="118">
        <f>IF(AND(NOT(ISBLANK(NATURALES!$AY37)), NOT(ISBLANK(NATURALES!$AZ37))), NATURALES!$AY37 + NATURALES!$AZ37, 0)</f>
        <v>0</v>
      </c>
      <c r="X37" s="117">
        <f>EDU.ARTISTICA!$AN37</f>
        <v>0</v>
      </c>
      <c r="Y37" s="109" t="str">
        <f>EDU.ARTISTICA!$AT37</f>
        <v/>
      </c>
      <c r="Z37" s="108" t="str">
        <f>EDU.ARTISTICA!$AX37</f>
        <v/>
      </c>
      <c r="AA37" s="118">
        <f>IF(AND(NOT(ISBLANK(EDU.ARTISTICA!$AY37)), NOT(ISBLANK(EDU.ARTISTICA!$AZ37))), EDU.ARTISTICA!$AY37 + EDU.ARTISTICA!$AZ37, 0)</f>
        <v>0</v>
      </c>
      <c r="AB37" s="117">
        <f>EDU.FISICA!$AN37</f>
        <v>71.875</v>
      </c>
      <c r="AC37" s="109" t="str">
        <f>EDU.FISICA!$AT37</f>
        <v/>
      </c>
      <c r="AD37" s="108" t="str">
        <f>EDU.FISICA!$AX37</f>
        <v/>
      </c>
      <c r="AE37" s="118">
        <f>IF(AND(NOT(ISBLANK(EDU.FISICA!$AY37)), NOT(ISBLANK(EDU.FISICA!$AZ37))), EDU.FISICA!$AY37 + EDU.FISICA!$AZ37, 0)</f>
        <v>0</v>
      </c>
      <c r="AF37" s="117">
        <f>RELIGION!$AN37</f>
        <v>73</v>
      </c>
      <c r="AG37" s="109" t="str">
        <f>RELIGION!$AT37</f>
        <v/>
      </c>
      <c r="AH37" s="108" t="str">
        <f>RELIGION!$AX37</f>
        <v/>
      </c>
      <c r="AI37" s="118">
        <f>IF(AND(NOT(ISBLANK(RELIGION!$AY37)), NOT(ISBLANK(RELIGION!$AZ37))), RELIGION!$AY37 + RELIGION!$AZ37, 0)</f>
        <v>0</v>
      </c>
      <c r="AJ37" s="121" t="str">
        <f t="shared" si="0"/>
        <v/>
      </c>
      <c r="AK37" s="7"/>
      <c r="AL37" s="120"/>
    </row>
    <row r="38" spans="1:38" ht="16.5" customHeight="1" x14ac:dyDescent="0.2">
      <c r="A38" s="5">
        <v>28</v>
      </c>
      <c r="B38" s="6" t="str">
        <f>ESPANOL!B38</f>
        <v>MILAGROS ESPERANZA</v>
      </c>
      <c r="C38" s="116" t="str">
        <f>ESPANOL!C38</f>
        <v>FRIAS LARA</v>
      </c>
      <c r="D38" s="117">
        <f>ESPANOL!AN38</f>
        <v>92</v>
      </c>
      <c r="E38" s="109" t="str">
        <f>ESPANOL!AT38</f>
        <v/>
      </c>
      <c r="F38" s="108" t="str">
        <f>ESPANOL!AX38</f>
        <v/>
      </c>
      <c r="G38" s="118">
        <f>IF(AND(NOT(ISBLANK(ESPANOL!AY38)), NOT(ISBLANK(ESPANOL!AZ38))), ESPANOL!AY38 + ESPANOL!AZ38, 0)</f>
        <v>0</v>
      </c>
      <c r="H38" s="119">
        <f>INGLES!AN38</f>
        <v>0</v>
      </c>
      <c r="I38" s="3" t="str">
        <f>INGLES!AT38</f>
        <v/>
      </c>
      <c r="J38" s="7" t="str">
        <f>INGLES!AX38</f>
        <v/>
      </c>
      <c r="K38" s="120">
        <f>IF(AND(NOT(ISBLANK(INGLES!AY38)), NOT(ISBLANK(INGLES!AZ38))), INGLES!AY38 + INGLES!AZ38, 0)</f>
        <v>0</v>
      </c>
      <c r="L38" s="117">
        <f>MATEMATICA!$AN38</f>
        <v>81.3125</v>
      </c>
      <c r="M38" s="109" t="str">
        <f>MATEMATICA!$AT38</f>
        <v/>
      </c>
      <c r="N38" s="108" t="str">
        <f>MATEMATICA!$AX38</f>
        <v/>
      </c>
      <c r="O38" s="118">
        <f>IF(AND(NOT(ISBLANK(MATEMATICA!$AY38)), NOT(ISBLANK(MATEMATICA!$AZ38))), MATEMATICA!$AY38 + MATEMATICA!$AZ38, 0)</f>
        <v>0</v>
      </c>
      <c r="P38" s="117">
        <f>SOCIALES!$AN38</f>
        <v>90.375</v>
      </c>
      <c r="Q38" s="109" t="str">
        <f>SOCIALES!$AT38</f>
        <v/>
      </c>
      <c r="R38" s="108" t="str">
        <f>SOCIALES!$AX38</f>
        <v/>
      </c>
      <c r="S38" s="118">
        <f>IF(AND(NOT(ISBLANK(SOCIALES!$AY38)), NOT(ISBLANK(SOCIALES!$AZ38))), SOCIALES!$AY38 + SOCIALES!$AZ38, 0)</f>
        <v>0</v>
      </c>
      <c r="T38" s="117">
        <f>NATURALES!$AN38</f>
        <v>73.75</v>
      </c>
      <c r="U38" s="109" t="str">
        <f>NATURALES!$AT38</f>
        <v/>
      </c>
      <c r="V38" s="108" t="str">
        <f>NATURALES!$AX38</f>
        <v/>
      </c>
      <c r="W38" s="118">
        <f>IF(AND(NOT(ISBLANK(NATURALES!$AY38)), NOT(ISBLANK(NATURALES!$AZ38))), NATURALES!$AY38 + NATURALES!$AZ38, 0)</f>
        <v>0</v>
      </c>
      <c r="X38" s="117">
        <f>EDU.ARTISTICA!$AN38</f>
        <v>94.3125</v>
      </c>
      <c r="Y38" s="109" t="str">
        <f>EDU.ARTISTICA!$AT38</f>
        <v/>
      </c>
      <c r="Z38" s="108" t="str">
        <f>EDU.ARTISTICA!$AX38</f>
        <v/>
      </c>
      <c r="AA38" s="118">
        <f>IF(AND(NOT(ISBLANK(EDU.ARTISTICA!$AY38)), NOT(ISBLANK(EDU.ARTISTICA!$AZ38))), EDU.ARTISTICA!$AY38 + EDU.ARTISTICA!$AZ38, 0)</f>
        <v>0</v>
      </c>
      <c r="AB38" s="117">
        <f>EDU.FISICA!$AN38</f>
        <v>73.75</v>
      </c>
      <c r="AC38" s="109" t="str">
        <f>EDU.FISICA!$AT38</f>
        <v/>
      </c>
      <c r="AD38" s="108" t="str">
        <f>EDU.FISICA!$AX38</f>
        <v/>
      </c>
      <c r="AE38" s="118">
        <f>IF(AND(NOT(ISBLANK(EDU.FISICA!$AY38)), NOT(ISBLANK(EDU.FISICA!$AZ38))), EDU.FISICA!$AY38 + EDU.FISICA!$AZ38, 0)</f>
        <v>0</v>
      </c>
      <c r="AF38" s="117">
        <f>RELIGION!$AN38</f>
        <v>90.125</v>
      </c>
      <c r="AG38" s="109" t="str">
        <f>RELIGION!$AT38</f>
        <v/>
      </c>
      <c r="AH38" s="108" t="str">
        <f>RELIGION!$AX38</f>
        <v/>
      </c>
      <c r="AI38" s="118">
        <f>IF(AND(NOT(ISBLANK(RELIGION!$AY38)), NOT(ISBLANK(RELIGION!$AZ38))), RELIGION!$AY38 + RELIGION!$AZ38, 0)</f>
        <v>0</v>
      </c>
      <c r="AJ38" s="121" t="str">
        <f t="shared" si="0"/>
        <v/>
      </c>
      <c r="AK38" s="107"/>
      <c r="AL38" s="130"/>
    </row>
    <row r="39" spans="1:38" ht="16.5" customHeight="1" x14ac:dyDescent="0.2">
      <c r="A39" s="5"/>
      <c r="B39" s="6"/>
      <c r="C39" s="6"/>
      <c r="D39" s="3"/>
      <c r="E39" s="3"/>
      <c r="F39" s="7"/>
      <c r="G39" s="7"/>
      <c r="H39" s="3"/>
      <c r="I39" s="3"/>
      <c r="J39" s="7"/>
      <c r="K39" s="7"/>
      <c r="L39" s="3"/>
      <c r="M39" s="3"/>
      <c r="N39" s="7"/>
      <c r="O39" s="7"/>
      <c r="P39" s="3"/>
      <c r="Q39" s="3"/>
      <c r="R39" s="7"/>
      <c r="S39" s="7"/>
      <c r="T39" s="3"/>
      <c r="U39" s="3"/>
      <c r="V39" s="7"/>
      <c r="W39" s="7"/>
      <c r="X39" s="3"/>
      <c r="Y39" s="3"/>
      <c r="Z39" s="7"/>
      <c r="AA39" s="7"/>
      <c r="AB39" s="3"/>
      <c r="AC39" s="3"/>
      <c r="AD39" s="7"/>
      <c r="AE39" s="7"/>
      <c r="AF39" s="3"/>
      <c r="AG39" s="3"/>
      <c r="AH39" s="7"/>
      <c r="AI39" s="7"/>
      <c r="AJ39" s="126"/>
      <c r="AK39" s="7"/>
      <c r="AL39" s="126"/>
    </row>
    <row r="40" spans="1:38" ht="16.5" customHeight="1" x14ac:dyDescent="0.2">
      <c r="A40" s="5"/>
      <c r="B40" s="6"/>
      <c r="C40" s="6"/>
      <c r="D40" s="3"/>
      <c r="E40" s="3"/>
      <c r="F40" s="7"/>
      <c r="G40" s="7"/>
      <c r="H40" s="3"/>
      <c r="I40" s="3"/>
      <c r="J40" s="7"/>
      <c r="K40" s="7"/>
      <c r="L40" s="3"/>
      <c r="M40" s="3"/>
      <c r="N40" s="7"/>
      <c r="O40" s="7"/>
      <c r="P40" s="3"/>
      <c r="Q40" s="3"/>
      <c r="R40" s="7"/>
      <c r="S40" s="7"/>
      <c r="T40" s="3"/>
      <c r="U40" s="3"/>
      <c r="V40" s="7"/>
      <c r="W40" s="7"/>
      <c r="X40" s="3"/>
      <c r="Y40" s="3"/>
      <c r="Z40" s="7"/>
      <c r="AA40" s="7"/>
      <c r="AB40" s="3"/>
      <c r="AC40" s="3"/>
      <c r="AD40" s="7"/>
      <c r="AE40" s="7"/>
      <c r="AF40" s="3"/>
      <c r="AG40" s="3"/>
      <c r="AH40" s="7"/>
      <c r="AI40" s="7"/>
      <c r="AJ40" s="126"/>
      <c r="AK40" s="7"/>
      <c r="AL40" s="126"/>
    </row>
    <row r="41" spans="1:38" ht="67.5" customHeight="1" thickBot="1" x14ac:dyDescent="0.25">
      <c r="B41" s="166" t="s">
        <v>68</v>
      </c>
      <c r="C41" s="166"/>
      <c r="D41" s="167" t="s">
        <v>69</v>
      </c>
      <c r="E41" s="168"/>
      <c r="F41" s="168"/>
      <c r="G41" s="169"/>
      <c r="H41" s="167" t="s">
        <v>70</v>
      </c>
      <c r="I41" s="168"/>
      <c r="J41" s="168"/>
      <c r="K41" s="169"/>
      <c r="L41" s="170" t="s">
        <v>71</v>
      </c>
      <c r="M41" s="171"/>
      <c r="N41" s="171"/>
      <c r="O41" s="172"/>
      <c r="P41" s="167" t="s">
        <v>72</v>
      </c>
      <c r="Q41" s="168"/>
      <c r="R41" s="168"/>
      <c r="S41" s="169"/>
      <c r="T41" s="170" t="s">
        <v>131</v>
      </c>
      <c r="U41" s="171"/>
      <c r="V41" s="171"/>
      <c r="W41" s="172"/>
      <c r="X41" s="167" t="s">
        <v>73</v>
      </c>
      <c r="Y41" s="168"/>
      <c r="Z41" s="168"/>
      <c r="AA41" s="169"/>
      <c r="AB41" s="167" t="s">
        <v>74</v>
      </c>
      <c r="AC41" s="168"/>
      <c r="AD41" s="168"/>
      <c r="AE41" s="169"/>
      <c r="AF41" s="167" t="s">
        <v>75</v>
      </c>
      <c r="AG41" s="168"/>
      <c r="AH41" s="168"/>
      <c r="AI41" s="169"/>
      <c r="AJ41" s="167" t="s">
        <v>76</v>
      </c>
      <c r="AK41" s="168"/>
      <c r="AL41" s="169"/>
    </row>
    <row r="42" spans="1:38" ht="68.25" customHeight="1" x14ac:dyDescent="0.2">
      <c r="A42" s="4" t="s">
        <v>65</v>
      </c>
      <c r="B42" s="106" t="s">
        <v>19</v>
      </c>
      <c r="C42" s="110" t="s">
        <v>4</v>
      </c>
      <c r="D42" s="111" t="s">
        <v>77</v>
      </c>
      <c r="E42" s="112" t="s">
        <v>78</v>
      </c>
      <c r="F42" s="112" t="s">
        <v>79</v>
      </c>
      <c r="G42" s="115" t="s">
        <v>124</v>
      </c>
      <c r="H42" s="111" t="s">
        <v>77</v>
      </c>
      <c r="I42" s="112" t="s">
        <v>78</v>
      </c>
      <c r="J42" s="112" t="s">
        <v>79</v>
      </c>
      <c r="K42" s="115" t="s">
        <v>124</v>
      </c>
      <c r="L42" s="111" t="s">
        <v>77</v>
      </c>
      <c r="M42" s="112" t="s">
        <v>78</v>
      </c>
      <c r="N42" s="112" t="s">
        <v>79</v>
      </c>
      <c r="O42" s="115" t="s">
        <v>124</v>
      </c>
      <c r="P42" s="111" t="s">
        <v>77</v>
      </c>
      <c r="Q42" s="112" t="s">
        <v>78</v>
      </c>
      <c r="R42" s="112" t="s">
        <v>79</v>
      </c>
      <c r="S42" s="115" t="s">
        <v>124</v>
      </c>
      <c r="T42" s="111" t="s">
        <v>77</v>
      </c>
      <c r="U42" s="112" t="s">
        <v>78</v>
      </c>
      <c r="V42" s="112" t="s">
        <v>79</v>
      </c>
      <c r="W42" s="115" t="s">
        <v>124</v>
      </c>
      <c r="X42" s="111" t="s">
        <v>77</v>
      </c>
      <c r="Y42" s="112" t="s">
        <v>78</v>
      </c>
      <c r="Z42" s="112" t="s">
        <v>79</v>
      </c>
      <c r="AA42" s="115" t="s">
        <v>124</v>
      </c>
      <c r="AB42" s="111" t="s">
        <v>77</v>
      </c>
      <c r="AC42" s="112" t="s">
        <v>78</v>
      </c>
      <c r="AD42" s="112" t="s">
        <v>79</v>
      </c>
      <c r="AE42" s="115" t="s">
        <v>124</v>
      </c>
      <c r="AF42" s="111" t="s">
        <v>77</v>
      </c>
      <c r="AG42" s="112" t="s">
        <v>78</v>
      </c>
      <c r="AH42" s="112" t="s">
        <v>79</v>
      </c>
      <c r="AI42" s="115" t="s">
        <v>124</v>
      </c>
      <c r="AJ42" s="111" t="s">
        <v>80</v>
      </c>
      <c r="AK42" s="114" t="s">
        <v>81</v>
      </c>
      <c r="AL42" s="115" t="s">
        <v>82</v>
      </c>
    </row>
    <row r="43" spans="1:38" ht="16.5" customHeight="1" x14ac:dyDescent="0.2">
      <c r="A43" s="5">
        <v>29</v>
      </c>
      <c r="B43" s="6" t="str">
        <f>ESPANOL!B39</f>
        <v>NOELIA</v>
      </c>
      <c r="C43" s="116" t="str">
        <f>ESPANOL!C39</f>
        <v>MEJIA MARTINEZ</v>
      </c>
      <c r="D43" s="119">
        <f>ESPANOL!AN39</f>
        <v>87.625</v>
      </c>
      <c r="E43" s="3" t="str">
        <f>ESPANOL!AT39</f>
        <v/>
      </c>
      <c r="F43" s="7" t="str">
        <f>ESPANOL!AX39</f>
        <v/>
      </c>
      <c r="G43" s="120">
        <f>IF(AND(NOT(ISBLANK(ESPANOL!AY39)), NOT(ISBLANK(ESPANOL!AZ39))), ESPANOL!AY39 + ESPANOL!AZ39, 0)</f>
        <v>0</v>
      </c>
      <c r="H43" s="119">
        <f>INGLES!AN39</f>
        <v>0</v>
      </c>
      <c r="I43" s="3" t="str">
        <f>INGLES!AT39</f>
        <v/>
      </c>
      <c r="J43" s="7" t="str">
        <f>INGLES!AX39</f>
        <v/>
      </c>
      <c r="K43" s="120">
        <f>IF(AND(NOT(ISBLANK(INGLES!AY39)), NOT(ISBLANK(INGLES!AZ39))), INGLES!AY39 + INGLES!AZ39, 0)</f>
        <v>0</v>
      </c>
      <c r="L43" s="117">
        <f>MATEMATICA!$AN39</f>
        <v>89.6875</v>
      </c>
      <c r="M43" s="109" t="str">
        <f>MATEMATICA!$AT39</f>
        <v/>
      </c>
      <c r="N43" s="108" t="str">
        <f>MATEMATICA!$AX39</f>
        <v/>
      </c>
      <c r="O43" s="118">
        <f>IF(AND(NOT(ISBLANK(MATEMATICA!$AY39)), NOT(ISBLANK(MATEMATICA!$AZ39))), MATEMATICA!$AY39 + MATEMATICA!$AZ39, 0)</f>
        <v>0</v>
      </c>
      <c r="P43" s="117">
        <f>SOCIALES!$AN39</f>
        <v>82.3125</v>
      </c>
      <c r="Q43" s="109" t="str">
        <f>SOCIALES!$AT39</f>
        <v/>
      </c>
      <c r="R43" s="108" t="str">
        <f>SOCIALES!$AX39</f>
        <v/>
      </c>
      <c r="S43" s="118">
        <f>IF(AND(NOT(ISBLANK(SOCIALES!$AY39)), NOT(ISBLANK(SOCIALES!$AZ39))), SOCIALES!$AY39 + SOCIALES!$AZ39, 0)</f>
        <v>0</v>
      </c>
      <c r="T43" s="117">
        <f>NATURALES!$AN39</f>
        <v>98.3125</v>
      </c>
      <c r="U43" s="109" t="str">
        <f>NATURALES!$AT39</f>
        <v/>
      </c>
      <c r="V43" s="108" t="str">
        <f>NATURALES!$AX39</f>
        <v/>
      </c>
      <c r="W43" s="118">
        <f>IF(AND(NOT(ISBLANK(NATURALES!$AY39)), NOT(ISBLANK(NATURALES!$AZ39))), NATURALES!$AY39 + NATURALES!$AZ39, 0)</f>
        <v>0</v>
      </c>
      <c r="X43" s="117">
        <f>EDU.ARTISTICA!$AN39</f>
        <v>85.5625</v>
      </c>
      <c r="Y43" s="109" t="str">
        <f>EDU.ARTISTICA!$AT39</f>
        <v/>
      </c>
      <c r="Z43" s="108" t="str">
        <f>EDU.ARTISTICA!$AX39</f>
        <v/>
      </c>
      <c r="AA43" s="118">
        <f>IF(AND(NOT(ISBLANK(EDU.ARTISTICA!$AY39)), NOT(ISBLANK(EDU.ARTISTICA!$AZ39))), EDU.ARTISTICA!$AY39 + EDU.ARTISTICA!$AZ39, 0)</f>
        <v>0</v>
      </c>
      <c r="AB43" s="117">
        <f>EDU.FISICA!$AN39</f>
        <v>97.375</v>
      </c>
      <c r="AC43" s="109" t="str">
        <f>EDU.FISICA!$AT39</f>
        <v/>
      </c>
      <c r="AD43" s="108" t="str">
        <f>EDU.FISICA!$AX39</f>
        <v/>
      </c>
      <c r="AE43" s="118">
        <f>IF(AND(NOT(ISBLANK(EDU.FISICA!$AY39)), NOT(ISBLANK(EDU.FISICA!$AZ39))), EDU.FISICA!$AY39 + EDU.FISICA!$AZ39, 0)</f>
        <v>0</v>
      </c>
      <c r="AF43" s="117">
        <f>RELIGION!$AN39</f>
        <v>85.3125</v>
      </c>
      <c r="AG43" s="109" t="str">
        <f>RELIGION!$AT39</f>
        <v/>
      </c>
      <c r="AH43" s="108" t="str">
        <f>RELIGION!$AX39</f>
        <v/>
      </c>
      <c r="AI43" s="118">
        <f>IF(AND(NOT(ISBLANK(RELIGION!$AY39)), NOT(ISBLANK(RELIGION!$AZ39))), RELIGION!$AY39 + RELIGION!$AZ39, 0)</f>
        <v>0</v>
      </c>
      <c r="AJ43" s="121" t="str">
        <f>IF(MIN(D11:AI11)&gt;=70, "A", "")</f>
        <v/>
      </c>
      <c r="AK43" s="10"/>
      <c r="AL43" s="123"/>
    </row>
    <row r="44" spans="1:38" ht="16.5" customHeight="1" x14ac:dyDescent="0.2">
      <c r="A44" s="5">
        <v>30</v>
      </c>
      <c r="B44" s="6" t="str">
        <f>ESPANOL!B40</f>
        <v>RENE</v>
      </c>
      <c r="C44" s="116" t="str">
        <f>ESPANOL!C40</f>
        <v xml:space="preserve">FELIZ </v>
      </c>
      <c r="D44" s="119">
        <f>ESPANOL!AN40</f>
        <v>75.875</v>
      </c>
      <c r="E44" s="3" t="str">
        <f>ESPANOL!AT40</f>
        <v/>
      </c>
      <c r="F44" s="7" t="str">
        <f>ESPANOL!AX40</f>
        <v/>
      </c>
      <c r="G44" s="120">
        <f>IF(AND(NOT(ISBLANK(ESPANOL!AY40)), NOT(ISBLANK(ESPANOL!AZ40))), ESPANOL!AY40 + ESPANOL!AZ40, 0)</f>
        <v>0</v>
      </c>
      <c r="H44" s="119">
        <f>INGLES!AN40</f>
        <v>0</v>
      </c>
      <c r="I44" s="3" t="str">
        <f>INGLES!AT40</f>
        <v/>
      </c>
      <c r="J44" s="7" t="str">
        <f>INGLES!AX40</f>
        <v/>
      </c>
      <c r="K44" s="120">
        <f>IF(AND(NOT(ISBLANK(INGLES!AY40)), NOT(ISBLANK(INGLES!AZ40))), INGLES!AY40 + INGLES!AZ40, 0)</f>
        <v>0</v>
      </c>
      <c r="L44" s="117">
        <f>MATEMATICA!$AN40</f>
        <v>82.375</v>
      </c>
      <c r="M44" s="109" t="str">
        <f>MATEMATICA!$AT40</f>
        <v/>
      </c>
      <c r="N44" s="108" t="str">
        <f>MATEMATICA!$AX40</f>
        <v/>
      </c>
      <c r="O44" s="118">
        <f>IF(AND(NOT(ISBLANK(MATEMATICA!$AY40)), NOT(ISBLANK(MATEMATICA!$AZ40))), MATEMATICA!$AY40 + MATEMATICA!$AZ40, 0)</f>
        <v>0</v>
      </c>
      <c r="P44" s="117">
        <f>SOCIALES!$AN40</f>
        <v>81.75</v>
      </c>
      <c r="Q44" s="109" t="str">
        <f>SOCIALES!$AT40</f>
        <v/>
      </c>
      <c r="R44" s="108" t="str">
        <f>SOCIALES!$AX40</f>
        <v/>
      </c>
      <c r="S44" s="118">
        <f>IF(AND(NOT(ISBLANK(SOCIALES!$AY40)), NOT(ISBLANK(SOCIALES!$AZ40))), SOCIALES!$AY40 + SOCIALES!$AZ40, 0)</f>
        <v>0</v>
      </c>
      <c r="T44" s="117">
        <f>NATURALES!$AN40</f>
        <v>87.25</v>
      </c>
      <c r="U44" s="109" t="str">
        <f>NATURALES!$AT40</f>
        <v/>
      </c>
      <c r="V44" s="108" t="str">
        <f>NATURALES!$AX40</f>
        <v/>
      </c>
      <c r="W44" s="118">
        <f>IF(AND(NOT(ISBLANK(NATURALES!$AY40)), NOT(ISBLANK(NATURALES!$AZ40))), NATURALES!$AY40 + NATURALES!$AZ40, 0)</f>
        <v>0</v>
      </c>
      <c r="X44" s="117">
        <f>EDU.ARTISTICA!$AN40</f>
        <v>76.4375</v>
      </c>
      <c r="Y44" s="109" t="str">
        <f>EDU.ARTISTICA!$AT40</f>
        <v/>
      </c>
      <c r="Z44" s="108" t="str">
        <f>EDU.ARTISTICA!$AX40</f>
        <v/>
      </c>
      <c r="AA44" s="118">
        <f>IF(AND(NOT(ISBLANK(EDU.ARTISTICA!$AY40)), NOT(ISBLANK(EDU.ARTISTICA!$AZ40))), EDU.ARTISTICA!$AY40 + EDU.ARTISTICA!$AZ40, 0)</f>
        <v>0</v>
      </c>
      <c r="AB44" s="117">
        <f>EDU.FISICA!$AN40</f>
        <v>87.5625</v>
      </c>
      <c r="AC44" s="109" t="str">
        <f>EDU.FISICA!$AT40</f>
        <v/>
      </c>
      <c r="AD44" s="108" t="str">
        <f>EDU.FISICA!$AX40</f>
        <v/>
      </c>
      <c r="AE44" s="118">
        <f>IF(AND(NOT(ISBLANK(EDU.FISICA!$AY40)), NOT(ISBLANK(EDU.FISICA!$AZ40))), EDU.FISICA!$AY40 + EDU.FISICA!$AZ40, 0)</f>
        <v>0</v>
      </c>
      <c r="AF44" s="117">
        <f>RELIGION!$AN40</f>
        <v>83.875</v>
      </c>
      <c r="AG44" s="109" t="str">
        <f>RELIGION!$AT40</f>
        <v/>
      </c>
      <c r="AH44" s="108" t="str">
        <f>RELIGION!$AX40</f>
        <v/>
      </c>
      <c r="AI44" s="118">
        <f>IF(AND(NOT(ISBLANK(RELIGION!$AY40)), NOT(ISBLANK(RELIGION!$AZ40))), RELIGION!$AY40 + RELIGION!$AZ40, 0)</f>
        <v>0</v>
      </c>
      <c r="AJ44" s="121" t="str">
        <f t="shared" ref="AJ44:AJ49" si="1">IF(MIN(D12:AI12)&gt;=70, "A", "")</f>
        <v/>
      </c>
      <c r="AK44" s="9"/>
      <c r="AL44" s="124"/>
    </row>
    <row r="45" spans="1:38" ht="16.5" customHeight="1" x14ac:dyDescent="0.2">
      <c r="A45" s="5">
        <v>31</v>
      </c>
      <c r="B45" s="6" t="str">
        <f>ESPANOL!B41</f>
        <v>RUTH ESTHER</v>
      </c>
      <c r="C45" s="116" t="str">
        <f>ESPANOL!C41</f>
        <v>FIGUEROA NUÑEZ</v>
      </c>
      <c r="D45" s="119">
        <f>ESPANOL!AN41</f>
        <v>0</v>
      </c>
      <c r="E45" s="3" t="str">
        <f>ESPANOL!AT41</f>
        <v/>
      </c>
      <c r="F45" s="7" t="str">
        <f>ESPANOL!AX41</f>
        <v/>
      </c>
      <c r="G45" s="120">
        <f>IF(AND(NOT(ISBLANK(ESPANOL!AY41)), NOT(ISBLANK(ESPANOL!AZ41))), ESPANOL!AY41 + ESPANOL!AZ41, 0)</f>
        <v>0</v>
      </c>
      <c r="H45" s="119">
        <f>INGLES!AN41</f>
        <v>0</v>
      </c>
      <c r="I45" s="3" t="str">
        <f>INGLES!AT41</f>
        <v/>
      </c>
      <c r="J45" s="7" t="str">
        <f>INGLES!AX41</f>
        <v/>
      </c>
      <c r="K45" s="120">
        <f>IF(AND(NOT(ISBLANK(INGLES!AY41)), NOT(ISBLANK(INGLES!AZ41))), INGLES!AY41 + INGLES!AZ41, 0)</f>
        <v>0</v>
      </c>
      <c r="L45" s="117">
        <f>MATEMATICA!$AN41</f>
        <v>0</v>
      </c>
      <c r="M45" s="109" t="str">
        <f>MATEMATICA!$AT41</f>
        <v/>
      </c>
      <c r="N45" s="108" t="str">
        <f>MATEMATICA!$AX41</f>
        <v/>
      </c>
      <c r="O45" s="118">
        <f>IF(AND(NOT(ISBLANK(MATEMATICA!$AY41)), NOT(ISBLANK(MATEMATICA!$AZ41))), MATEMATICA!$AY41 + MATEMATICA!$AZ41, 0)</f>
        <v>0</v>
      </c>
      <c r="P45" s="117">
        <f>SOCIALES!$AN41</f>
        <v>0</v>
      </c>
      <c r="Q45" s="109" t="str">
        <f>SOCIALES!$AT41</f>
        <v/>
      </c>
      <c r="R45" s="108" t="str">
        <f>SOCIALES!$AX41</f>
        <v/>
      </c>
      <c r="S45" s="118">
        <f>IF(AND(NOT(ISBLANK(SOCIALES!$AY41)), NOT(ISBLANK(SOCIALES!$AZ41))), SOCIALES!$AY41 + SOCIALES!$AZ41, 0)</f>
        <v>0</v>
      </c>
      <c r="T45" s="117">
        <f>NATURALES!$AN41</f>
        <v>72.5</v>
      </c>
      <c r="U45" s="109" t="str">
        <f>NATURALES!$AT41</f>
        <v/>
      </c>
      <c r="V45" s="108" t="str">
        <f>NATURALES!$AX41</f>
        <v/>
      </c>
      <c r="W45" s="118">
        <f>IF(AND(NOT(ISBLANK(NATURALES!$AY41)), NOT(ISBLANK(NATURALES!$AZ41))), NATURALES!$AY41 + NATURALES!$AZ41, 0)</f>
        <v>0</v>
      </c>
      <c r="X45" s="117">
        <f>EDU.ARTISTICA!$AN41</f>
        <v>0</v>
      </c>
      <c r="Y45" s="109" t="str">
        <f>EDU.ARTISTICA!$AT41</f>
        <v/>
      </c>
      <c r="Z45" s="108" t="str">
        <f>EDU.ARTISTICA!$AX41</f>
        <v/>
      </c>
      <c r="AA45" s="118">
        <f>IF(AND(NOT(ISBLANK(EDU.ARTISTICA!$AY41)), NOT(ISBLANK(EDU.ARTISTICA!$AZ41))), EDU.ARTISTICA!$AY41 + EDU.ARTISTICA!$AZ41, 0)</f>
        <v>0</v>
      </c>
      <c r="AB45" s="117">
        <f>EDU.FISICA!$AN41</f>
        <v>72.8125</v>
      </c>
      <c r="AC45" s="109" t="str">
        <f>EDU.FISICA!$AT41</f>
        <v/>
      </c>
      <c r="AD45" s="108" t="str">
        <f>EDU.FISICA!$AX41</f>
        <v/>
      </c>
      <c r="AE45" s="118">
        <f>IF(AND(NOT(ISBLANK(EDU.FISICA!$AY41)), NOT(ISBLANK(EDU.FISICA!$AZ41))), EDU.FISICA!$AY41 + EDU.FISICA!$AZ41, 0)</f>
        <v>0</v>
      </c>
      <c r="AF45" s="117">
        <f>RELIGION!$AN41</f>
        <v>0</v>
      </c>
      <c r="AG45" s="109" t="str">
        <f>RELIGION!$AT41</f>
        <v/>
      </c>
      <c r="AH45" s="108" t="str">
        <f>RELIGION!$AX41</f>
        <v/>
      </c>
      <c r="AI45" s="118">
        <f>IF(AND(NOT(ISBLANK(RELIGION!$AY41)), NOT(ISBLANK(RELIGION!$AZ41))), RELIGION!$AY41 + RELIGION!$AZ41, 0)</f>
        <v>0</v>
      </c>
      <c r="AJ45" s="121" t="str">
        <f t="shared" si="1"/>
        <v/>
      </c>
      <c r="AK45" s="7"/>
      <c r="AL45" s="120"/>
    </row>
    <row r="46" spans="1:38" ht="16.5" customHeight="1" x14ac:dyDescent="0.2">
      <c r="A46" s="5">
        <v>32</v>
      </c>
      <c r="B46" s="6" t="str">
        <f>ESPANOL!B42</f>
        <v>SCARLEN  ARIANA</v>
      </c>
      <c r="C46" s="116" t="str">
        <f>ESPANOL!C42</f>
        <v xml:space="preserve">MORENO </v>
      </c>
      <c r="D46" s="119">
        <f>ESPANOL!AN42</f>
        <v>93.625</v>
      </c>
      <c r="E46" s="3" t="str">
        <f>ESPANOL!AT42</f>
        <v/>
      </c>
      <c r="F46" s="7" t="str">
        <f>ESPANOL!AX42</f>
        <v/>
      </c>
      <c r="G46" s="120">
        <f>IF(AND(NOT(ISBLANK(ESPANOL!AY42)), NOT(ISBLANK(ESPANOL!AZ42))), ESPANOL!AY42 + ESPANOL!AZ42, 0)</f>
        <v>0</v>
      </c>
      <c r="H46" s="119">
        <f>INGLES!AN42</f>
        <v>0</v>
      </c>
      <c r="I46" s="3" t="str">
        <f>INGLES!AT42</f>
        <v/>
      </c>
      <c r="J46" s="7" t="str">
        <f>INGLES!AX42</f>
        <v/>
      </c>
      <c r="K46" s="120">
        <f>IF(AND(NOT(ISBLANK(INGLES!AY42)), NOT(ISBLANK(INGLES!AZ42))), INGLES!AY42 + INGLES!AZ42, 0)</f>
        <v>0</v>
      </c>
      <c r="L46" s="117">
        <f>MATEMATICA!$AN42</f>
        <v>79.6875</v>
      </c>
      <c r="M46" s="109" t="str">
        <f>MATEMATICA!$AT42</f>
        <v/>
      </c>
      <c r="N46" s="108" t="str">
        <f>MATEMATICA!$AX42</f>
        <v/>
      </c>
      <c r="O46" s="118">
        <f>IF(AND(NOT(ISBLANK(MATEMATICA!$AY42)), NOT(ISBLANK(MATEMATICA!$AZ42))), MATEMATICA!$AY42 + MATEMATICA!$AZ42, 0)</f>
        <v>0</v>
      </c>
      <c r="P46" s="117">
        <f>SOCIALES!$AN42</f>
        <v>80.75</v>
      </c>
      <c r="Q46" s="109" t="str">
        <f>SOCIALES!$AT42</f>
        <v/>
      </c>
      <c r="R46" s="108" t="str">
        <f>SOCIALES!$AX42</f>
        <v/>
      </c>
      <c r="S46" s="118">
        <f>IF(AND(NOT(ISBLANK(SOCIALES!$AY42)), NOT(ISBLANK(SOCIALES!$AZ42))), SOCIALES!$AY42 + SOCIALES!$AZ42, 0)</f>
        <v>0</v>
      </c>
      <c r="T46" s="117">
        <f>NATURALES!$AN42</f>
        <v>0</v>
      </c>
      <c r="U46" s="109" t="str">
        <f>NATURALES!$AT42</f>
        <v/>
      </c>
      <c r="V46" s="108" t="str">
        <f>NATURALES!$AX42</f>
        <v/>
      </c>
      <c r="W46" s="118">
        <f>IF(AND(NOT(ISBLANK(NATURALES!$AY42)), NOT(ISBLANK(NATURALES!$AZ42))), NATURALES!$AY42 + NATURALES!$AZ42, 0)</f>
        <v>0</v>
      </c>
      <c r="X46" s="117">
        <f>EDU.ARTISTICA!$AN42</f>
        <v>93.125</v>
      </c>
      <c r="Y46" s="109" t="str">
        <f>EDU.ARTISTICA!$AT42</f>
        <v/>
      </c>
      <c r="Z46" s="108" t="str">
        <f>EDU.ARTISTICA!$AX42</f>
        <v/>
      </c>
      <c r="AA46" s="118">
        <f>IF(AND(NOT(ISBLANK(EDU.ARTISTICA!$AY42)), NOT(ISBLANK(EDU.ARTISTICA!$AZ42))), EDU.ARTISTICA!$AY42 + EDU.ARTISTICA!$AZ42, 0)</f>
        <v>0</v>
      </c>
      <c r="AB46" s="117">
        <f>EDU.FISICA!$AN42</f>
        <v>0</v>
      </c>
      <c r="AC46" s="109" t="str">
        <f>EDU.FISICA!$AT42</f>
        <v/>
      </c>
      <c r="AD46" s="108" t="str">
        <f>EDU.FISICA!$AX42</f>
        <v/>
      </c>
      <c r="AE46" s="118">
        <f>IF(AND(NOT(ISBLANK(EDU.FISICA!$AY42)), NOT(ISBLANK(EDU.FISICA!$AZ42))), EDU.FISICA!$AY42 + EDU.FISICA!$AZ42, 0)</f>
        <v>0</v>
      </c>
      <c r="AF46" s="117">
        <f>RELIGION!$AN42</f>
        <v>77.1875</v>
      </c>
      <c r="AG46" s="109" t="str">
        <f>RELIGION!$AT42</f>
        <v/>
      </c>
      <c r="AH46" s="108" t="str">
        <f>RELIGION!$AX42</f>
        <v/>
      </c>
      <c r="AI46" s="118">
        <f>IF(AND(NOT(ISBLANK(RELIGION!$AY42)), NOT(ISBLANK(RELIGION!$AZ42))), RELIGION!$AY42 + RELIGION!$AZ42, 0)</f>
        <v>0</v>
      </c>
      <c r="AJ46" s="121" t="str">
        <f t="shared" si="1"/>
        <v/>
      </c>
      <c r="AK46" s="7"/>
      <c r="AL46" s="120"/>
    </row>
    <row r="47" spans="1:38" ht="16.5" customHeight="1" x14ac:dyDescent="0.2">
      <c r="A47" s="5">
        <v>33</v>
      </c>
      <c r="B47" s="6" t="str">
        <f>ESPANOL!B43</f>
        <v>VICKY LISBETH</v>
      </c>
      <c r="C47" s="116" t="str">
        <f>ESPANOL!C43</f>
        <v>PARRA  PERALTA</v>
      </c>
      <c r="D47" s="119">
        <f>ESPANOL!AN43</f>
        <v>0</v>
      </c>
      <c r="E47" s="3" t="str">
        <f>ESPANOL!AT43</f>
        <v/>
      </c>
      <c r="F47" s="7" t="str">
        <f>ESPANOL!AX43</f>
        <v/>
      </c>
      <c r="G47" s="120">
        <f>IF(AND(NOT(ISBLANK(ESPANOL!AY43)), NOT(ISBLANK(ESPANOL!AZ43))), ESPANOL!AY43 + ESPANOL!AZ43, 0)</f>
        <v>0</v>
      </c>
      <c r="H47" s="119">
        <f>INGLES!AN43</f>
        <v>0</v>
      </c>
      <c r="I47" s="3" t="str">
        <f>INGLES!AT43</f>
        <v/>
      </c>
      <c r="J47" s="7" t="str">
        <f>INGLES!AX43</f>
        <v/>
      </c>
      <c r="K47" s="120">
        <f>IF(AND(NOT(ISBLANK(INGLES!AY43)), NOT(ISBLANK(INGLES!AZ43))), INGLES!AY43 + INGLES!AZ43, 0)</f>
        <v>0</v>
      </c>
      <c r="L47" s="117">
        <f>MATEMATICA!$AN43</f>
        <v>0</v>
      </c>
      <c r="M47" s="109" t="str">
        <f>MATEMATICA!$AT43</f>
        <v/>
      </c>
      <c r="N47" s="108" t="str">
        <f>MATEMATICA!$AX43</f>
        <v/>
      </c>
      <c r="O47" s="118">
        <f>IF(AND(NOT(ISBLANK(MATEMATICA!$AY43)), NOT(ISBLANK(MATEMATICA!$AZ43))), MATEMATICA!$AY43 + MATEMATICA!$AZ43, 0)</f>
        <v>0</v>
      </c>
      <c r="P47" s="117">
        <f>SOCIALES!$AN43</f>
        <v>0</v>
      </c>
      <c r="Q47" s="109" t="str">
        <f>SOCIALES!$AT43</f>
        <v/>
      </c>
      <c r="R47" s="108" t="str">
        <f>SOCIALES!$AX43</f>
        <v/>
      </c>
      <c r="S47" s="118">
        <f>IF(AND(NOT(ISBLANK(SOCIALES!$AY43)), NOT(ISBLANK(SOCIALES!$AZ43))), SOCIALES!$AY43 + SOCIALES!$AZ43, 0)</f>
        <v>0</v>
      </c>
      <c r="T47" s="117">
        <f>NATURALES!$AN43</f>
        <v>87.8125</v>
      </c>
      <c r="U47" s="109" t="str">
        <f>NATURALES!$AT43</f>
        <v/>
      </c>
      <c r="V47" s="108" t="str">
        <f>NATURALES!$AX43</f>
        <v/>
      </c>
      <c r="W47" s="118">
        <f>IF(AND(NOT(ISBLANK(NATURALES!$AY43)), NOT(ISBLANK(NATURALES!$AZ43))), NATURALES!$AY43 + NATURALES!$AZ43, 0)</f>
        <v>0</v>
      </c>
      <c r="X47" s="117">
        <f>EDU.ARTISTICA!$AN43</f>
        <v>0</v>
      </c>
      <c r="Y47" s="109" t="str">
        <f>EDU.ARTISTICA!$AT43</f>
        <v/>
      </c>
      <c r="Z47" s="108" t="str">
        <f>EDU.ARTISTICA!$AX43</f>
        <v/>
      </c>
      <c r="AA47" s="118">
        <f>IF(AND(NOT(ISBLANK(EDU.ARTISTICA!$AY43)), NOT(ISBLANK(EDU.ARTISTICA!$AZ43))), EDU.ARTISTICA!$AY43 + EDU.ARTISTICA!$AZ43, 0)</f>
        <v>0</v>
      </c>
      <c r="AB47" s="117">
        <f>EDU.FISICA!$AN43</f>
        <v>87.9375</v>
      </c>
      <c r="AC47" s="109" t="str">
        <f>EDU.FISICA!$AT43</f>
        <v/>
      </c>
      <c r="AD47" s="108" t="str">
        <f>EDU.FISICA!$AX43</f>
        <v/>
      </c>
      <c r="AE47" s="118">
        <f>IF(AND(NOT(ISBLANK(EDU.FISICA!$AY43)), NOT(ISBLANK(EDU.FISICA!$AZ43))), EDU.FISICA!$AY43 + EDU.FISICA!$AZ43, 0)</f>
        <v>0</v>
      </c>
      <c r="AF47" s="117">
        <f>RELIGION!$AN43</f>
        <v>0</v>
      </c>
      <c r="AG47" s="109" t="str">
        <f>RELIGION!$AT43</f>
        <v/>
      </c>
      <c r="AH47" s="108" t="str">
        <f>RELIGION!$AX43</f>
        <v/>
      </c>
      <c r="AI47" s="118">
        <f>IF(AND(NOT(ISBLANK(RELIGION!$AY43)), NOT(ISBLANK(RELIGION!$AZ43))), RELIGION!$AY43 + RELIGION!$AZ43, 0)</f>
        <v>0</v>
      </c>
      <c r="AJ47" s="121" t="str">
        <f t="shared" si="1"/>
        <v/>
      </c>
      <c r="AK47" s="9"/>
      <c r="AL47" s="120"/>
    </row>
    <row r="48" spans="1:38" ht="16.5" customHeight="1" x14ac:dyDescent="0.2">
      <c r="A48" s="5">
        <v>34</v>
      </c>
      <c r="B48" s="6" t="str">
        <f>ESPANOL!B44</f>
        <v>YERLIN VIANEYRI</v>
      </c>
      <c r="C48" s="116" t="str">
        <f>ESPANOL!C44</f>
        <v>MERCADO BERROA</v>
      </c>
      <c r="D48" s="119">
        <f>ESPANOL!AN44</f>
        <v>0</v>
      </c>
      <c r="E48" s="3" t="str">
        <f>ESPANOL!AT44</f>
        <v/>
      </c>
      <c r="F48" s="7" t="str">
        <f>ESPANOL!AX44</f>
        <v/>
      </c>
      <c r="G48" s="120">
        <f>IF(AND(NOT(ISBLANK(ESPANOL!AY44)), NOT(ISBLANK(ESPANOL!AZ44))), ESPANOL!AY44 + ESPANOL!AZ44, 0)</f>
        <v>0</v>
      </c>
      <c r="H48" s="119">
        <f>INGLES!AN44</f>
        <v>0</v>
      </c>
      <c r="I48" s="3" t="str">
        <f>INGLES!AT44</f>
        <v/>
      </c>
      <c r="J48" s="7" t="str">
        <f>INGLES!AX44</f>
        <v/>
      </c>
      <c r="K48" s="120">
        <f>IF(AND(NOT(ISBLANK(INGLES!AY44)), NOT(ISBLANK(INGLES!AZ44))), INGLES!AY44 + INGLES!AZ44, 0)</f>
        <v>0</v>
      </c>
      <c r="L48" s="117">
        <f>MATEMATICA!$AN44</f>
        <v>0</v>
      </c>
      <c r="M48" s="109" t="str">
        <f>MATEMATICA!$AT44</f>
        <v/>
      </c>
      <c r="N48" s="108" t="str">
        <f>MATEMATICA!$AX44</f>
        <v/>
      </c>
      <c r="O48" s="118">
        <f>IF(AND(NOT(ISBLANK(MATEMATICA!$AY44)), NOT(ISBLANK(MATEMATICA!$AZ44))), MATEMATICA!$AY44 + MATEMATICA!$AZ44, 0)</f>
        <v>0</v>
      </c>
      <c r="P48" s="117">
        <f>SOCIALES!$AN44</f>
        <v>0</v>
      </c>
      <c r="Q48" s="109" t="str">
        <f>SOCIALES!$AT44</f>
        <v/>
      </c>
      <c r="R48" s="108" t="str">
        <f>SOCIALES!$AX44</f>
        <v/>
      </c>
      <c r="S48" s="118">
        <f>IF(AND(NOT(ISBLANK(SOCIALES!$AY44)), NOT(ISBLANK(SOCIALES!$AZ44))), SOCIALES!$AY44 + SOCIALES!$AZ44, 0)</f>
        <v>0</v>
      </c>
      <c r="T48" s="117">
        <f>NATURALES!$AN44</f>
        <v>0</v>
      </c>
      <c r="U48" s="109" t="str">
        <f>NATURALES!$AT44</f>
        <v/>
      </c>
      <c r="V48" s="108" t="str">
        <f>NATURALES!$AX44</f>
        <v/>
      </c>
      <c r="W48" s="118">
        <f>IF(AND(NOT(ISBLANK(NATURALES!$AY44)), NOT(ISBLANK(NATURALES!$AZ44))), NATURALES!$AY44 + NATURALES!$AZ44, 0)</f>
        <v>0</v>
      </c>
      <c r="X48" s="117">
        <f>EDU.ARTISTICA!$AN44</f>
        <v>0</v>
      </c>
      <c r="Y48" s="109" t="str">
        <f>EDU.ARTISTICA!$AT44</f>
        <v/>
      </c>
      <c r="Z48" s="108" t="str">
        <f>EDU.ARTISTICA!$AX44</f>
        <v/>
      </c>
      <c r="AA48" s="118">
        <f>IF(AND(NOT(ISBLANK(EDU.ARTISTICA!$AY44)), NOT(ISBLANK(EDU.ARTISTICA!$AZ44))), EDU.ARTISTICA!$AY44 + EDU.ARTISTICA!$AZ44, 0)</f>
        <v>0</v>
      </c>
      <c r="AB48" s="117">
        <f>EDU.FISICA!$AN44</f>
        <v>0</v>
      </c>
      <c r="AC48" s="109" t="str">
        <f>EDU.FISICA!$AT44</f>
        <v/>
      </c>
      <c r="AD48" s="108" t="str">
        <f>EDU.FISICA!$AX44</f>
        <v/>
      </c>
      <c r="AE48" s="118">
        <f>IF(AND(NOT(ISBLANK(EDU.FISICA!$AY44)), NOT(ISBLANK(EDU.FISICA!$AZ44))), EDU.FISICA!$AY44 + EDU.FISICA!$AZ44, 0)</f>
        <v>0</v>
      </c>
      <c r="AF48" s="117">
        <f>RELIGION!$AN44</f>
        <v>0</v>
      </c>
      <c r="AG48" s="109" t="str">
        <f>RELIGION!$AT44</f>
        <v/>
      </c>
      <c r="AH48" s="108" t="str">
        <f>RELIGION!$AX44</f>
        <v/>
      </c>
      <c r="AI48" s="118">
        <f>IF(AND(NOT(ISBLANK(RELIGION!$AY44)), NOT(ISBLANK(RELIGION!$AZ44))), RELIGION!$AY44 + RELIGION!$AZ44, 0)</f>
        <v>0</v>
      </c>
      <c r="AJ48" s="121" t="str">
        <f t="shared" si="1"/>
        <v/>
      </c>
      <c r="AK48" s="9"/>
      <c r="AL48" s="120"/>
    </row>
    <row r="49" spans="1:38" ht="16.5" customHeight="1" x14ac:dyDescent="0.2">
      <c r="A49" s="5">
        <v>35</v>
      </c>
      <c r="B49" s="6" t="str">
        <f>ESPANOL!B45</f>
        <v>YOMAIRI</v>
      </c>
      <c r="C49" s="116" t="str">
        <f>ESPANOL!C45</f>
        <v>MENDOZA PRENZA</v>
      </c>
      <c r="D49" s="119">
        <f>ESPANOL!AN45</f>
        <v>46.875</v>
      </c>
      <c r="E49" s="3" t="str">
        <f>ESPANOL!AT45</f>
        <v/>
      </c>
      <c r="F49" s="7" t="str">
        <f>ESPANOL!AX45</f>
        <v/>
      </c>
      <c r="G49" s="120">
        <f>IF(AND(NOT(ISBLANK(ESPANOL!AY45)), NOT(ISBLANK(ESPANOL!AZ45))), ESPANOL!AY45 + ESPANOL!AZ45, 0)</f>
        <v>0</v>
      </c>
      <c r="H49" s="119">
        <f>INGLES!AN45</f>
        <v>0</v>
      </c>
      <c r="I49" s="3" t="str">
        <f>INGLES!AT45</f>
        <v/>
      </c>
      <c r="J49" s="7" t="str">
        <f>INGLES!AX45</f>
        <v/>
      </c>
      <c r="K49" s="120">
        <f>IF(AND(NOT(ISBLANK(INGLES!AY45)), NOT(ISBLANK(INGLES!AZ45))), INGLES!AY45 + INGLES!AZ45, 0)</f>
        <v>0</v>
      </c>
      <c r="L49" s="117">
        <f>MATEMATICA!$AN45</f>
        <v>0</v>
      </c>
      <c r="M49" s="109" t="str">
        <f>MATEMATICA!$AT45</f>
        <v/>
      </c>
      <c r="N49" s="108" t="str">
        <f>MATEMATICA!$AX45</f>
        <v/>
      </c>
      <c r="O49" s="118">
        <f>IF(AND(NOT(ISBLANK(MATEMATICA!$AY45)), NOT(ISBLANK(MATEMATICA!$AZ45))), MATEMATICA!$AY45 + MATEMATICA!$AZ45, 0)</f>
        <v>0</v>
      </c>
      <c r="P49" s="117">
        <f>SOCIALES!$AN45</f>
        <v>0</v>
      </c>
      <c r="Q49" s="109" t="str">
        <f>SOCIALES!$AT45</f>
        <v/>
      </c>
      <c r="R49" s="108" t="str">
        <f>SOCIALES!$AX45</f>
        <v/>
      </c>
      <c r="S49" s="118">
        <f>IF(AND(NOT(ISBLANK(SOCIALES!$AY45)), NOT(ISBLANK(SOCIALES!$AZ45))), SOCIALES!$AY45 + SOCIALES!$AZ45, 0)</f>
        <v>0</v>
      </c>
      <c r="T49" s="117">
        <f>NATURALES!$AN45</f>
        <v>0</v>
      </c>
      <c r="U49" s="109" t="str">
        <f>NATURALES!$AT45</f>
        <v/>
      </c>
      <c r="V49" s="108" t="str">
        <f>NATURALES!$AX45</f>
        <v/>
      </c>
      <c r="W49" s="118">
        <f>IF(AND(NOT(ISBLANK(NATURALES!$AY45)), NOT(ISBLANK(NATURALES!$AZ45))), NATURALES!$AY45 + NATURALES!$AZ45, 0)</f>
        <v>0</v>
      </c>
      <c r="X49" s="117">
        <f>EDU.ARTISTICA!$AN45</f>
        <v>0</v>
      </c>
      <c r="Y49" s="109" t="str">
        <f>EDU.ARTISTICA!$AT45</f>
        <v/>
      </c>
      <c r="Z49" s="108" t="str">
        <f>EDU.ARTISTICA!$AX45</f>
        <v/>
      </c>
      <c r="AA49" s="118">
        <f>IF(AND(NOT(ISBLANK(EDU.ARTISTICA!$AY45)), NOT(ISBLANK(EDU.ARTISTICA!$AZ45))), EDU.ARTISTICA!$AY45 + EDU.ARTISTICA!$AZ45, 0)</f>
        <v>0</v>
      </c>
      <c r="AB49" s="117">
        <f>EDU.FISICA!$AN45</f>
        <v>0</v>
      </c>
      <c r="AC49" s="109" t="str">
        <f>EDU.FISICA!$AT45</f>
        <v/>
      </c>
      <c r="AD49" s="108" t="str">
        <f>EDU.FISICA!$AX45</f>
        <v/>
      </c>
      <c r="AE49" s="118">
        <f>IF(AND(NOT(ISBLANK(EDU.FISICA!$AY45)), NOT(ISBLANK(EDU.FISICA!$AZ45))), EDU.FISICA!$AY45 + EDU.FISICA!$AZ45, 0)</f>
        <v>0</v>
      </c>
      <c r="AF49" s="117">
        <f>RELIGION!$AN45</f>
        <v>0</v>
      </c>
      <c r="AG49" s="109" t="str">
        <f>RELIGION!$AT45</f>
        <v/>
      </c>
      <c r="AH49" s="108" t="str">
        <f>RELIGION!$AX45</f>
        <v/>
      </c>
      <c r="AI49" s="118">
        <f>IF(AND(NOT(ISBLANK(RELIGION!$AY45)), NOT(ISBLANK(RELIGION!$AZ45))), RELIGION!$AY45 + RELIGION!$AZ45, 0)</f>
        <v>0</v>
      </c>
      <c r="AJ49" s="121" t="str">
        <f t="shared" si="1"/>
        <v/>
      </c>
      <c r="AK49" s="7"/>
      <c r="AL49" s="120"/>
    </row>
    <row r="55" spans="1:38" ht="16" x14ac:dyDescent="0.2">
      <c r="B55" s="182" t="s">
        <v>128</v>
      </c>
      <c r="C55" s="182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82" t="s">
        <v>129</v>
      </c>
      <c r="AA55" s="182"/>
      <c r="AB55" s="182"/>
      <c r="AC55" s="182"/>
      <c r="AD55" s="182"/>
      <c r="AE55" s="182"/>
      <c r="AF55" s="182"/>
      <c r="AG55" s="182"/>
      <c r="AH55" s="182"/>
      <c r="AI55" s="182"/>
      <c r="AJ55" s="182"/>
    </row>
    <row r="56" spans="1:38" ht="16" x14ac:dyDescent="0.2">
      <c r="B56" s="181" t="s">
        <v>125</v>
      </c>
      <c r="C56" s="181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81" t="s">
        <v>83</v>
      </c>
      <c r="AA56" s="181"/>
      <c r="AB56" s="181"/>
      <c r="AC56" s="181"/>
      <c r="AD56" s="181"/>
      <c r="AE56" s="181"/>
      <c r="AF56" s="181"/>
      <c r="AG56" s="181"/>
      <c r="AH56" s="181"/>
      <c r="AI56" s="181"/>
      <c r="AJ56" s="181"/>
    </row>
    <row r="57" spans="1:38" ht="16" x14ac:dyDescent="0.2">
      <c r="B57" s="183"/>
      <c r="C57" s="183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</row>
    <row r="61" spans="1:38" ht="16" x14ac:dyDescent="0.2">
      <c r="B61" s="182" t="s">
        <v>84</v>
      </c>
      <c r="C61" s="182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  <c r="AA61" s="129"/>
      <c r="AB61" s="129"/>
      <c r="AC61" s="129"/>
      <c r="AD61" s="129"/>
      <c r="AE61" s="129"/>
      <c r="AF61" s="129"/>
      <c r="AG61" s="129"/>
      <c r="AH61" s="129"/>
      <c r="AI61" s="129"/>
      <c r="AJ61" s="129"/>
      <c r="AK61" s="129"/>
    </row>
    <row r="62" spans="1:38" ht="16" x14ac:dyDescent="0.2">
      <c r="B62" s="181" t="s">
        <v>85</v>
      </c>
      <c r="C62" s="181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82" t="s">
        <v>126</v>
      </c>
      <c r="AA62" s="182"/>
      <c r="AB62" s="182"/>
      <c r="AC62" s="182"/>
      <c r="AD62" s="182"/>
      <c r="AE62" s="182"/>
      <c r="AF62" s="182"/>
      <c r="AG62" s="182"/>
      <c r="AH62" s="182"/>
      <c r="AI62" s="182"/>
      <c r="AJ62" s="182"/>
      <c r="AK62" s="182"/>
    </row>
    <row r="63" spans="1:38" ht="16" x14ac:dyDescent="0.2">
      <c r="B63" s="183" t="s">
        <v>86</v>
      </c>
      <c r="C63" s="183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83" t="s">
        <v>87</v>
      </c>
      <c r="AA63" s="183"/>
      <c r="AB63" s="183"/>
      <c r="AC63" s="183"/>
      <c r="AD63" s="183"/>
      <c r="AE63" s="183"/>
      <c r="AF63" s="183"/>
      <c r="AG63" s="183"/>
      <c r="AH63" s="183"/>
      <c r="AI63" s="183"/>
      <c r="AJ63" s="183"/>
      <c r="AK63" s="183"/>
    </row>
  </sheetData>
  <mergeCells count="32">
    <mergeCell ref="I7:J7"/>
    <mergeCell ref="K7:L7"/>
    <mergeCell ref="B62:C62"/>
    <mergeCell ref="Z62:AK62"/>
    <mergeCell ref="B63:C63"/>
    <mergeCell ref="Z63:AK63"/>
    <mergeCell ref="B55:C55"/>
    <mergeCell ref="Z55:AJ55"/>
    <mergeCell ref="B56:C56"/>
    <mergeCell ref="Z56:AJ56"/>
    <mergeCell ref="B57:C57"/>
    <mergeCell ref="B61:C61"/>
    <mergeCell ref="P41:S41"/>
    <mergeCell ref="T41:W41"/>
    <mergeCell ref="X41:AA41"/>
    <mergeCell ref="AB41:AE41"/>
    <mergeCell ref="AF41:AI41"/>
    <mergeCell ref="AJ41:AL41"/>
    <mergeCell ref="T9:W9"/>
    <mergeCell ref="X9:AA9"/>
    <mergeCell ref="AB9:AE9"/>
    <mergeCell ref="AF9:AI9"/>
    <mergeCell ref="AJ9:AL9"/>
    <mergeCell ref="B41:C41"/>
    <mergeCell ref="D41:G41"/>
    <mergeCell ref="H41:K41"/>
    <mergeCell ref="L41:O41"/>
    <mergeCell ref="P9:S9"/>
    <mergeCell ref="B9:C9"/>
    <mergeCell ref="D9:G9"/>
    <mergeCell ref="H9:K9"/>
    <mergeCell ref="L9:O9"/>
  </mergeCells>
  <conditionalFormatting sqref="D11:AL49">
    <cfRule type="cellIs" dxfId="0" priority="1" operator="lessThan">
      <formula>70</formula>
    </cfRule>
  </conditionalFormatting>
  <pageMargins left="0.23622047244094491" right="0.23622047244094491" top="0.35433070866141736" bottom="0.35433070866141736" header="0.31496062992125984" footer="0.31496062992125984"/>
  <pageSetup paperSize="5" scale="7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88DF-6517-44A6-9C98-1CBB90F046B7}">
  <dimension ref="A5:P48"/>
  <sheetViews>
    <sheetView zoomScale="130" zoomScaleNormal="130" workbookViewId="0">
      <selection activeCell="R10" sqref="R10"/>
    </sheetView>
  </sheetViews>
  <sheetFormatPr baseColWidth="10" defaultRowHeight="15" x14ac:dyDescent="0.2"/>
  <cols>
    <col min="2" max="2" width="9.33203125" customWidth="1"/>
    <col min="3" max="3" width="6.83203125" customWidth="1"/>
    <col min="4" max="4" width="4.6640625" customWidth="1"/>
    <col min="5" max="6" width="5.6640625" customWidth="1"/>
    <col min="7" max="7" width="6.33203125" customWidth="1"/>
    <col min="8" max="8" width="2" customWidth="1"/>
    <col min="10" max="10" width="11.1640625" customWidth="1"/>
    <col min="11" max="11" width="4.5" customWidth="1"/>
    <col min="12" max="12" width="4.6640625" customWidth="1"/>
    <col min="13" max="15" width="5.5" customWidth="1"/>
    <col min="16" max="16" width="1" customWidth="1"/>
    <col min="257" max="257" width="13.83203125" customWidth="1"/>
    <col min="258" max="258" width="10.1640625" customWidth="1"/>
    <col min="259" max="259" width="6.33203125" customWidth="1"/>
    <col min="260" max="260" width="5.83203125" customWidth="1"/>
    <col min="261" max="261" width="2.5" customWidth="1"/>
    <col min="263" max="263" width="15.33203125" customWidth="1"/>
    <col min="264" max="264" width="9.5" customWidth="1"/>
    <col min="265" max="265" width="5.83203125" customWidth="1"/>
    <col min="266" max="266" width="5.33203125" customWidth="1"/>
    <col min="513" max="513" width="13.83203125" customWidth="1"/>
    <col min="514" max="514" width="10.1640625" customWidth="1"/>
    <col min="515" max="515" width="6.33203125" customWidth="1"/>
    <col min="516" max="516" width="5.83203125" customWidth="1"/>
    <col min="517" max="517" width="2.5" customWidth="1"/>
    <col min="519" max="519" width="15.33203125" customWidth="1"/>
    <col min="520" max="520" width="9.5" customWidth="1"/>
    <col min="521" max="521" width="5.83203125" customWidth="1"/>
    <col min="522" max="522" width="5.33203125" customWidth="1"/>
    <col min="769" max="769" width="13.83203125" customWidth="1"/>
    <col min="770" max="770" width="10.1640625" customWidth="1"/>
    <col min="771" max="771" width="6.33203125" customWidth="1"/>
    <col min="772" max="772" width="5.83203125" customWidth="1"/>
    <col min="773" max="773" width="2.5" customWidth="1"/>
    <col min="775" max="775" width="15.33203125" customWidth="1"/>
    <col min="776" max="776" width="9.5" customWidth="1"/>
    <col min="777" max="777" width="5.83203125" customWidth="1"/>
    <col min="778" max="778" width="5.33203125" customWidth="1"/>
    <col min="1025" max="1025" width="13.83203125" customWidth="1"/>
    <col min="1026" max="1026" width="10.1640625" customWidth="1"/>
    <col min="1027" max="1027" width="6.33203125" customWidth="1"/>
    <col min="1028" max="1028" width="5.83203125" customWidth="1"/>
    <col min="1029" max="1029" width="2.5" customWidth="1"/>
    <col min="1031" max="1031" width="15.33203125" customWidth="1"/>
    <col min="1032" max="1032" width="9.5" customWidth="1"/>
    <col min="1033" max="1033" width="5.83203125" customWidth="1"/>
    <col min="1034" max="1034" width="5.33203125" customWidth="1"/>
    <col min="1281" max="1281" width="13.83203125" customWidth="1"/>
    <col min="1282" max="1282" width="10.1640625" customWidth="1"/>
    <col min="1283" max="1283" width="6.33203125" customWidth="1"/>
    <col min="1284" max="1284" width="5.83203125" customWidth="1"/>
    <col min="1285" max="1285" width="2.5" customWidth="1"/>
    <col min="1287" max="1287" width="15.33203125" customWidth="1"/>
    <col min="1288" max="1288" width="9.5" customWidth="1"/>
    <col min="1289" max="1289" width="5.83203125" customWidth="1"/>
    <col min="1290" max="1290" width="5.33203125" customWidth="1"/>
    <col min="1537" max="1537" width="13.83203125" customWidth="1"/>
    <col min="1538" max="1538" width="10.1640625" customWidth="1"/>
    <col min="1539" max="1539" width="6.33203125" customWidth="1"/>
    <col min="1540" max="1540" width="5.83203125" customWidth="1"/>
    <col min="1541" max="1541" width="2.5" customWidth="1"/>
    <col min="1543" max="1543" width="15.33203125" customWidth="1"/>
    <col min="1544" max="1544" width="9.5" customWidth="1"/>
    <col min="1545" max="1545" width="5.83203125" customWidth="1"/>
    <col min="1546" max="1546" width="5.33203125" customWidth="1"/>
    <col min="1793" max="1793" width="13.83203125" customWidth="1"/>
    <col min="1794" max="1794" width="10.1640625" customWidth="1"/>
    <col min="1795" max="1795" width="6.33203125" customWidth="1"/>
    <col min="1796" max="1796" width="5.83203125" customWidth="1"/>
    <col min="1797" max="1797" width="2.5" customWidth="1"/>
    <col min="1799" max="1799" width="15.33203125" customWidth="1"/>
    <col min="1800" max="1800" width="9.5" customWidth="1"/>
    <col min="1801" max="1801" width="5.83203125" customWidth="1"/>
    <col min="1802" max="1802" width="5.33203125" customWidth="1"/>
    <col min="2049" max="2049" width="13.83203125" customWidth="1"/>
    <col min="2050" max="2050" width="10.1640625" customWidth="1"/>
    <col min="2051" max="2051" width="6.33203125" customWidth="1"/>
    <col min="2052" max="2052" width="5.83203125" customWidth="1"/>
    <col min="2053" max="2053" width="2.5" customWidth="1"/>
    <col min="2055" max="2055" width="15.33203125" customWidth="1"/>
    <col min="2056" max="2056" width="9.5" customWidth="1"/>
    <col min="2057" max="2057" width="5.83203125" customWidth="1"/>
    <col min="2058" max="2058" width="5.33203125" customWidth="1"/>
    <col min="2305" max="2305" width="13.83203125" customWidth="1"/>
    <col min="2306" max="2306" width="10.1640625" customWidth="1"/>
    <col min="2307" max="2307" width="6.33203125" customWidth="1"/>
    <col min="2308" max="2308" width="5.83203125" customWidth="1"/>
    <col min="2309" max="2309" width="2.5" customWidth="1"/>
    <col min="2311" max="2311" width="15.33203125" customWidth="1"/>
    <col min="2312" max="2312" width="9.5" customWidth="1"/>
    <col min="2313" max="2313" width="5.83203125" customWidth="1"/>
    <col min="2314" max="2314" width="5.33203125" customWidth="1"/>
    <col min="2561" max="2561" width="13.83203125" customWidth="1"/>
    <col min="2562" max="2562" width="10.1640625" customWidth="1"/>
    <col min="2563" max="2563" width="6.33203125" customWidth="1"/>
    <col min="2564" max="2564" width="5.83203125" customWidth="1"/>
    <col min="2565" max="2565" width="2.5" customWidth="1"/>
    <col min="2567" max="2567" width="15.33203125" customWidth="1"/>
    <col min="2568" max="2568" width="9.5" customWidth="1"/>
    <col min="2569" max="2569" width="5.83203125" customWidth="1"/>
    <col min="2570" max="2570" width="5.33203125" customWidth="1"/>
    <col min="2817" max="2817" width="13.83203125" customWidth="1"/>
    <col min="2818" max="2818" width="10.1640625" customWidth="1"/>
    <col min="2819" max="2819" width="6.33203125" customWidth="1"/>
    <col min="2820" max="2820" width="5.83203125" customWidth="1"/>
    <col min="2821" max="2821" width="2.5" customWidth="1"/>
    <col min="2823" max="2823" width="15.33203125" customWidth="1"/>
    <col min="2824" max="2824" width="9.5" customWidth="1"/>
    <col min="2825" max="2825" width="5.83203125" customWidth="1"/>
    <col min="2826" max="2826" width="5.33203125" customWidth="1"/>
    <col min="3073" max="3073" width="13.83203125" customWidth="1"/>
    <col min="3074" max="3074" width="10.1640625" customWidth="1"/>
    <col min="3075" max="3075" width="6.33203125" customWidth="1"/>
    <col min="3076" max="3076" width="5.83203125" customWidth="1"/>
    <col min="3077" max="3077" width="2.5" customWidth="1"/>
    <col min="3079" max="3079" width="15.33203125" customWidth="1"/>
    <col min="3080" max="3080" width="9.5" customWidth="1"/>
    <col min="3081" max="3081" width="5.83203125" customWidth="1"/>
    <col min="3082" max="3082" width="5.33203125" customWidth="1"/>
    <col min="3329" max="3329" width="13.83203125" customWidth="1"/>
    <col min="3330" max="3330" width="10.1640625" customWidth="1"/>
    <col min="3331" max="3331" width="6.33203125" customWidth="1"/>
    <col min="3332" max="3332" width="5.83203125" customWidth="1"/>
    <col min="3333" max="3333" width="2.5" customWidth="1"/>
    <col min="3335" max="3335" width="15.33203125" customWidth="1"/>
    <col min="3336" max="3336" width="9.5" customWidth="1"/>
    <col min="3337" max="3337" width="5.83203125" customWidth="1"/>
    <col min="3338" max="3338" width="5.33203125" customWidth="1"/>
    <col min="3585" max="3585" width="13.83203125" customWidth="1"/>
    <col min="3586" max="3586" width="10.1640625" customWidth="1"/>
    <col min="3587" max="3587" width="6.33203125" customWidth="1"/>
    <col min="3588" max="3588" width="5.83203125" customWidth="1"/>
    <col min="3589" max="3589" width="2.5" customWidth="1"/>
    <col min="3591" max="3591" width="15.33203125" customWidth="1"/>
    <col min="3592" max="3592" width="9.5" customWidth="1"/>
    <col min="3593" max="3593" width="5.83203125" customWidth="1"/>
    <col min="3594" max="3594" width="5.33203125" customWidth="1"/>
    <col min="3841" max="3841" width="13.83203125" customWidth="1"/>
    <col min="3842" max="3842" width="10.1640625" customWidth="1"/>
    <col min="3843" max="3843" width="6.33203125" customWidth="1"/>
    <col min="3844" max="3844" width="5.83203125" customWidth="1"/>
    <col min="3845" max="3845" width="2.5" customWidth="1"/>
    <col min="3847" max="3847" width="15.33203125" customWidth="1"/>
    <col min="3848" max="3848" width="9.5" customWidth="1"/>
    <col min="3849" max="3849" width="5.83203125" customWidth="1"/>
    <col min="3850" max="3850" width="5.33203125" customWidth="1"/>
    <col min="4097" max="4097" width="13.83203125" customWidth="1"/>
    <col min="4098" max="4098" width="10.1640625" customWidth="1"/>
    <col min="4099" max="4099" width="6.33203125" customWidth="1"/>
    <col min="4100" max="4100" width="5.83203125" customWidth="1"/>
    <col min="4101" max="4101" width="2.5" customWidth="1"/>
    <col min="4103" max="4103" width="15.33203125" customWidth="1"/>
    <col min="4104" max="4104" width="9.5" customWidth="1"/>
    <col min="4105" max="4105" width="5.83203125" customWidth="1"/>
    <col min="4106" max="4106" width="5.33203125" customWidth="1"/>
    <col min="4353" max="4353" width="13.83203125" customWidth="1"/>
    <col min="4354" max="4354" width="10.1640625" customWidth="1"/>
    <col min="4355" max="4355" width="6.33203125" customWidth="1"/>
    <col min="4356" max="4356" width="5.83203125" customWidth="1"/>
    <col min="4357" max="4357" width="2.5" customWidth="1"/>
    <col min="4359" max="4359" width="15.33203125" customWidth="1"/>
    <col min="4360" max="4360" width="9.5" customWidth="1"/>
    <col min="4361" max="4361" width="5.83203125" customWidth="1"/>
    <col min="4362" max="4362" width="5.33203125" customWidth="1"/>
    <col min="4609" max="4609" width="13.83203125" customWidth="1"/>
    <col min="4610" max="4610" width="10.1640625" customWidth="1"/>
    <col min="4611" max="4611" width="6.33203125" customWidth="1"/>
    <col min="4612" max="4612" width="5.83203125" customWidth="1"/>
    <col min="4613" max="4613" width="2.5" customWidth="1"/>
    <col min="4615" max="4615" width="15.33203125" customWidth="1"/>
    <col min="4616" max="4616" width="9.5" customWidth="1"/>
    <col min="4617" max="4617" width="5.83203125" customWidth="1"/>
    <col min="4618" max="4618" width="5.33203125" customWidth="1"/>
    <col min="4865" max="4865" width="13.83203125" customWidth="1"/>
    <col min="4866" max="4866" width="10.1640625" customWidth="1"/>
    <col min="4867" max="4867" width="6.33203125" customWidth="1"/>
    <col min="4868" max="4868" width="5.83203125" customWidth="1"/>
    <col min="4869" max="4869" width="2.5" customWidth="1"/>
    <col min="4871" max="4871" width="15.33203125" customWidth="1"/>
    <col min="4872" max="4872" width="9.5" customWidth="1"/>
    <col min="4873" max="4873" width="5.83203125" customWidth="1"/>
    <col min="4874" max="4874" width="5.33203125" customWidth="1"/>
    <col min="5121" max="5121" width="13.83203125" customWidth="1"/>
    <col min="5122" max="5122" width="10.1640625" customWidth="1"/>
    <col min="5123" max="5123" width="6.33203125" customWidth="1"/>
    <col min="5124" max="5124" width="5.83203125" customWidth="1"/>
    <col min="5125" max="5125" width="2.5" customWidth="1"/>
    <col min="5127" max="5127" width="15.33203125" customWidth="1"/>
    <col min="5128" max="5128" width="9.5" customWidth="1"/>
    <col min="5129" max="5129" width="5.83203125" customWidth="1"/>
    <col min="5130" max="5130" width="5.33203125" customWidth="1"/>
    <col min="5377" max="5377" width="13.83203125" customWidth="1"/>
    <col min="5378" max="5378" width="10.1640625" customWidth="1"/>
    <col min="5379" max="5379" width="6.33203125" customWidth="1"/>
    <col min="5380" max="5380" width="5.83203125" customWidth="1"/>
    <col min="5381" max="5381" width="2.5" customWidth="1"/>
    <col min="5383" max="5383" width="15.33203125" customWidth="1"/>
    <col min="5384" max="5384" width="9.5" customWidth="1"/>
    <col min="5385" max="5385" width="5.83203125" customWidth="1"/>
    <col min="5386" max="5386" width="5.33203125" customWidth="1"/>
    <col min="5633" max="5633" width="13.83203125" customWidth="1"/>
    <col min="5634" max="5634" width="10.1640625" customWidth="1"/>
    <col min="5635" max="5635" width="6.33203125" customWidth="1"/>
    <col min="5636" max="5636" width="5.83203125" customWidth="1"/>
    <col min="5637" max="5637" width="2.5" customWidth="1"/>
    <col min="5639" max="5639" width="15.33203125" customWidth="1"/>
    <col min="5640" max="5640" width="9.5" customWidth="1"/>
    <col min="5641" max="5641" width="5.83203125" customWidth="1"/>
    <col min="5642" max="5642" width="5.33203125" customWidth="1"/>
    <col min="5889" max="5889" width="13.83203125" customWidth="1"/>
    <col min="5890" max="5890" width="10.1640625" customWidth="1"/>
    <col min="5891" max="5891" width="6.33203125" customWidth="1"/>
    <col min="5892" max="5892" width="5.83203125" customWidth="1"/>
    <col min="5893" max="5893" width="2.5" customWidth="1"/>
    <col min="5895" max="5895" width="15.33203125" customWidth="1"/>
    <col min="5896" max="5896" width="9.5" customWidth="1"/>
    <col min="5897" max="5897" width="5.83203125" customWidth="1"/>
    <col min="5898" max="5898" width="5.33203125" customWidth="1"/>
    <col min="6145" max="6145" width="13.83203125" customWidth="1"/>
    <col min="6146" max="6146" width="10.1640625" customWidth="1"/>
    <col min="6147" max="6147" width="6.33203125" customWidth="1"/>
    <col min="6148" max="6148" width="5.83203125" customWidth="1"/>
    <col min="6149" max="6149" width="2.5" customWidth="1"/>
    <col min="6151" max="6151" width="15.33203125" customWidth="1"/>
    <col min="6152" max="6152" width="9.5" customWidth="1"/>
    <col min="6153" max="6153" width="5.83203125" customWidth="1"/>
    <col min="6154" max="6154" width="5.33203125" customWidth="1"/>
    <col min="6401" max="6401" width="13.83203125" customWidth="1"/>
    <col min="6402" max="6402" width="10.1640625" customWidth="1"/>
    <col min="6403" max="6403" width="6.33203125" customWidth="1"/>
    <col min="6404" max="6404" width="5.83203125" customWidth="1"/>
    <col min="6405" max="6405" width="2.5" customWidth="1"/>
    <col min="6407" max="6407" width="15.33203125" customWidth="1"/>
    <col min="6408" max="6408" width="9.5" customWidth="1"/>
    <col min="6409" max="6409" width="5.83203125" customWidth="1"/>
    <col min="6410" max="6410" width="5.33203125" customWidth="1"/>
    <col min="6657" max="6657" width="13.83203125" customWidth="1"/>
    <col min="6658" max="6658" width="10.1640625" customWidth="1"/>
    <col min="6659" max="6659" width="6.33203125" customWidth="1"/>
    <col min="6660" max="6660" width="5.83203125" customWidth="1"/>
    <col min="6661" max="6661" width="2.5" customWidth="1"/>
    <col min="6663" max="6663" width="15.33203125" customWidth="1"/>
    <col min="6664" max="6664" width="9.5" customWidth="1"/>
    <col min="6665" max="6665" width="5.83203125" customWidth="1"/>
    <col min="6666" max="6666" width="5.33203125" customWidth="1"/>
    <col min="6913" max="6913" width="13.83203125" customWidth="1"/>
    <col min="6914" max="6914" width="10.1640625" customWidth="1"/>
    <col min="6915" max="6915" width="6.33203125" customWidth="1"/>
    <col min="6916" max="6916" width="5.83203125" customWidth="1"/>
    <col min="6917" max="6917" width="2.5" customWidth="1"/>
    <col min="6919" max="6919" width="15.33203125" customWidth="1"/>
    <col min="6920" max="6920" width="9.5" customWidth="1"/>
    <col min="6921" max="6921" width="5.83203125" customWidth="1"/>
    <col min="6922" max="6922" width="5.33203125" customWidth="1"/>
    <col min="7169" max="7169" width="13.83203125" customWidth="1"/>
    <col min="7170" max="7170" width="10.1640625" customWidth="1"/>
    <col min="7171" max="7171" width="6.33203125" customWidth="1"/>
    <col min="7172" max="7172" width="5.83203125" customWidth="1"/>
    <col min="7173" max="7173" width="2.5" customWidth="1"/>
    <col min="7175" max="7175" width="15.33203125" customWidth="1"/>
    <col min="7176" max="7176" width="9.5" customWidth="1"/>
    <col min="7177" max="7177" width="5.83203125" customWidth="1"/>
    <col min="7178" max="7178" width="5.33203125" customWidth="1"/>
    <col min="7425" max="7425" width="13.83203125" customWidth="1"/>
    <col min="7426" max="7426" width="10.1640625" customWidth="1"/>
    <col min="7427" max="7427" width="6.33203125" customWidth="1"/>
    <col min="7428" max="7428" width="5.83203125" customWidth="1"/>
    <col min="7429" max="7429" width="2.5" customWidth="1"/>
    <col min="7431" max="7431" width="15.33203125" customWidth="1"/>
    <col min="7432" max="7432" width="9.5" customWidth="1"/>
    <col min="7433" max="7433" width="5.83203125" customWidth="1"/>
    <col min="7434" max="7434" width="5.33203125" customWidth="1"/>
    <col min="7681" max="7681" width="13.83203125" customWidth="1"/>
    <col min="7682" max="7682" width="10.1640625" customWidth="1"/>
    <col min="7683" max="7683" width="6.33203125" customWidth="1"/>
    <col min="7684" max="7684" width="5.83203125" customWidth="1"/>
    <col min="7685" max="7685" width="2.5" customWidth="1"/>
    <col min="7687" max="7687" width="15.33203125" customWidth="1"/>
    <col min="7688" max="7688" width="9.5" customWidth="1"/>
    <col min="7689" max="7689" width="5.83203125" customWidth="1"/>
    <col min="7690" max="7690" width="5.33203125" customWidth="1"/>
    <col min="7937" max="7937" width="13.83203125" customWidth="1"/>
    <col min="7938" max="7938" width="10.1640625" customWidth="1"/>
    <col min="7939" max="7939" width="6.33203125" customWidth="1"/>
    <col min="7940" max="7940" width="5.83203125" customWidth="1"/>
    <col min="7941" max="7941" width="2.5" customWidth="1"/>
    <col min="7943" max="7943" width="15.33203125" customWidth="1"/>
    <col min="7944" max="7944" width="9.5" customWidth="1"/>
    <col min="7945" max="7945" width="5.83203125" customWidth="1"/>
    <col min="7946" max="7946" width="5.33203125" customWidth="1"/>
    <col min="8193" max="8193" width="13.83203125" customWidth="1"/>
    <col min="8194" max="8194" width="10.1640625" customWidth="1"/>
    <col min="8195" max="8195" width="6.33203125" customWidth="1"/>
    <col min="8196" max="8196" width="5.83203125" customWidth="1"/>
    <col min="8197" max="8197" width="2.5" customWidth="1"/>
    <col min="8199" max="8199" width="15.33203125" customWidth="1"/>
    <col min="8200" max="8200" width="9.5" customWidth="1"/>
    <col min="8201" max="8201" width="5.83203125" customWidth="1"/>
    <col min="8202" max="8202" width="5.33203125" customWidth="1"/>
    <col min="8449" max="8449" width="13.83203125" customWidth="1"/>
    <col min="8450" max="8450" width="10.1640625" customWidth="1"/>
    <col min="8451" max="8451" width="6.33203125" customWidth="1"/>
    <col min="8452" max="8452" width="5.83203125" customWidth="1"/>
    <col min="8453" max="8453" width="2.5" customWidth="1"/>
    <col min="8455" max="8455" width="15.33203125" customWidth="1"/>
    <col min="8456" max="8456" width="9.5" customWidth="1"/>
    <col min="8457" max="8457" width="5.83203125" customWidth="1"/>
    <col min="8458" max="8458" width="5.33203125" customWidth="1"/>
    <col min="8705" max="8705" width="13.83203125" customWidth="1"/>
    <col min="8706" max="8706" width="10.1640625" customWidth="1"/>
    <col min="8707" max="8707" width="6.33203125" customWidth="1"/>
    <col min="8708" max="8708" width="5.83203125" customWidth="1"/>
    <col min="8709" max="8709" width="2.5" customWidth="1"/>
    <col min="8711" max="8711" width="15.33203125" customWidth="1"/>
    <col min="8712" max="8712" width="9.5" customWidth="1"/>
    <col min="8713" max="8713" width="5.83203125" customWidth="1"/>
    <col min="8714" max="8714" width="5.33203125" customWidth="1"/>
    <col min="8961" max="8961" width="13.83203125" customWidth="1"/>
    <col min="8962" max="8962" width="10.1640625" customWidth="1"/>
    <col min="8963" max="8963" width="6.33203125" customWidth="1"/>
    <col min="8964" max="8964" width="5.83203125" customWidth="1"/>
    <col min="8965" max="8965" width="2.5" customWidth="1"/>
    <col min="8967" max="8967" width="15.33203125" customWidth="1"/>
    <col min="8968" max="8968" width="9.5" customWidth="1"/>
    <col min="8969" max="8969" width="5.83203125" customWidth="1"/>
    <col min="8970" max="8970" width="5.33203125" customWidth="1"/>
    <col min="9217" max="9217" width="13.83203125" customWidth="1"/>
    <col min="9218" max="9218" width="10.1640625" customWidth="1"/>
    <col min="9219" max="9219" width="6.33203125" customWidth="1"/>
    <col min="9220" max="9220" width="5.83203125" customWidth="1"/>
    <col min="9221" max="9221" width="2.5" customWidth="1"/>
    <col min="9223" max="9223" width="15.33203125" customWidth="1"/>
    <col min="9224" max="9224" width="9.5" customWidth="1"/>
    <col min="9225" max="9225" width="5.83203125" customWidth="1"/>
    <col min="9226" max="9226" width="5.33203125" customWidth="1"/>
    <col min="9473" max="9473" width="13.83203125" customWidth="1"/>
    <col min="9474" max="9474" width="10.1640625" customWidth="1"/>
    <col min="9475" max="9475" width="6.33203125" customWidth="1"/>
    <col min="9476" max="9476" width="5.83203125" customWidth="1"/>
    <col min="9477" max="9477" width="2.5" customWidth="1"/>
    <col min="9479" max="9479" width="15.33203125" customWidth="1"/>
    <col min="9480" max="9480" width="9.5" customWidth="1"/>
    <col min="9481" max="9481" width="5.83203125" customWidth="1"/>
    <col min="9482" max="9482" width="5.33203125" customWidth="1"/>
    <col min="9729" max="9729" width="13.83203125" customWidth="1"/>
    <col min="9730" max="9730" width="10.1640625" customWidth="1"/>
    <col min="9731" max="9731" width="6.33203125" customWidth="1"/>
    <col min="9732" max="9732" width="5.83203125" customWidth="1"/>
    <col min="9733" max="9733" width="2.5" customWidth="1"/>
    <col min="9735" max="9735" width="15.33203125" customWidth="1"/>
    <col min="9736" max="9736" width="9.5" customWidth="1"/>
    <col min="9737" max="9737" width="5.83203125" customWidth="1"/>
    <col min="9738" max="9738" width="5.33203125" customWidth="1"/>
    <col min="9985" max="9985" width="13.83203125" customWidth="1"/>
    <col min="9986" max="9986" width="10.1640625" customWidth="1"/>
    <col min="9987" max="9987" width="6.33203125" customWidth="1"/>
    <col min="9988" max="9988" width="5.83203125" customWidth="1"/>
    <col min="9989" max="9989" width="2.5" customWidth="1"/>
    <col min="9991" max="9991" width="15.33203125" customWidth="1"/>
    <col min="9992" max="9992" width="9.5" customWidth="1"/>
    <col min="9993" max="9993" width="5.83203125" customWidth="1"/>
    <col min="9994" max="9994" width="5.33203125" customWidth="1"/>
    <col min="10241" max="10241" width="13.83203125" customWidth="1"/>
    <col min="10242" max="10242" width="10.1640625" customWidth="1"/>
    <col min="10243" max="10243" width="6.33203125" customWidth="1"/>
    <col min="10244" max="10244" width="5.83203125" customWidth="1"/>
    <col min="10245" max="10245" width="2.5" customWidth="1"/>
    <col min="10247" max="10247" width="15.33203125" customWidth="1"/>
    <col min="10248" max="10248" width="9.5" customWidth="1"/>
    <col min="10249" max="10249" width="5.83203125" customWidth="1"/>
    <col min="10250" max="10250" width="5.33203125" customWidth="1"/>
    <col min="10497" max="10497" width="13.83203125" customWidth="1"/>
    <col min="10498" max="10498" width="10.1640625" customWidth="1"/>
    <col min="10499" max="10499" width="6.33203125" customWidth="1"/>
    <col min="10500" max="10500" width="5.83203125" customWidth="1"/>
    <col min="10501" max="10501" width="2.5" customWidth="1"/>
    <col min="10503" max="10503" width="15.33203125" customWidth="1"/>
    <col min="10504" max="10504" width="9.5" customWidth="1"/>
    <col min="10505" max="10505" width="5.83203125" customWidth="1"/>
    <col min="10506" max="10506" width="5.33203125" customWidth="1"/>
    <col min="10753" max="10753" width="13.83203125" customWidth="1"/>
    <col min="10754" max="10754" width="10.1640625" customWidth="1"/>
    <col min="10755" max="10755" width="6.33203125" customWidth="1"/>
    <col min="10756" max="10756" width="5.83203125" customWidth="1"/>
    <col min="10757" max="10757" width="2.5" customWidth="1"/>
    <col min="10759" max="10759" width="15.33203125" customWidth="1"/>
    <col min="10760" max="10760" width="9.5" customWidth="1"/>
    <col min="10761" max="10761" width="5.83203125" customWidth="1"/>
    <col min="10762" max="10762" width="5.33203125" customWidth="1"/>
    <col min="11009" max="11009" width="13.83203125" customWidth="1"/>
    <col min="11010" max="11010" width="10.1640625" customWidth="1"/>
    <col min="11011" max="11011" width="6.33203125" customWidth="1"/>
    <col min="11012" max="11012" width="5.83203125" customWidth="1"/>
    <col min="11013" max="11013" width="2.5" customWidth="1"/>
    <col min="11015" max="11015" width="15.33203125" customWidth="1"/>
    <col min="11016" max="11016" width="9.5" customWidth="1"/>
    <col min="11017" max="11017" width="5.83203125" customWidth="1"/>
    <col min="11018" max="11018" width="5.33203125" customWidth="1"/>
    <col min="11265" max="11265" width="13.83203125" customWidth="1"/>
    <col min="11266" max="11266" width="10.1640625" customWidth="1"/>
    <col min="11267" max="11267" width="6.33203125" customWidth="1"/>
    <col min="11268" max="11268" width="5.83203125" customWidth="1"/>
    <col min="11269" max="11269" width="2.5" customWidth="1"/>
    <col min="11271" max="11271" width="15.33203125" customWidth="1"/>
    <col min="11272" max="11272" width="9.5" customWidth="1"/>
    <col min="11273" max="11273" width="5.83203125" customWidth="1"/>
    <col min="11274" max="11274" width="5.33203125" customWidth="1"/>
    <col min="11521" max="11521" width="13.83203125" customWidth="1"/>
    <col min="11522" max="11522" width="10.1640625" customWidth="1"/>
    <col min="11523" max="11523" width="6.33203125" customWidth="1"/>
    <col min="11524" max="11524" width="5.83203125" customWidth="1"/>
    <col min="11525" max="11525" width="2.5" customWidth="1"/>
    <col min="11527" max="11527" width="15.33203125" customWidth="1"/>
    <col min="11528" max="11528" width="9.5" customWidth="1"/>
    <col min="11529" max="11529" width="5.83203125" customWidth="1"/>
    <col min="11530" max="11530" width="5.33203125" customWidth="1"/>
    <col min="11777" max="11777" width="13.83203125" customWidth="1"/>
    <col min="11778" max="11778" width="10.1640625" customWidth="1"/>
    <col min="11779" max="11779" width="6.33203125" customWidth="1"/>
    <col min="11780" max="11780" width="5.83203125" customWidth="1"/>
    <col min="11781" max="11781" width="2.5" customWidth="1"/>
    <col min="11783" max="11783" width="15.33203125" customWidth="1"/>
    <col min="11784" max="11784" width="9.5" customWidth="1"/>
    <col min="11785" max="11785" width="5.83203125" customWidth="1"/>
    <col min="11786" max="11786" width="5.33203125" customWidth="1"/>
    <col min="12033" max="12033" width="13.83203125" customWidth="1"/>
    <col min="12034" max="12034" width="10.1640625" customWidth="1"/>
    <col min="12035" max="12035" width="6.33203125" customWidth="1"/>
    <col min="12036" max="12036" width="5.83203125" customWidth="1"/>
    <col min="12037" max="12037" width="2.5" customWidth="1"/>
    <col min="12039" max="12039" width="15.33203125" customWidth="1"/>
    <col min="12040" max="12040" width="9.5" customWidth="1"/>
    <col min="12041" max="12041" width="5.83203125" customWidth="1"/>
    <col min="12042" max="12042" width="5.33203125" customWidth="1"/>
    <col min="12289" max="12289" width="13.83203125" customWidth="1"/>
    <col min="12290" max="12290" width="10.1640625" customWidth="1"/>
    <col min="12291" max="12291" width="6.33203125" customWidth="1"/>
    <col min="12292" max="12292" width="5.83203125" customWidth="1"/>
    <col min="12293" max="12293" width="2.5" customWidth="1"/>
    <col min="12295" max="12295" width="15.33203125" customWidth="1"/>
    <col min="12296" max="12296" width="9.5" customWidth="1"/>
    <col min="12297" max="12297" width="5.83203125" customWidth="1"/>
    <col min="12298" max="12298" width="5.33203125" customWidth="1"/>
    <col min="12545" max="12545" width="13.83203125" customWidth="1"/>
    <col min="12546" max="12546" width="10.1640625" customWidth="1"/>
    <col min="12547" max="12547" width="6.33203125" customWidth="1"/>
    <col min="12548" max="12548" width="5.83203125" customWidth="1"/>
    <col min="12549" max="12549" width="2.5" customWidth="1"/>
    <col min="12551" max="12551" width="15.33203125" customWidth="1"/>
    <col min="12552" max="12552" width="9.5" customWidth="1"/>
    <col min="12553" max="12553" width="5.83203125" customWidth="1"/>
    <col min="12554" max="12554" width="5.33203125" customWidth="1"/>
    <col min="12801" max="12801" width="13.83203125" customWidth="1"/>
    <col min="12802" max="12802" width="10.1640625" customWidth="1"/>
    <col min="12803" max="12803" width="6.33203125" customWidth="1"/>
    <col min="12804" max="12804" width="5.83203125" customWidth="1"/>
    <col min="12805" max="12805" width="2.5" customWidth="1"/>
    <col min="12807" max="12807" width="15.33203125" customWidth="1"/>
    <col min="12808" max="12808" width="9.5" customWidth="1"/>
    <col min="12809" max="12809" width="5.83203125" customWidth="1"/>
    <col min="12810" max="12810" width="5.33203125" customWidth="1"/>
    <col min="13057" max="13057" width="13.83203125" customWidth="1"/>
    <col min="13058" max="13058" width="10.1640625" customWidth="1"/>
    <col min="13059" max="13059" width="6.33203125" customWidth="1"/>
    <col min="13060" max="13060" width="5.83203125" customWidth="1"/>
    <col min="13061" max="13061" width="2.5" customWidth="1"/>
    <col min="13063" max="13063" width="15.33203125" customWidth="1"/>
    <col min="13064" max="13064" width="9.5" customWidth="1"/>
    <col min="13065" max="13065" width="5.83203125" customWidth="1"/>
    <col min="13066" max="13066" width="5.33203125" customWidth="1"/>
    <col min="13313" max="13313" width="13.83203125" customWidth="1"/>
    <col min="13314" max="13314" width="10.1640625" customWidth="1"/>
    <col min="13315" max="13315" width="6.33203125" customWidth="1"/>
    <col min="13316" max="13316" width="5.83203125" customWidth="1"/>
    <col min="13317" max="13317" width="2.5" customWidth="1"/>
    <col min="13319" max="13319" width="15.33203125" customWidth="1"/>
    <col min="13320" max="13320" width="9.5" customWidth="1"/>
    <col min="13321" max="13321" width="5.83203125" customWidth="1"/>
    <col min="13322" max="13322" width="5.33203125" customWidth="1"/>
    <col min="13569" max="13569" width="13.83203125" customWidth="1"/>
    <col min="13570" max="13570" width="10.1640625" customWidth="1"/>
    <col min="13571" max="13571" width="6.33203125" customWidth="1"/>
    <col min="13572" max="13572" width="5.83203125" customWidth="1"/>
    <col min="13573" max="13573" width="2.5" customWidth="1"/>
    <col min="13575" max="13575" width="15.33203125" customWidth="1"/>
    <col min="13576" max="13576" width="9.5" customWidth="1"/>
    <col min="13577" max="13577" width="5.83203125" customWidth="1"/>
    <col min="13578" max="13578" width="5.33203125" customWidth="1"/>
    <col min="13825" max="13825" width="13.83203125" customWidth="1"/>
    <col min="13826" max="13826" width="10.1640625" customWidth="1"/>
    <col min="13827" max="13827" width="6.33203125" customWidth="1"/>
    <col min="13828" max="13828" width="5.83203125" customWidth="1"/>
    <col min="13829" max="13829" width="2.5" customWidth="1"/>
    <col min="13831" max="13831" width="15.33203125" customWidth="1"/>
    <col min="13832" max="13832" width="9.5" customWidth="1"/>
    <col min="13833" max="13833" width="5.83203125" customWidth="1"/>
    <col min="13834" max="13834" width="5.33203125" customWidth="1"/>
    <col min="14081" max="14081" width="13.83203125" customWidth="1"/>
    <col min="14082" max="14082" width="10.1640625" customWidth="1"/>
    <col min="14083" max="14083" width="6.33203125" customWidth="1"/>
    <col min="14084" max="14084" width="5.83203125" customWidth="1"/>
    <col min="14085" max="14085" width="2.5" customWidth="1"/>
    <col min="14087" max="14087" width="15.33203125" customWidth="1"/>
    <col min="14088" max="14088" width="9.5" customWidth="1"/>
    <col min="14089" max="14089" width="5.83203125" customWidth="1"/>
    <col min="14090" max="14090" width="5.33203125" customWidth="1"/>
    <col min="14337" max="14337" width="13.83203125" customWidth="1"/>
    <col min="14338" max="14338" width="10.1640625" customWidth="1"/>
    <col min="14339" max="14339" width="6.33203125" customWidth="1"/>
    <col min="14340" max="14340" width="5.83203125" customWidth="1"/>
    <col min="14341" max="14341" width="2.5" customWidth="1"/>
    <col min="14343" max="14343" width="15.33203125" customWidth="1"/>
    <col min="14344" max="14344" width="9.5" customWidth="1"/>
    <col min="14345" max="14345" width="5.83203125" customWidth="1"/>
    <col min="14346" max="14346" width="5.33203125" customWidth="1"/>
    <col min="14593" max="14593" width="13.83203125" customWidth="1"/>
    <col min="14594" max="14594" width="10.1640625" customWidth="1"/>
    <col min="14595" max="14595" width="6.33203125" customWidth="1"/>
    <col min="14596" max="14596" width="5.83203125" customWidth="1"/>
    <col min="14597" max="14597" width="2.5" customWidth="1"/>
    <col min="14599" max="14599" width="15.33203125" customWidth="1"/>
    <col min="14600" max="14600" width="9.5" customWidth="1"/>
    <col min="14601" max="14601" width="5.83203125" customWidth="1"/>
    <col min="14602" max="14602" width="5.33203125" customWidth="1"/>
    <col min="14849" max="14849" width="13.83203125" customWidth="1"/>
    <col min="14850" max="14850" width="10.1640625" customWidth="1"/>
    <col min="14851" max="14851" width="6.33203125" customWidth="1"/>
    <col min="14852" max="14852" width="5.83203125" customWidth="1"/>
    <col min="14853" max="14853" width="2.5" customWidth="1"/>
    <col min="14855" max="14855" width="15.33203125" customWidth="1"/>
    <col min="14856" max="14856" width="9.5" customWidth="1"/>
    <col min="14857" max="14857" width="5.83203125" customWidth="1"/>
    <col min="14858" max="14858" width="5.33203125" customWidth="1"/>
    <col min="15105" max="15105" width="13.83203125" customWidth="1"/>
    <col min="15106" max="15106" width="10.1640625" customWidth="1"/>
    <col min="15107" max="15107" width="6.33203125" customWidth="1"/>
    <col min="15108" max="15108" width="5.83203125" customWidth="1"/>
    <col min="15109" max="15109" width="2.5" customWidth="1"/>
    <col min="15111" max="15111" width="15.33203125" customWidth="1"/>
    <col min="15112" max="15112" width="9.5" customWidth="1"/>
    <col min="15113" max="15113" width="5.83203125" customWidth="1"/>
    <col min="15114" max="15114" width="5.33203125" customWidth="1"/>
    <col min="15361" max="15361" width="13.83203125" customWidth="1"/>
    <col min="15362" max="15362" width="10.1640625" customWidth="1"/>
    <col min="15363" max="15363" width="6.33203125" customWidth="1"/>
    <col min="15364" max="15364" width="5.83203125" customWidth="1"/>
    <col min="15365" max="15365" width="2.5" customWidth="1"/>
    <col min="15367" max="15367" width="15.33203125" customWidth="1"/>
    <col min="15368" max="15368" width="9.5" customWidth="1"/>
    <col min="15369" max="15369" width="5.83203125" customWidth="1"/>
    <col min="15370" max="15370" width="5.33203125" customWidth="1"/>
    <col min="15617" max="15617" width="13.83203125" customWidth="1"/>
    <col min="15618" max="15618" width="10.1640625" customWidth="1"/>
    <col min="15619" max="15619" width="6.33203125" customWidth="1"/>
    <col min="15620" max="15620" width="5.83203125" customWidth="1"/>
    <col min="15621" max="15621" width="2.5" customWidth="1"/>
    <col min="15623" max="15623" width="15.33203125" customWidth="1"/>
    <col min="15624" max="15624" width="9.5" customWidth="1"/>
    <col min="15625" max="15625" width="5.83203125" customWidth="1"/>
    <col min="15626" max="15626" width="5.33203125" customWidth="1"/>
    <col min="15873" max="15873" width="13.83203125" customWidth="1"/>
    <col min="15874" max="15874" width="10.1640625" customWidth="1"/>
    <col min="15875" max="15875" width="6.33203125" customWidth="1"/>
    <col min="15876" max="15876" width="5.83203125" customWidth="1"/>
    <col min="15877" max="15877" width="2.5" customWidth="1"/>
    <col min="15879" max="15879" width="15.33203125" customWidth="1"/>
    <col min="15880" max="15880" width="9.5" customWidth="1"/>
    <col min="15881" max="15881" width="5.83203125" customWidth="1"/>
    <col min="15882" max="15882" width="5.33203125" customWidth="1"/>
    <col min="16129" max="16129" width="13.83203125" customWidth="1"/>
    <col min="16130" max="16130" width="10.1640625" customWidth="1"/>
    <col min="16131" max="16131" width="6.33203125" customWidth="1"/>
    <col min="16132" max="16132" width="5.83203125" customWidth="1"/>
    <col min="16133" max="16133" width="2.5" customWidth="1"/>
    <col min="16135" max="16135" width="15.33203125" customWidth="1"/>
    <col min="16136" max="16136" width="9.5" customWidth="1"/>
    <col min="16137" max="16137" width="5.83203125" customWidth="1"/>
    <col min="16138" max="16138" width="5.33203125" customWidth="1"/>
  </cols>
  <sheetData>
    <row r="5" spans="1:16" ht="16" x14ac:dyDescent="0.2">
      <c r="A5" s="311" t="s">
        <v>138</v>
      </c>
      <c r="B5" s="311"/>
      <c r="C5" s="311"/>
      <c r="D5" s="311"/>
      <c r="E5" s="311"/>
      <c r="F5" s="311"/>
      <c r="G5" s="311"/>
      <c r="H5" s="135"/>
      <c r="I5" s="311" t="s">
        <v>138</v>
      </c>
      <c r="J5" s="311"/>
      <c r="K5" s="311"/>
      <c r="L5" s="311"/>
      <c r="M5" s="311"/>
      <c r="N5" s="311"/>
      <c r="O5" s="311"/>
      <c r="P5" s="131"/>
    </row>
    <row r="6" spans="1:16" ht="16" x14ac:dyDescent="0.2">
      <c r="A6" s="253" t="s">
        <v>141</v>
      </c>
      <c r="B6" s="253"/>
      <c r="C6" s="253"/>
      <c r="D6" s="253"/>
      <c r="E6" s="253"/>
      <c r="F6" s="253"/>
      <c r="G6" s="253"/>
      <c r="H6" s="253"/>
      <c r="I6" s="253" t="s">
        <v>141</v>
      </c>
      <c r="J6" s="253"/>
      <c r="K6" s="253"/>
      <c r="L6" s="253"/>
      <c r="M6" s="253"/>
      <c r="N6" s="253"/>
      <c r="O6" s="253"/>
      <c r="P6" s="253"/>
    </row>
    <row r="7" spans="1:16" ht="16" x14ac:dyDescent="0.2">
      <c r="A7" s="253" t="s">
        <v>29</v>
      </c>
      <c r="B7" s="253"/>
      <c r="C7" s="253"/>
      <c r="D7" s="253"/>
      <c r="E7" s="253"/>
      <c r="F7" s="253"/>
      <c r="G7" s="253"/>
      <c r="H7" s="253"/>
      <c r="I7" s="253" t="s">
        <v>29</v>
      </c>
      <c r="J7" s="253"/>
      <c r="K7" s="253"/>
      <c r="L7" s="253"/>
      <c r="M7" s="253"/>
      <c r="N7" s="253"/>
      <c r="O7" s="253"/>
      <c r="P7" s="253"/>
    </row>
    <row r="8" spans="1:16" ht="9.5" customHeight="1" x14ac:dyDescent="0.2">
      <c r="A8" s="131"/>
      <c r="I8" s="131"/>
    </row>
    <row r="9" spans="1:16" x14ac:dyDescent="0.2">
      <c r="A9" s="97" t="s">
        <v>6</v>
      </c>
      <c r="B9" s="2"/>
      <c r="C9" s="312"/>
      <c r="D9" s="312"/>
      <c r="E9" s="312"/>
      <c r="F9" s="1"/>
      <c r="G9" s="102"/>
      <c r="I9" s="97" t="s">
        <v>6</v>
      </c>
      <c r="J9" s="2"/>
      <c r="K9" s="312"/>
      <c r="L9" s="312"/>
      <c r="M9" s="312"/>
      <c r="N9" s="1"/>
      <c r="O9" s="102"/>
    </row>
    <row r="10" spans="1:16" ht="15" customHeight="1" x14ac:dyDescent="0.2">
      <c r="B10" s="98"/>
      <c r="C10" s="99"/>
      <c r="D10" s="99"/>
      <c r="E10" s="99"/>
      <c r="F10" s="100"/>
      <c r="J10" s="98"/>
      <c r="K10" s="99"/>
      <c r="L10" s="99"/>
      <c r="M10" s="99"/>
      <c r="N10" s="100"/>
    </row>
    <row r="11" spans="1:16" ht="14.5" customHeight="1" x14ac:dyDescent="0.2">
      <c r="A11" s="97" t="s">
        <v>116</v>
      </c>
      <c r="B11" s="101"/>
      <c r="C11" s="97" t="s">
        <v>65</v>
      </c>
      <c r="D11" s="101"/>
      <c r="E11" s="313" t="s">
        <v>139</v>
      </c>
      <c r="F11" s="313"/>
      <c r="G11" s="136"/>
      <c r="I11" s="97" t="s">
        <v>116</v>
      </c>
      <c r="J11" s="101"/>
      <c r="K11" s="97" t="s">
        <v>65</v>
      </c>
      <c r="L11" s="101"/>
      <c r="M11" s="313" t="s">
        <v>139</v>
      </c>
      <c r="N11" s="313"/>
      <c r="O11" s="136"/>
    </row>
    <row r="12" spans="1:16" ht="8.25" customHeight="1" x14ac:dyDescent="0.2"/>
    <row r="13" spans="1:16" ht="17.5" customHeight="1" x14ac:dyDescent="0.2">
      <c r="A13" s="255" t="s">
        <v>7</v>
      </c>
      <c r="B13" s="255"/>
      <c r="C13" s="255"/>
      <c r="D13" s="103" t="s">
        <v>133</v>
      </c>
      <c r="E13" s="103" t="s">
        <v>134</v>
      </c>
      <c r="F13" s="103" t="s">
        <v>135</v>
      </c>
      <c r="G13" s="103" t="s">
        <v>136</v>
      </c>
      <c r="H13" s="105"/>
      <c r="I13" s="256" t="s">
        <v>7</v>
      </c>
      <c r="J13" s="255"/>
      <c r="K13" s="255"/>
      <c r="L13" s="103" t="s">
        <v>133</v>
      </c>
      <c r="M13" s="103" t="s">
        <v>134</v>
      </c>
      <c r="N13" s="103" t="s">
        <v>135</v>
      </c>
      <c r="O13" s="103" t="s">
        <v>136</v>
      </c>
    </row>
    <row r="14" spans="1:16" ht="18" customHeight="1" x14ac:dyDescent="0.2">
      <c r="A14" s="254" t="s">
        <v>8</v>
      </c>
      <c r="B14" s="254"/>
      <c r="C14" s="254"/>
      <c r="D14" s="3"/>
      <c r="E14" s="3"/>
      <c r="F14" s="3"/>
      <c r="G14" s="132"/>
      <c r="I14" s="254" t="s">
        <v>8</v>
      </c>
      <c r="J14" s="254"/>
      <c r="K14" s="254"/>
      <c r="L14" s="3"/>
      <c r="M14" s="3"/>
      <c r="N14" s="3"/>
      <c r="O14" s="132"/>
    </row>
    <row r="15" spans="1:16" ht="18" customHeight="1" x14ac:dyDescent="0.2">
      <c r="A15" s="254" t="s">
        <v>118</v>
      </c>
      <c r="B15" s="254"/>
      <c r="C15" s="254"/>
      <c r="D15" s="3"/>
      <c r="E15" s="3"/>
      <c r="F15" s="3"/>
      <c r="G15" s="7"/>
      <c r="I15" s="254" t="s">
        <v>118</v>
      </c>
      <c r="J15" s="254"/>
      <c r="K15" s="254"/>
      <c r="L15" s="3"/>
      <c r="M15" s="3"/>
      <c r="N15" s="3"/>
      <c r="O15" s="7"/>
    </row>
    <row r="16" spans="1:16" ht="18" customHeight="1" x14ac:dyDescent="0.2">
      <c r="A16" s="254" t="s">
        <v>9</v>
      </c>
      <c r="B16" s="254"/>
      <c r="C16" s="254"/>
      <c r="D16" s="3"/>
      <c r="E16" s="3"/>
      <c r="F16" s="3"/>
      <c r="G16" s="7"/>
      <c r="I16" s="254" t="s">
        <v>9</v>
      </c>
      <c r="J16" s="254"/>
      <c r="K16" s="254"/>
      <c r="L16" s="3"/>
      <c r="M16" s="3"/>
      <c r="N16" s="3"/>
      <c r="O16" s="7"/>
    </row>
    <row r="17" spans="1:16" ht="18" customHeight="1" x14ac:dyDescent="0.2">
      <c r="A17" s="254" t="s">
        <v>10</v>
      </c>
      <c r="B17" s="254"/>
      <c r="C17" s="254"/>
      <c r="D17" s="3"/>
      <c r="E17" s="3"/>
      <c r="F17" s="3"/>
      <c r="G17" s="7"/>
      <c r="I17" s="254" t="s">
        <v>10</v>
      </c>
      <c r="J17" s="254"/>
      <c r="K17" s="254"/>
      <c r="L17" s="3"/>
      <c r="M17" s="3"/>
      <c r="N17" s="3"/>
      <c r="O17" s="7"/>
    </row>
    <row r="18" spans="1:16" ht="18" customHeight="1" x14ac:dyDescent="0.2">
      <c r="A18" s="254" t="s">
        <v>11</v>
      </c>
      <c r="B18" s="254"/>
      <c r="C18" s="254"/>
      <c r="D18" s="3"/>
      <c r="E18" s="3"/>
      <c r="F18" s="3"/>
      <c r="G18" s="7"/>
      <c r="I18" s="254" t="s">
        <v>11</v>
      </c>
      <c r="J18" s="254"/>
      <c r="K18" s="254"/>
      <c r="L18" s="3"/>
      <c r="M18" s="3"/>
      <c r="N18" s="3"/>
      <c r="O18" s="7"/>
    </row>
    <row r="19" spans="1:16" ht="18" customHeight="1" x14ac:dyDescent="0.2">
      <c r="A19" s="254" t="s">
        <v>12</v>
      </c>
      <c r="B19" s="254"/>
      <c r="C19" s="254"/>
      <c r="D19" s="3"/>
      <c r="E19" s="3"/>
      <c r="F19" s="3"/>
      <c r="G19" s="7"/>
      <c r="I19" s="254" t="s">
        <v>12</v>
      </c>
      <c r="J19" s="254"/>
      <c r="K19" s="254"/>
      <c r="L19" s="3"/>
      <c r="M19" s="3"/>
      <c r="N19" s="3"/>
      <c r="O19" s="7"/>
    </row>
    <row r="20" spans="1:16" ht="18" customHeight="1" x14ac:dyDescent="0.2">
      <c r="A20" s="254" t="s">
        <v>13</v>
      </c>
      <c r="B20" s="254"/>
      <c r="C20" s="254"/>
      <c r="D20" s="3"/>
      <c r="E20" s="3"/>
      <c r="F20" s="3"/>
      <c r="G20" s="7"/>
      <c r="I20" s="254" t="s">
        <v>13</v>
      </c>
      <c r="J20" s="254"/>
      <c r="K20" s="254"/>
      <c r="L20" s="3"/>
      <c r="M20" s="3"/>
      <c r="N20" s="3"/>
      <c r="O20" s="7"/>
    </row>
    <row r="21" spans="1:16" ht="18" customHeight="1" x14ac:dyDescent="0.2">
      <c r="A21" s="254" t="s">
        <v>137</v>
      </c>
      <c r="B21" s="254"/>
      <c r="C21" s="254"/>
      <c r="D21" s="3"/>
      <c r="E21" s="3"/>
      <c r="F21" s="3"/>
      <c r="G21" s="7"/>
      <c r="I21" s="254" t="s">
        <v>137</v>
      </c>
      <c r="J21" s="254"/>
      <c r="K21" s="254"/>
      <c r="L21" s="3"/>
      <c r="M21" s="3"/>
      <c r="N21" s="3"/>
      <c r="O21" s="7"/>
    </row>
    <row r="23" spans="1:16" x14ac:dyDescent="0.2">
      <c r="A23" t="s">
        <v>122</v>
      </c>
      <c r="I23" t="s">
        <v>121</v>
      </c>
    </row>
    <row r="30" spans="1:16" x14ac:dyDescent="0.2">
      <c r="A30" s="311" t="s">
        <v>138</v>
      </c>
      <c r="B30" s="311"/>
      <c r="C30" s="311"/>
      <c r="D30" s="311"/>
      <c r="E30" s="311"/>
      <c r="F30" s="311"/>
      <c r="G30" s="311"/>
      <c r="H30" s="131"/>
      <c r="I30" s="311" t="s">
        <v>138</v>
      </c>
      <c r="J30" s="311"/>
      <c r="K30" s="311"/>
      <c r="L30" s="311"/>
      <c r="M30" s="311"/>
      <c r="N30" s="311"/>
      <c r="O30" s="311"/>
      <c r="P30" s="131"/>
    </row>
    <row r="31" spans="1:16" ht="16" x14ac:dyDescent="0.2">
      <c r="A31" s="253" t="s">
        <v>141</v>
      </c>
      <c r="B31" s="253"/>
      <c r="C31" s="253"/>
      <c r="D31" s="253"/>
      <c r="E31" s="253"/>
      <c r="F31" s="253"/>
      <c r="G31" s="253"/>
      <c r="H31" s="253"/>
      <c r="I31" s="253" t="s">
        <v>141</v>
      </c>
      <c r="J31" s="253"/>
      <c r="K31" s="253"/>
      <c r="L31" s="253"/>
      <c r="M31" s="253"/>
      <c r="N31" s="253"/>
      <c r="O31" s="253"/>
      <c r="P31" s="253"/>
    </row>
    <row r="32" spans="1:16" ht="16" x14ac:dyDescent="0.2">
      <c r="A32" s="253" t="s">
        <v>29</v>
      </c>
      <c r="B32" s="253"/>
      <c r="C32" s="253"/>
      <c r="D32" s="253"/>
      <c r="E32" s="253"/>
      <c r="F32" s="253"/>
      <c r="G32" s="253"/>
      <c r="H32" s="253"/>
      <c r="I32" s="253" t="s">
        <v>29</v>
      </c>
      <c r="J32" s="253"/>
      <c r="K32" s="253"/>
      <c r="L32" s="253"/>
      <c r="M32" s="253"/>
      <c r="N32" s="253"/>
      <c r="O32" s="253"/>
      <c r="P32" s="253"/>
    </row>
    <row r="33" spans="1:15" ht="10.25" customHeight="1" x14ac:dyDescent="0.2">
      <c r="A33" s="131"/>
      <c r="I33" s="131"/>
    </row>
    <row r="34" spans="1:15" x14ac:dyDescent="0.2">
      <c r="A34" s="97" t="s">
        <v>6</v>
      </c>
      <c r="B34" s="2"/>
      <c r="C34" s="312"/>
      <c r="D34" s="312"/>
      <c r="E34" s="312"/>
      <c r="F34" s="1"/>
      <c r="G34" s="102"/>
      <c r="I34" s="97" t="s">
        <v>6</v>
      </c>
      <c r="J34" s="2"/>
      <c r="K34" s="312"/>
      <c r="L34" s="312"/>
      <c r="M34" s="312"/>
      <c r="N34" s="1"/>
      <c r="O34" s="102"/>
    </row>
    <row r="35" spans="1:15" ht="12" customHeight="1" x14ac:dyDescent="0.2">
      <c r="B35" s="98"/>
      <c r="C35" s="99"/>
      <c r="D35" s="99"/>
      <c r="E35" s="99"/>
      <c r="F35" s="100"/>
      <c r="J35" s="98"/>
      <c r="K35" s="99"/>
      <c r="L35" s="99"/>
      <c r="M35" s="99"/>
      <c r="N35" s="100"/>
    </row>
    <row r="36" spans="1:15" ht="13.25" customHeight="1" x14ac:dyDescent="0.2">
      <c r="A36" s="97" t="s">
        <v>116</v>
      </c>
      <c r="B36" s="101"/>
      <c r="C36" s="97" t="s">
        <v>65</v>
      </c>
      <c r="D36" s="101"/>
      <c r="E36" s="313" t="s">
        <v>139</v>
      </c>
      <c r="F36" s="313"/>
      <c r="G36" s="136"/>
      <c r="I36" s="97" t="s">
        <v>116</v>
      </c>
      <c r="J36" s="101"/>
      <c r="K36" s="97" t="s">
        <v>65</v>
      </c>
      <c r="L36" s="101"/>
      <c r="M36" s="313" t="s">
        <v>139</v>
      </c>
      <c r="N36" s="313"/>
      <c r="O36" s="136"/>
    </row>
    <row r="37" spans="1:15" ht="7.25" customHeight="1" x14ac:dyDescent="0.2"/>
    <row r="38" spans="1:15" ht="16.25" customHeight="1" x14ac:dyDescent="0.2">
      <c r="A38" s="255" t="s">
        <v>7</v>
      </c>
      <c r="B38" s="255"/>
      <c r="C38" s="255"/>
      <c r="D38" s="103" t="s">
        <v>133</v>
      </c>
      <c r="E38" s="103" t="s">
        <v>134</v>
      </c>
      <c r="F38" s="103" t="s">
        <v>135</v>
      </c>
      <c r="G38" s="103" t="s">
        <v>136</v>
      </c>
      <c r="I38" s="255" t="s">
        <v>7</v>
      </c>
      <c r="J38" s="255"/>
      <c r="K38" s="255"/>
      <c r="L38" s="103" t="s">
        <v>133</v>
      </c>
      <c r="M38" s="103" t="s">
        <v>134</v>
      </c>
      <c r="N38" s="103" t="s">
        <v>135</v>
      </c>
      <c r="O38" s="103" t="s">
        <v>136</v>
      </c>
    </row>
    <row r="39" spans="1:15" ht="19" x14ac:dyDescent="0.2">
      <c r="A39" s="254" t="s">
        <v>8</v>
      </c>
      <c r="B39" s="254"/>
      <c r="C39" s="254"/>
      <c r="D39" s="3"/>
      <c r="E39" s="3"/>
      <c r="F39" s="3"/>
      <c r="G39" s="7"/>
      <c r="I39" s="254" t="s">
        <v>8</v>
      </c>
      <c r="J39" s="254"/>
      <c r="K39" s="254"/>
      <c r="L39" s="3"/>
      <c r="M39" s="3"/>
      <c r="N39" s="3"/>
      <c r="O39" s="7"/>
    </row>
    <row r="40" spans="1:15" ht="19" x14ac:dyDescent="0.2">
      <c r="A40" s="254" t="s">
        <v>118</v>
      </c>
      <c r="B40" s="254"/>
      <c r="C40" s="254"/>
      <c r="D40" s="3"/>
      <c r="E40" s="3"/>
      <c r="F40" s="3"/>
      <c r="G40" s="7"/>
      <c r="I40" s="254" t="s">
        <v>118</v>
      </c>
      <c r="J40" s="254"/>
      <c r="K40" s="254"/>
      <c r="L40" s="3"/>
      <c r="M40" s="3"/>
      <c r="N40" s="3"/>
      <c r="O40" s="7"/>
    </row>
    <row r="41" spans="1:15" ht="19" x14ac:dyDescent="0.2">
      <c r="A41" s="254" t="s">
        <v>9</v>
      </c>
      <c r="B41" s="254"/>
      <c r="C41" s="254"/>
      <c r="D41" s="3"/>
      <c r="E41" s="3"/>
      <c r="F41" s="3"/>
      <c r="G41" s="7"/>
      <c r="I41" s="254" t="s">
        <v>9</v>
      </c>
      <c r="J41" s="254"/>
      <c r="K41" s="254"/>
      <c r="L41" s="3"/>
      <c r="M41" s="3"/>
      <c r="N41" s="3"/>
      <c r="O41" s="7"/>
    </row>
    <row r="42" spans="1:15" ht="19" x14ac:dyDescent="0.2">
      <c r="A42" s="254" t="s">
        <v>10</v>
      </c>
      <c r="B42" s="254"/>
      <c r="C42" s="254"/>
      <c r="D42" s="3"/>
      <c r="E42" s="3"/>
      <c r="F42" s="3"/>
      <c r="G42" s="7"/>
      <c r="I42" s="254" t="s">
        <v>10</v>
      </c>
      <c r="J42" s="254"/>
      <c r="K42" s="254"/>
      <c r="L42" s="3"/>
      <c r="M42" s="3"/>
      <c r="N42" s="3"/>
      <c r="O42" s="7"/>
    </row>
    <row r="43" spans="1:15" ht="19" x14ac:dyDescent="0.2">
      <c r="A43" s="254" t="s">
        <v>11</v>
      </c>
      <c r="B43" s="254"/>
      <c r="C43" s="254"/>
      <c r="D43" s="3"/>
      <c r="E43" s="3"/>
      <c r="F43" s="3"/>
      <c r="G43" s="7"/>
      <c r="I43" s="254" t="s">
        <v>11</v>
      </c>
      <c r="J43" s="254"/>
      <c r="K43" s="254"/>
      <c r="L43" s="3"/>
      <c r="M43" s="3"/>
      <c r="N43" s="3"/>
      <c r="O43" s="7"/>
    </row>
    <row r="44" spans="1:15" ht="19" x14ac:dyDescent="0.2">
      <c r="A44" s="254" t="s">
        <v>12</v>
      </c>
      <c r="B44" s="254"/>
      <c r="C44" s="254"/>
      <c r="D44" s="3"/>
      <c r="E44" s="3"/>
      <c r="F44" s="3"/>
      <c r="G44" s="7"/>
      <c r="I44" s="254" t="s">
        <v>12</v>
      </c>
      <c r="J44" s="254"/>
      <c r="K44" s="254"/>
      <c r="L44" s="3"/>
      <c r="M44" s="3"/>
      <c r="N44" s="3"/>
      <c r="O44" s="7"/>
    </row>
    <row r="45" spans="1:15" ht="18" customHeight="1" x14ac:dyDescent="0.2">
      <c r="A45" s="254" t="s">
        <v>13</v>
      </c>
      <c r="B45" s="254"/>
      <c r="C45" s="254"/>
      <c r="D45" s="3"/>
      <c r="E45" s="3"/>
      <c r="F45" s="3"/>
      <c r="G45" s="7"/>
      <c r="I45" s="254" t="s">
        <v>13</v>
      </c>
      <c r="J45" s="254"/>
      <c r="K45" s="254"/>
      <c r="L45" s="3"/>
      <c r="M45" s="3"/>
      <c r="N45" s="3"/>
      <c r="O45" s="7"/>
    </row>
    <row r="46" spans="1:15" ht="19" x14ac:dyDescent="0.2">
      <c r="A46" s="254" t="s">
        <v>137</v>
      </c>
      <c r="B46" s="254"/>
      <c r="C46" s="254"/>
      <c r="D46" s="3"/>
      <c r="E46" s="3"/>
      <c r="F46" s="3"/>
      <c r="G46" s="7"/>
      <c r="I46" s="254" t="s">
        <v>137</v>
      </c>
      <c r="J46" s="254"/>
      <c r="K46" s="254"/>
      <c r="L46" s="3"/>
      <c r="M46" s="3"/>
      <c r="N46" s="3"/>
      <c r="O46" s="7"/>
    </row>
    <row r="48" spans="1:15" x14ac:dyDescent="0.2">
      <c r="A48" t="s">
        <v>120</v>
      </c>
      <c r="I48" t="s">
        <v>120</v>
      </c>
    </row>
  </sheetData>
  <mergeCells count="56">
    <mergeCell ref="A32:H32"/>
    <mergeCell ref="I32:P32"/>
    <mergeCell ref="A21:C21"/>
    <mergeCell ref="I21:K21"/>
    <mergeCell ref="A30:G30"/>
    <mergeCell ref="I30:O30"/>
    <mergeCell ref="A31:H31"/>
    <mergeCell ref="I31:P31"/>
    <mergeCell ref="E36:F36"/>
    <mergeCell ref="K34:M34"/>
    <mergeCell ref="M36:N36"/>
    <mergeCell ref="A45:C45"/>
    <mergeCell ref="I45:K45"/>
    <mergeCell ref="A41:C41"/>
    <mergeCell ref="I41:K41"/>
    <mergeCell ref="A38:C38"/>
    <mergeCell ref="I38:K38"/>
    <mergeCell ref="A39:C39"/>
    <mergeCell ref="I39:K39"/>
    <mergeCell ref="C34:E34"/>
    <mergeCell ref="A46:C46"/>
    <mergeCell ref="I46:K46"/>
    <mergeCell ref="A6:H6"/>
    <mergeCell ref="A7:H7"/>
    <mergeCell ref="I6:P6"/>
    <mergeCell ref="I7:P7"/>
    <mergeCell ref="A42:C42"/>
    <mergeCell ref="I42:K42"/>
    <mergeCell ref="A43:C43"/>
    <mergeCell ref="I43:K43"/>
    <mergeCell ref="A44:C44"/>
    <mergeCell ref="I44:K44"/>
    <mergeCell ref="A40:C40"/>
    <mergeCell ref="I40:K40"/>
    <mergeCell ref="A15:C15"/>
    <mergeCell ref="I15:K15"/>
    <mergeCell ref="I19:K19"/>
    <mergeCell ref="A20:C20"/>
    <mergeCell ref="I20:K20"/>
    <mergeCell ref="A16:C16"/>
    <mergeCell ref="I16:K16"/>
    <mergeCell ref="A17:C17"/>
    <mergeCell ref="I17:K17"/>
    <mergeCell ref="A18:C18"/>
    <mergeCell ref="I18:K18"/>
    <mergeCell ref="A19:C19"/>
    <mergeCell ref="A5:G5"/>
    <mergeCell ref="I5:O5"/>
    <mergeCell ref="A13:C13"/>
    <mergeCell ref="I13:K13"/>
    <mergeCell ref="A14:C14"/>
    <mergeCell ref="I14:K14"/>
    <mergeCell ref="C9:E9"/>
    <mergeCell ref="E11:F11"/>
    <mergeCell ref="K9:M9"/>
    <mergeCell ref="M11:N11"/>
  </mergeCells>
  <pageMargins left="0.35433070866141703" right="0" top="0.23622047244094499" bottom="0" header="0.31496062992126" footer="0.31496062992126"/>
  <pageSetup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ESPANOL</vt:lpstr>
      <vt:lpstr>INGLES</vt:lpstr>
      <vt:lpstr>MATEMATICA</vt:lpstr>
      <vt:lpstr>SOCIALES</vt:lpstr>
      <vt:lpstr>NATURALES</vt:lpstr>
      <vt:lpstr>EDU.ARTISTICA</vt:lpstr>
      <vt:lpstr>EDU.FISICA</vt:lpstr>
      <vt:lpstr>RELIGION</vt:lpstr>
      <vt:lpstr>PERIODOS C.F.</vt:lpstr>
      <vt:lpstr>NOTAS</vt:lpstr>
      <vt:lpstr>ACTA</vt:lpstr>
      <vt:lpstr>PERIODOS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Jose Andres Diaz</cp:lastModifiedBy>
  <cp:lastPrinted>2026-06-13T13:41:14Z</cp:lastPrinted>
  <dcterms:created xsi:type="dcterms:W3CDTF">2023-03-02T01:29:27Z</dcterms:created>
  <dcterms:modified xsi:type="dcterms:W3CDTF">2026-09-19T01:02:22Z</dcterms:modified>
</cp:coreProperties>
</file>