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17826E13-3621-554B-813F-FCB3CF089DFD}" xr6:coauthVersionLast="47" xr6:coauthVersionMax="47" xr10:uidLastSave="{00000000-0000-0000-0000-000000000000}"/>
  <bookViews>
    <workbookView xWindow="1140" yWindow="1060" windowWidth="34000" windowHeight="17560" activeTab="10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7" i="29" l="1"/>
  <c r="AJ11" i="32"/>
  <c r="AK11" i="32"/>
  <c r="AL11" i="32"/>
  <c r="AM11" i="32"/>
  <c r="AS11" i="32"/>
  <c r="AT11" i="32"/>
  <c r="AU11" i="32"/>
  <c r="AW11" i="32"/>
  <c r="AX11" i="32"/>
  <c r="AJ12" i="32"/>
  <c r="AK12" i="32"/>
  <c r="AL12" i="32"/>
  <c r="AM12" i="32"/>
  <c r="AS12" i="32"/>
  <c r="AW12" i="32"/>
  <c r="AX12" i="32"/>
  <c r="AJ13" i="32"/>
  <c r="AK13" i="32"/>
  <c r="AL13" i="32"/>
  <c r="AM13" i="32"/>
  <c r="AS13" i="32"/>
  <c r="AT13" i="32"/>
  <c r="AW13" i="32"/>
  <c r="AX13" i="32"/>
  <c r="AJ14" i="32"/>
  <c r="AK14" i="32"/>
  <c r="AL14" i="32"/>
  <c r="AM14" i="32"/>
  <c r="AS14" i="32"/>
  <c r="AW14" i="32"/>
  <c r="AJ15" i="32"/>
  <c r="AK15" i="32"/>
  <c r="AL15" i="32"/>
  <c r="AM15" i="32"/>
  <c r="AS15" i="32"/>
  <c r="AT15" i="32"/>
  <c r="AU15" i="32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W17" i="32"/>
  <c r="AX17" i="32"/>
  <c r="AJ18" i="32"/>
  <c r="AK18" i="32"/>
  <c r="AL18" i="32"/>
  <c r="AM18" i="32"/>
  <c r="AS18" i="32"/>
  <c r="AW18" i="32"/>
  <c r="AX18" i="32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W20" i="32"/>
  <c r="AX20" i="32"/>
  <c r="AJ21" i="32"/>
  <c r="AK21" i="32"/>
  <c r="AL21" i="32"/>
  <c r="AM21" i="32"/>
  <c r="AS21" i="32"/>
  <c r="AT21" i="32"/>
  <c r="AW21" i="32"/>
  <c r="AX21" i="32"/>
  <c r="AJ22" i="32"/>
  <c r="AK22" i="32"/>
  <c r="AL22" i="32"/>
  <c r="AM22" i="32"/>
  <c r="AS22" i="32"/>
  <c r="AT22" i="32"/>
  <c r="AW22" i="32"/>
  <c r="AX22" i="32"/>
  <c r="AJ23" i="32"/>
  <c r="AK23" i="32"/>
  <c r="AL23" i="32"/>
  <c r="AM23" i="32"/>
  <c r="AS23" i="32"/>
  <c r="AT23" i="32"/>
  <c r="AW23" i="32"/>
  <c r="AX23" i="32"/>
  <c r="AJ24" i="32"/>
  <c r="AK24" i="32"/>
  <c r="AL24" i="32"/>
  <c r="AM24" i="32"/>
  <c r="AS24" i="32"/>
  <c r="AT24" i="32"/>
  <c r="AW24" i="32"/>
  <c r="AX24" i="32"/>
  <c r="AY24" i="32" s="1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W26" i="32"/>
  <c r="AX26" i="32"/>
  <c r="AJ27" i="32"/>
  <c r="AK27" i="32"/>
  <c r="AL27" i="32"/>
  <c r="AM27" i="32"/>
  <c r="AS27" i="32"/>
  <c r="AT27" i="32"/>
  <c r="AU27" i="32" s="1"/>
  <c r="AW27" i="32"/>
  <c r="AX27" i="32"/>
  <c r="AJ28" i="32"/>
  <c r="AK28" i="32"/>
  <c r="AL28" i="32"/>
  <c r="AM28" i="32"/>
  <c r="AS28" i="32"/>
  <c r="AT28" i="32"/>
  <c r="AW28" i="32"/>
  <c r="AX28" i="32"/>
  <c r="AY28" i="32"/>
  <c r="AJ29" i="32"/>
  <c r="AK29" i="32"/>
  <c r="AL29" i="32"/>
  <c r="AM29" i="32"/>
  <c r="AS29" i="32"/>
  <c r="AT29" i="32"/>
  <c r="AW29" i="32"/>
  <c r="AX29" i="32"/>
  <c r="AJ30" i="32"/>
  <c r="AK30" i="32"/>
  <c r="AL30" i="32"/>
  <c r="AM30" i="32"/>
  <c r="AS30" i="32"/>
  <c r="AT30" i="32"/>
  <c r="AW30" i="32"/>
  <c r="AX30" i="32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W32" i="32"/>
  <c r="AX32" i="32"/>
  <c r="AY32" i="32" s="1"/>
  <c r="AJ33" i="32"/>
  <c r="AK33" i="32"/>
  <c r="AL33" i="32"/>
  <c r="AM33" i="32"/>
  <c r="AS33" i="32"/>
  <c r="AT33" i="32"/>
  <c r="AW33" i="32"/>
  <c r="AX33" i="32"/>
  <c r="AJ34" i="32"/>
  <c r="AK34" i="32"/>
  <c r="AL34" i="32"/>
  <c r="AM34" i="32"/>
  <c r="AS34" i="32"/>
  <c r="AT34" i="32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Y42" i="32" s="1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J11" i="21"/>
  <c r="J9" i="21"/>
  <c r="B11" i="21"/>
  <c r="B9" i="21"/>
  <c r="AY29" i="32" l="1"/>
  <c r="AU13" i="32"/>
  <c r="AY13" i="32"/>
  <c r="AU30" i="32"/>
  <c r="AY30" i="32"/>
  <c r="AU24" i="32"/>
  <c r="AU29" i="32"/>
  <c r="AN26" i="32"/>
  <c r="AN29" i="32"/>
  <c r="AU32" i="32"/>
  <c r="AY34" i="32"/>
  <c r="AU34" i="32"/>
  <c r="AU37" i="32"/>
  <c r="AU33" i="32"/>
  <c r="AY33" i="32"/>
  <c r="AY36" i="32"/>
  <c r="AY37" i="32"/>
  <c r="AU28" i="32"/>
  <c r="AN28" i="32"/>
  <c r="AQ28" i="32" s="1"/>
  <c r="AN20" i="32"/>
  <c r="AQ20" i="32" s="1"/>
  <c r="AU23" i="32"/>
  <c r="AN23" i="32"/>
  <c r="AQ23" i="32" s="1"/>
  <c r="AU21" i="32"/>
  <c r="AU22" i="32"/>
  <c r="AN21" i="32"/>
  <c r="AY21" i="32"/>
  <c r="AY22" i="32"/>
  <c r="AY15" i="32"/>
  <c r="AU20" i="32"/>
  <c r="AY20" i="32"/>
  <c r="AN27" i="32"/>
  <c r="AY23" i="32"/>
  <c r="AY27" i="32"/>
  <c r="AY38" i="32"/>
  <c r="AN14" i="32"/>
  <c r="AQ14" i="32" s="1"/>
  <c r="AN18" i="32"/>
  <c r="AQ18" i="32" s="1"/>
  <c r="AT18" i="32" s="1"/>
  <c r="AN22" i="32"/>
  <c r="AN12" i="32"/>
  <c r="AQ12" i="32" s="1"/>
  <c r="AT12" i="32" s="1"/>
  <c r="BA12" i="32" s="1"/>
  <c r="AN13" i="32"/>
  <c r="AY17" i="32"/>
  <c r="AY11" i="32"/>
  <c r="AN17" i="32"/>
  <c r="AU17" i="32"/>
  <c r="AN11" i="32"/>
  <c r="AN33" i="32"/>
  <c r="AY43" i="32"/>
  <c r="AU26" i="32"/>
  <c r="AY26" i="32"/>
  <c r="AN32" i="32"/>
  <c r="AN34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AQ26" i="32" l="1"/>
  <c r="BB26" i="32"/>
  <c r="BA26" i="32"/>
  <c r="BA29" i="32"/>
  <c r="AQ29" i="32"/>
  <c r="BA20" i="32"/>
  <c r="BB20" i="32"/>
  <c r="BA23" i="32"/>
  <c r="BB23" i="32"/>
  <c r="BB29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N51" i="32" s="1"/>
  <c r="AX50" i="32"/>
  <c r="AW50" i="32"/>
  <c r="AT50" i="32"/>
  <c r="AS50" i="32"/>
  <c r="AM50" i="32"/>
  <c r="AL50" i="32"/>
  <c r="AK50" i="32"/>
  <c r="AJ50" i="32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Y52" i="31" s="1"/>
  <c r="BD52" i="31" s="1"/>
  <c r="AS52" i="31"/>
  <c r="AM52" i="31"/>
  <c r="AL52" i="31"/>
  <c r="AK52" i="31"/>
  <c r="AJ52" i="31"/>
  <c r="AX51" i="31"/>
  <c r="AW51" i="31"/>
  <c r="AT51" i="3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X49" i="31"/>
  <c r="AW49" i="31"/>
  <c r="AT49" i="31"/>
  <c r="AU49" i="31" s="1"/>
  <c r="AS49" i="31"/>
  <c r="AM49" i="31"/>
  <c r="AL49" i="31"/>
  <c r="AK49" i="31"/>
  <c r="AJ49" i="3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N38" i="31" s="1"/>
  <c r="AX37" i="31"/>
  <c r="AD37" i="33" s="1"/>
  <c r="AW37" i="31"/>
  <c r="AT37" i="31"/>
  <c r="AS37" i="31"/>
  <c r="AM37" i="31"/>
  <c r="AL37" i="31"/>
  <c r="AK37" i="31"/>
  <c r="AJ37" i="31"/>
  <c r="AN37" i="31" s="1"/>
  <c r="AB37" i="33" s="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N30" i="31" s="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N55" i="30" s="1"/>
  <c r="AX54" i="30"/>
  <c r="AW54" i="30"/>
  <c r="AT54" i="30"/>
  <c r="AS54" i="30"/>
  <c r="AM54" i="30"/>
  <c r="AL54" i="30"/>
  <c r="AK54" i="30"/>
  <c r="AJ54" i="30"/>
  <c r="AX53" i="30"/>
  <c r="AW53" i="30"/>
  <c r="AT53" i="30"/>
  <c r="AY53" i="30" s="1"/>
  <c r="BD53" i="30" s="1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N51" i="30" s="1"/>
  <c r="AX50" i="30"/>
  <c r="AW50" i="30"/>
  <c r="AT50" i="30"/>
  <c r="AY50" i="30" s="1"/>
  <c r="BD50" i="30" s="1"/>
  <c r="AS50" i="30"/>
  <c r="AM50" i="30"/>
  <c r="AL50" i="30"/>
  <c r="AK50" i="30"/>
  <c r="AJ50" i="30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M55" i="29"/>
  <c r="AL55" i="29"/>
  <c r="AK55" i="29"/>
  <c r="AJ55" i="29"/>
  <c r="AX54" i="29"/>
  <c r="AW54" i="29"/>
  <c r="AT54" i="29"/>
  <c r="AU54" i="29" s="1"/>
  <c r="AS54" i="29"/>
  <c r="AM54" i="29"/>
  <c r="AL54" i="29"/>
  <c r="AK54" i="29"/>
  <c r="AJ54" i="29"/>
  <c r="AX53" i="29"/>
  <c r="AW53" i="29"/>
  <c r="AT53" i="29"/>
  <c r="AU53" i="29" s="1"/>
  <c r="AS53" i="29"/>
  <c r="AM53" i="29"/>
  <c r="AL53" i="29"/>
  <c r="AK53" i="29"/>
  <c r="AJ53" i="29"/>
  <c r="AX52" i="29"/>
  <c r="AW52" i="29"/>
  <c r="AT52" i="29"/>
  <c r="AY52" i="29" s="1"/>
  <c r="BD52" i="29" s="1"/>
  <c r="AS52" i="29"/>
  <c r="AM52" i="29"/>
  <c r="AL52" i="29"/>
  <c r="AK52" i="29"/>
  <c r="AJ52" i="29"/>
  <c r="AN52" i="29" s="1"/>
  <c r="AX51" i="29"/>
  <c r="AW51" i="29"/>
  <c r="AT51" i="29"/>
  <c r="AS51" i="29"/>
  <c r="AM51" i="29"/>
  <c r="AL51" i="29"/>
  <c r="AK51" i="29"/>
  <c r="AJ51" i="29"/>
  <c r="AX50" i="29"/>
  <c r="AW50" i="29"/>
  <c r="AT50" i="29"/>
  <c r="AU50" i="29" s="1"/>
  <c r="AS50" i="29"/>
  <c r="AM50" i="29"/>
  <c r="AL50" i="29"/>
  <c r="AK50" i="29"/>
  <c r="AJ50" i="29"/>
  <c r="AN50" i="29" s="1"/>
  <c r="BA50" i="29" s="1"/>
  <c r="AX49" i="29"/>
  <c r="AW49" i="29"/>
  <c r="AT49" i="29"/>
  <c r="AU49" i="29" s="1"/>
  <c r="AS49" i="29"/>
  <c r="AM49" i="29"/>
  <c r="AL49" i="29"/>
  <c r="AK49" i="29"/>
  <c r="AJ49" i="29"/>
  <c r="AX48" i="29"/>
  <c r="AW48" i="29"/>
  <c r="AT48" i="29"/>
  <c r="AY48" i="29" s="1"/>
  <c r="BD48" i="29" s="1"/>
  <c r="AS48" i="29"/>
  <c r="AM48" i="29"/>
  <c r="AL48" i="29"/>
  <c r="AK48" i="29"/>
  <c r="AJ48" i="29"/>
  <c r="AX47" i="29"/>
  <c r="AW47" i="29"/>
  <c r="AT47" i="29"/>
  <c r="AS47" i="29"/>
  <c r="AL47" i="29"/>
  <c r="AK47" i="29"/>
  <c r="AJ47" i="29"/>
  <c r="AX46" i="29"/>
  <c r="AW46" i="29"/>
  <c r="AT46" i="29"/>
  <c r="AU46" i="29" s="1"/>
  <c r="AS46" i="29"/>
  <c r="AM46" i="29"/>
  <c r="AL46" i="29"/>
  <c r="AK46" i="29"/>
  <c r="AJ46" i="29"/>
  <c r="AX45" i="29"/>
  <c r="V49" i="33" s="1"/>
  <c r="AW45" i="29"/>
  <c r="AT45" i="29"/>
  <c r="AS45" i="29"/>
  <c r="AM45" i="29"/>
  <c r="AL45" i="29"/>
  <c r="AK45" i="29"/>
  <c r="AJ45" i="29"/>
  <c r="AX44" i="29"/>
  <c r="V48" i="33" s="1"/>
  <c r="AW44" i="29"/>
  <c r="AT44" i="29"/>
  <c r="U48" i="33" s="1"/>
  <c r="AS44" i="29"/>
  <c r="AM44" i="29"/>
  <c r="AL44" i="29"/>
  <c r="AK44" i="29"/>
  <c r="AJ44" i="29"/>
  <c r="AX43" i="29"/>
  <c r="V47" i="33" s="1"/>
  <c r="AW43" i="29"/>
  <c r="AT43" i="29"/>
  <c r="U47" i="33" s="1"/>
  <c r="AS43" i="29"/>
  <c r="AM43" i="29"/>
  <c r="AL43" i="29"/>
  <c r="AK43" i="29"/>
  <c r="AJ43" i="29"/>
  <c r="AX42" i="29"/>
  <c r="V46" i="33" s="1"/>
  <c r="AW42" i="29"/>
  <c r="AT42" i="29"/>
  <c r="AS42" i="29"/>
  <c r="AM42" i="29"/>
  <c r="AL42" i="29"/>
  <c r="AK42" i="29"/>
  <c r="AJ42" i="29"/>
  <c r="AX41" i="29"/>
  <c r="V45" i="33" s="1"/>
  <c r="AW41" i="29"/>
  <c r="AT41" i="29"/>
  <c r="AS41" i="29"/>
  <c r="AM41" i="29"/>
  <c r="AL41" i="29"/>
  <c r="AK41" i="29"/>
  <c r="AJ41" i="29"/>
  <c r="AX40" i="29"/>
  <c r="V44" i="33" s="1"/>
  <c r="AW40" i="29"/>
  <c r="AT40" i="29"/>
  <c r="U44" i="33" s="1"/>
  <c r="AS40" i="29"/>
  <c r="AM40" i="29"/>
  <c r="AL40" i="29"/>
  <c r="AK40" i="29"/>
  <c r="AJ40" i="29"/>
  <c r="AW39" i="29"/>
  <c r="AS39" i="29"/>
  <c r="AM39" i="29"/>
  <c r="AL39" i="29"/>
  <c r="AK39" i="29"/>
  <c r="AJ39" i="29"/>
  <c r="AX38" i="29"/>
  <c r="V38" i="33" s="1"/>
  <c r="AW38" i="29"/>
  <c r="AT38" i="29"/>
  <c r="U38" i="33" s="1"/>
  <c r="AS38" i="29"/>
  <c r="AM38" i="29"/>
  <c r="AL38" i="29"/>
  <c r="AK38" i="29"/>
  <c r="AJ38" i="29"/>
  <c r="AX37" i="29"/>
  <c r="V37" i="33" s="1"/>
  <c r="AW37" i="29"/>
  <c r="AT37" i="29"/>
  <c r="AS37" i="29"/>
  <c r="AM37" i="29"/>
  <c r="AL37" i="29"/>
  <c r="AK37" i="29"/>
  <c r="AJ37" i="29"/>
  <c r="AX36" i="29"/>
  <c r="V36" i="33" s="1"/>
  <c r="AW36" i="29"/>
  <c r="AT36" i="29"/>
  <c r="AS36" i="29"/>
  <c r="AM36" i="29"/>
  <c r="AL36" i="29"/>
  <c r="AK36" i="29"/>
  <c r="AJ36" i="29"/>
  <c r="AW35" i="29"/>
  <c r="AS35" i="29"/>
  <c r="AM35" i="29"/>
  <c r="AL35" i="29"/>
  <c r="AK35" i="29"/>
  <c r="AJ35" i="29"/>
  <c r="AX34" i="29"/>
  <c r="V34" i="33" s="1"/>
  <c r="AW34" i="29"/>
  <c r="AT34" i="29"/>
  <c r="AS34" i="29"/>
  <c r="AM34" i="29"/>
  <c r="AL34" i="29"/>
  <c r="AK34" i="29"/>
  <c r="AJ34" i="29"/>
  <c r="AX33" i="29"/>
  <c r="V33" i="33" s="1"/>
  <c r="AW33" i="29"/>
  <c r="AT33" i="29"/>
  <c r="AS33" i="29"/>
  <c r="AM33" i="29"/>
  <c r="AL33" i="29"/>
  <c r="AK33" i="29"/>
  <c r="AJ33" i="29"/>
  <c r="AX32" i="29"/>
  <c r="V32" i="33" s="1"/>
  <c r="AW32" i="29"/>
  <c r="AT32" i="29"/>
  <c r="U32" i="33" s="1"/>
  <c r="AS32" i="29"/>
  <c r="AM32" i="29"/>
  <c r="AL32" i="29"/>
  <c r="AK32" i="29"/>
  <c r="AJ32" i="29"/>
  <c r="AX31" i="29"/>
  <c r="AW31" i="29"/>
  <c r="AS31" i="29"/>
  <c r="AM31" i="29"/>
  <c r="AL31" i="29"/>
  <c r="AK31" i="29"/>
  <c r="AJ31" i="29"/>
  <c r="AX30" i="29"/>
  <c r="AW30" i="29"/>
  <c r="AT30" i="29"/>
  <c r="AS30" i="29"/>
  <c r="AM30" i="29"/>
  <c r="AL30" i="29"/>
  <c r="AK30" i="29"/>
  <c r="AJ30" i="29"/>
  <c r="AW29" i="29"/>
  <c r="AS29" i="29"/>
  <c r="AM29" i="29"/>
  <c r="AL29" i="29"/>
  <c r="AK29" i="29"/>
  <c r="AJ29" i="29"/>
  <c r="AX28" i="29"/>
  <c r="V28" i="33" s="1"/>
  <c r="AW28" i="29"/>
  <c r="AT28" i="29"/>
  <c r="U28" i="33" s="1"/>
  <c r="AS28" i="29"/>
  <c r="AM28" i="29"/>
  <c r="AL28" i="29"/>
  <c r="AK28" i="29"/>
  <c r="AJ28" i="29"/>
  <c r="AX27" i="29"/>
  <c r="V27" i="33" s="1"/>
  <c r="AW27" i="29"/>
  <c r="AS27" i="29"/>
  <c r="AM27" i="29"/>
  <c r="AL27" i="29"/>
  <c r="AK27" i="29"/>
  <c r="AJ27" i="29"/>
  <c r="AX26" i="29"/>
  <c r="V26" i="33" s="1"/>
  <c r="AW26" i="29"/>
  <c r="AT26" i="29"/>
  <c r="U26" i="33" s="1"/>
  <c r="AS26" i="29"/>
  <c r="AM26" i="29"/>
  <c r="AL26" i="29"/>
  <c r="AK26" i="29"/>
  <c r="AJ26" i="29"/>
  <c r="AX25" i="29"/>
  <c r="V25" i="33" s="1"/>
  <c r="AW25" i="29"/>
  <c r="AS25" i="29"/>
  <c r="AM25" i="29"/>
  <c r="AL25" i="29"/>
  <c r="AK25" i="29"/>
  <c r="AJ25" i="29"/>
  <c r="AX24" i="29"/>
  <c r="V24" i="33" s="1"/>
  <c r="AW24" i="29"/>
  <c r="AT24" i="29"/>
  <c r="U24" i="33" s="1"/>
  <c r="AS24" i="29"/>
  <c r="AM24" i="29"/>
  <c r="AL24" i="29"/>
  <c r="AK24" i="29"/>
  <c r="AJ24" i="29"/>
  <c r="AX23" i="29"/>
  <c r="V23" i="33" s="1"/>
  <c r="AW23" i="29"/>
  <c r="AT23" i="29"/>
  <c r="AS23" i="29"/>
  <c r="AM23" i="29"/>
  <c r="AL23" i="29"/>
  <c r="AK23" i="29"/>
  <c r="AJ23" i="29"/>
  <c r="AX22" i="29"/>
  <c r="V22" i="33" s="1"/>
  <c r="AW22" i="29"/>
  <c r="AT22" i="29"/>
  <c r="AS22" i="29"/>
  <c r="AM22" i="29"/>
  <c r="AL22" i="29"/>
  <c r="AK22" i="29"/>
  <c r="AJ22" i="29"/>
  <c r="AW21" i="29"/>
  <c r="AS21" i="29"/>
  <c r="AM21" i="29"/>
  <c r="AL21" i="29"/>
  <c r="AK21" i="29"/>
  <c r="AJ21" i="29"/>
  <c r="AX20" i="29"/>
  <c r="V20" i="33" s="1"/>
  <c r="AW20" i="29"/>
  <c r="AT20" i="29"/>
  <c r="AS20" i="29"/>
  <c r="AM20" i="29"/>
  <c r="AL20" i="29"/>
  <c r="AK20" i="29"/>
  <c r="AJ20" i="29"/>
  <c r="AX19" i="29"/>
  <c r="V19" i="33" s="1"/>
  <c r="AW19" i="29"/>
  <c r="AT19" i="29"/>
  <c r="AS19" i="29"/>
  <c r="AM19" i="29"/>
  <c r="AL19" i="29"/>
  <c r="AK19" i="29"/>
  <c r="AJ19" i="29"/>
  <c r="AW18" i="29"/>
  <c r="AS18" i="29"/>
  <c r="AM18" i="29"/>
  <c r="AL18" i="29"/>
  <c r="AK18" i="29"/>
  <c r="AJ18" i="29"/>
  <c r="AX17" i="29"/>
  <c r="V17" i="33" s="1"/>
  <c r="AW17" i="29"/>
  <c r="AS17" i="29"/>
  <c r="AM17" i="29"/>
  <c r="AL17" i="29"/>
  <c r="AK17" i="29"/>
  <c r="AJ17" i="29"/>
  <c r="AW16" i="29"/>
  <c r="AS16" i="29"/>
  <c r="AM16" i="29"/>
  <c r="AL16" i="29"/>
  <c r="AK16" i="29"/>
  <c r="U22" i="24" s="1"/>
  <c r="AJ16" i="29"/>
  <c r="AX15" i="29"/>
  <c r="V15" i="33" s="1"/>
  <c r="AW15" i="29"/>
  <c r="AT15" i="29"/>
  <c r="U15" i="33" s="1"/>
  <c r="AS15" i="29"/>
  <c r="AB22" i="24" s="1"/>
  <c r="AM15" i="29"/>
  <c r="W22" i="24" s="1"/>
  <c r="AL15" i="29"/>
  <c r="V22" i="24" s="1"/>
  <c r="AK15" i="29"/>
  <c r="AJ15" i="29"/>
  <c r="AW14" i="29"/>
  <c r="AS14" i="29"/>
  <c r="AM14" i="29"/>
  <c r="AL14" i="29"/>
  <c r="AK14" i="29"/>
  <c r="AJ14" i="29"/>
  <c r="AX13" i="29"/>
  <c r="V13" i="33" s="1"/>
  <c r="AW13" i="29"/>
  <c r="AS13" i="29"/>
  <c r="AM13" i="29"/>
  <c r="AL13" i="29"/>
  <c r="AK13" i="29"/>
  <c r="AJ13" i="29"/>
  <c r="AX12" i="29"/>
  <c r="AW12" i="29"/>
  <c r="AS12" i="29"/>
  <c r="AM12" i="29"/>
  <c r="AL12" i="29"/>
  <c r="AK12" i="29"/>
  <c r="AJ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Y51" i="28" s="1"/>
  <c r="BD51" i="28" s="1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N54" i="27" s="1"/>
  <c r="BA54" i="27" s="1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Y52" i="27" s="1"/>
  <c r="BD52" i="27" s="1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N51" i="27" s="1"/>
  <c r="AX50" i="27"/>
  <c r="AW50" i="27"/>
  <c r="AT50" i="27"/>
  <c r="AY50" i="27" s="1"/>
  <c r="BD50" i="27" s="1"/>
  <c r="AS50" i="27"/>
  <c r="AM50" i="27"/>
  <c r="AL50" i="27"/>
  <c r="AK50" i="27"/>
  <c r="AJ50" i="27"/>
  <c r="AN50" i="27" s="1"/>
  <c r="BA50" i="27" s="1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X45" i="27"/>
  <c r="N49" i="33" s="1"/>
  <c r="AW45" i="27"/>
  <c r="AT45" i="27"/>
  <c r="AS45" i="27"/>
  <c r="AM45" i="27"/>
  <c r="AL45" i="27"/>
  <c r="AK45" i="27"/>
  <c r="AJ45" i="27"/>
  <c r="AX44" i="27"/>
  <c r="N48" i="33" s="1"/>
  <c r="AW44" i="27"/>
  <c r="AT44" i="27"/>
  <c r="M48" i="33" s="1"/>
  <c r="AS44" i="27"/>
  <c r="AM44" i="27"/>
  <c r="AL44" i="27"/>
  <c r="AK44" i="27"/>
  <c r="AJ44" i="27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X22" i="27"/>
  <c r="N22" i="33" s="1"/>
  <c r="AW22" i="27"/>
  <c r="AT22" i="27"/>
  <c r="M22" i="33" s="1"/>
  <c r="AS22" i="27"/>
  <c r="AM22" i="27"/>
  <c r="AL22" i="27"/>
  <c r="AK22" i="27"/>
  <c r="AJ22" i="27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Y53" i="26" s="1"/>
  <c r="BD53" i="26" s="1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N50" i="31" l="1"/>
  <c r="AN50" i="30"/>
  <c r="BB50" i="30" s="1"/>
  <c r="AN54" i="28"/>
  <c r="AN50" i="32"/>
  <c r="T22" i="24"/>
  <c r="AY51" i="31"/>
  <c r="BD51" i="31" s="1"/>
  <c r="N15" i="21"/>
  <c r="AN49" i="31"/>
  <c r="T24" i="24"/>
  <c r="W18" i="24"/>
  <c r="AN52" i="26"/>
  <c r="AN46" i="27"/>
  <c r="AN50" i="28"/>
  <c r="AN46" i="29"/>
  <c r="AN30" i="29"/>
  <c r="BA30" i="29" s="1"/>
  <c r="AN36" i="29"/>
  <c r="T36" i="33" s="1"/>
  <c r="AN12" i="29"/>
  <c r="AN45" i="29"/>
  <c r="T49" i="33" s="1"/>
  <c r="AN21" i="29"/>
  <c r="T21" i="33" s="1"/>
  <c r="V20" i="24"/>
  <c r="AN38" i="27"/>
  <c r="AN45" i="27"/>
  <c r="AN23" i="27"/>
  <c r="L23" i="33" s="1"/>
  <c r="AN34" i="27"/>
  <c r="AN44" i="27"/>
  <c r="AN30" i="27"/>
  <c r="AN20" i="27"/>
  <c r="L20" i="33" s="1"/>
  <c r="AN22" i="27"/>
  <c r="AQ22" i="27" s="1"/>
  <c r="AN35" i="26"/>
  <c r="AN31" i="26"/>
  <c r="AQ31" i="26" s="1"/>
  <c r="AT31" i="26" s="1"/>
  <c r="AN11" i="26"/>
  <c r="AN20" i="26"/>
  <c r="AN26" i="26"/>
  <c r="AN19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BA54" i="32" s="1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N55" i="29"/>
  <c r="AY54" i="29"/>
  <c r="BD54" i="29" s="1"/>
  <c r="AN54" i="29"/>
  <c r="BA54" i="29" s="1"/>
  <c r="AY51" i="29"/>
  <c r="BD51" i="29" s="1"/>
  <c r="AU51" i="29"/>
  <c r="AY50" i="29"/>
  <c r="BD50" i="29" s="1"/>
  <c r="AY47" i="29"/>
  <c r="BD47" i="29" s="1"/>
  <c r="AU47" i="29"/>
  <c r="AN47" i="29"/>
  <c r="AY26" i="28"/>
  <c r="AY40" i="29"/>
  <c r="AN39" i="29"/>
  <c r="T43" i="33" s="1"/>
  <c r="AU38" i="29"/>
  <c r="AN34" i="29"/>
  <c r="AU28" i="29"/>
  <c r="AY26" i="29"/>
  <c r="AU26" i="29"/>
  <c r="AN22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N31" i="27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BB38" i="31"/>
  <c r="AB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BB30" i="31"/>
  <c r="AB30" i="33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M43" i="21"/>
  <c r="AY23" i="29"/>
  <c r="U23" i="33"/>
  <c r="AU22" i="29"/>
  <c r="U22" i="33"/>
  <c r="AY20" i="29"/>
  <c r="U20" i="33"/>
  <c r="AU19" i="29"/>
  <c r="U19" i="33"/>
  <c r="V12" i="33"/>
  <c r="N18" i="21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M42" i="21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AU36" i="27"/>
  <c r="M36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41" i="21"/>
  <c r="M30" i="33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N40" i="21"/>
  <c r="J30" i="33"/>
  <c r="AY30" i="26"/>
  <c r="I30" i="33"/>
  <c r="M40" i="21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N21" i="21"/>
  <c r="AH12" i="33"/>
  <c r="J12" i="33"/>
  <c r="BB50" i="31"/>
  <c r="BA50" i="31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AN26" i="29"/>
  <c r="AN32" i="29"/>
  <c r="T32" i="33" s="1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AN24" i="29"/>
  <c r="T24" i="33" s="1"/>
  <c r="AN29" i="29"/>
  <c r="AN38" i="29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AN14" i="27"/>
  <c r="U18" i="24"/>
  <c r="AU32" i="27"/>
  <c r="AN48" i="27"/>
  <c r="AY48" i="28"/>
  <c r="BD48" i="28" s="1"/>
  <c r="AN52" i="28"/>
  <c r="AN17" i="29"/>
  <c r="T17" i="33" s="1"/>
  <c r="AN18" i="29"/>
  <c r="AU48" i="29"/>
  <c r="AN51" i="29"/>
  <c r="BB51" i="29" s="1"/>
  <c r="AN53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N36" i="27"/>
  <c r="AY36" i="27"/>
  <c r="AY46" i="27"/>
  <c r="BD46" i="27" s="1"/>
  <c r="AY15" i="28"/>
  <c r="AN18" i="28"/>
  <c r="AN22" i="28"/>
  <c r="AY32" i="28"/>
  <c r="AN16" i="29"/>
  <c r="AY28" i="29"/>
  <c r="AY32" i="29"/>
  <c r="AN48" i="29"/>
  <c r="L18" i="21" s="1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AN13" i="29"/>
  <c r="T13" i="33" s="1"/>
  <c r="AN14" i="29"/>
  <c r="AN49" i="29"/>
  <c r="V24" i="24"/>
  <c r="AN48" i="30"/>
  <c r="AN53" i="30"/>
  <c r="T26" i="24"/>
  <c r="AN48" i="31"/>
  <c r="L45" i="21" s="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N42" i="29"/>
  <c r="AU44" i="29"/>
  <c r="AN44" i="29"/>
  <c r="T48" i="33" s="1"/>
  <c r="AN41" i="29"/>
  <c r="AU20" i="29"/>
  <c r="AN23" i="29"/>
  <c r="AN25" i="29"/>
  <c r="AN28" i="29"/>
  <c r="T28" i="33" s="1"/>
  <c r="AY30" i="29"/>
  <c r="AY42" i="29"/>
  <c r="AN20" i="29"/>
  <c r="T20" i="33" s="1"/>
  <c r="AU32" i="29"/>
  <c r="AN35" i="29"/>
  <c r="T35" i="33" s="1"/>
  <c r="AN37" i="29"/>
  <c r="T37" i="33" s="1"/>
  <c r="AN19" i="29"/>
  <c r="T19" i="33" s="1"/>
  <c r="AU23" i="29"/>
  <c r="AY38" i="29"/>
  <c r="AY22" i="29"/>
  <c r="AY24" i="29"/>
  <c r="AN27" i="29"/>
  <c r="AU40" i="29"/>
  <c r="AN43" i="29"/>
  <c r="T47" i="33" s="1"/>
  <c r="AN15" i="29"/>
  <c r="AU24" i="29"/>
  <c r="AN31" i="29"/>
  <c r="AN33" i="29"/>
  <c r="AN11" i="29"/>
  <c r="T11" i="33" s="1"/>
  <c r="AY34" i="29"/>
  <c r="AY36" i="29"/>
  <c r="AN40" i="29"/>
  <c r="AU44" i="28"/>
  <c r="AN42" i="28"/>
  <c r="AN43" i="28"/>
  <c r="AN20" i="28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AY23" i="27"/>
  <c r="AU28" i="27"/>
  <c r="AN35" i="27"/>
  <c r="AN43" i="27"/>
  <c r="AU19" i="27"/>
  <c r="AN24" i="27"/>
  <c r="AN19" i="27"/>
  <c r="AN28" i="27"/>
  <c r="L28" i="33" s="1"/>
  <c r="AN37" i="27"/>
  <c r="AU40" i="27"/>
  <c r="AN11" i="27"/>
  <c r="AN15" i="27"/>
  <c r="AN25" i="27"/>
  <c r="AN27" i="27"/>
  <c r="AY31" i="27"/>
  <c r="AY39" i="27"/>
  <c r="AN29" i="27"/>
  <c r="AN32" i="27"/>
  <c r="L32" i="33" s="1"/>
  <c r="AY34" i="27"/>
  <c r="AN40" i="27"/>
  <c r="AY42" i="27"/>
  <c r="AN12" i="27"/>
  <c r="AN16" i="27"/>
  <c r="AN17" i="27"/>
  <c r="L17" i="33" s="1"/>
  <c r="AN13" i="27"/>
  <c r="AN33" i="27"/>
  <c r="L33" i="33" s="1"/>
  <c r="AN41" i="27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BB51" i="32"/>
  <c r="AQ51" i="32"/>
  <c r="BA51" i="32"/>
  <c r="BB37" i="31"/>
  <c r="AQ37" i="31"/>
  <c r="BA37" i="31"/>
  <c r="BA30" i="31"/>
  <c r="BA38" i="31"/>
  <c r="AQ30" i="31"/>
  <c r="AY33" i="31"/>
  <c r="AY37" i="31"/>
  <c r="AQ38" i="31"/>
  <c r="AY41" i="31"/>
  <c r="AY45" i="31"/>
  <c r="AY49" i="31"/>
  <c r="BD49" i="31" s="1"/>
  <c r="AQ50" i="31"/>
  <c r="AY53" i="31"/>
  <c r="BD53" i="31" s="1"/>
  <c r="BB51" i="30"/>
  <c r="AQ51" i="30"/>
  <c r="BA51" i="30"/>
  <c r="BB55" i="30"/>
  <c r="AQ55" i="30"/>
  <c r="BA55" i="30"/>
  <c r="BA50" i="30"/>
  <c r="AQ50" i="30"/>
  <c r="AU22" i="30"/>
  <c r="AU26" i="30"/>
  <c r="AU30" i="30"/>
  <c r="AU34" i="30"/>
  <c r="AU38" i="30"/>
  <c r="AU42" i="30"/>
  <c r="AU46" i="30"/>
  <c r="AU50" i="30"/>
  <c r="AU54" i="30"/>
  <c r="BB52" i="29"/>
  <c r="AQ52" i="29"/>
  <c r="BA52" i="29"/>
  <c r="AY33" i="29"/>
  <c r="AY37" i="29"/>
  <c r="AY41" i="29"/>
  <c r="AY45" i="29"/>
  <c r="AY49" i="29"/>
  <c r="BD49" i="29" s="1"/>
  <c r="AQ50" i="29"/>
  <c r="BB50" i="29"/>
  <c r="AY53" i="29"/>
  <c r="BD53" i="29" s="1"/>
  <c r="AY13" i="28"/>
  <c r="AY33" i="28"/>
  <c r="AY41" i="28"/>
  <c r="AY45" i="28"/>
  <c r="AY49" i="28"/>
  <c r="BD49" i="28" s="1"/>
  <c r="AY53" i="28"/>
  <c r="BD53" i="28" s="1"/>
  <c r="BB51" i="27"/>
  <c r="AQ51" i="27"/>
  <c r="BA51" i="27"/>
  <c r="AY13" i="27"/>
  <c r="AY33" i="27"/>
  <c r="AY41" i="27"/>
  <c r="AY45" i="27"/>
  <c r="AY49" i="27"/>
  <c r="BD49" i="27" s="1"/>
  <c r="AQ50" i="27"/>
  <c r="BB50" i="27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U53" i="19" s="1"/>
  <c r="AT54" i="19"/>
  <c r="AT55" i="19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U54" i="19"/>
  <c r="AU55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11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11" i="19"/>
  <c r="AW11" i="19"/>
  <c r="AS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N45" i="19" s="1"/>
  <c r="AM46" i="19"/>
  <c r="AM47" i="19"/>
  <c r="AM48" i="19"/>
  <c r="AM49" i="19"/>
  <c r="AM50" i="19"/>
  <c r="AM51" i="19"/>
  <c r="AM52" i="19"/>
  <c r="AM53" i="19"/>
  <c r="AM54" i="19"/>
  <c r="AM55" i="19"/>
  <c r="BA54" i="28" l="1"/>
  <c r="AQ54" i="28"/>
  <c r="BB54" i="28"/>
  <c r="BA50" i="32"/>
  <c r="AQ50" i="32"/>
  <c r="BB50" i="32"/>
  <c r="AB14" i="24"/>
  <c r="E39" i="21"/>
  <c r="F39" i="21"/>
  <c r="M39" i="21"/>
  <c r="N39" i="21"/>
  <c r="AQ49" i="31"/>
  <c r="BA49" i="31"/>
  <c r="BB49" i="31"/>
  <c r="AQ52" i="26"/>
  <c r="BB52" i="26"/>
  <c r="BA52" i="26"/>
  <c r="BB46" i="27"/>
  <c r="BA46" i="27"/>
  <c r="AQ46" i="27"/>
  <c r="BA50" i="28"/>
  <c r="BB50" i="28"/>
  <c r="AQ50" i="28"/>
  <c r="AQ12" i="29"/>
  <c r="AT12" i="29" s="1"/>
  <c r="T12" i="33"/>
  <c r="H11" i="33"/>
  <c r="AQ11" i="26"/>
  <c r="AT11" i="26" s="1"/>
  <c r="H20" i="33"/>
  <c r="BB20" i="26"/>
  <c r="AQ20" i="26"/>
  <c r="BA20" i="26"/>
  <c r="H26" i="33"/>
  <c r="BB26" i="26"/>
  <c r="AQ26" i="26"/>
  <c r="BA26" i="26"/>
  <c r="P29" i="33"/>
  <c r="AQ29" i="28"/>
  <c r="AT29" i="28" s="1"/>
  <c r="BA38" i="27"/>
  <c r="L38" i="33"/>
  <c r="AQ38" i="27"/>
  <c r="BB38" i="27"/>
  <c r="L49" i="33"/>
  <c r="BB45" i="27"/>
  <c r="AQ45" i="27"/>
  <c r="BA45" i="27"/>
  <c r="BA34" i="27"/>
  <c r="L34" i="33"/>
  <c r="AQ34" i="27"/>
  <c r="BB34" i="27"/>
  <c r="L48" i="33"/>
  <c r="BA44" i="27"/>
  <c r="AQ30" i="27"/>
  <c r="BB30" i="27"/>
  <c r="AF14" i="24"/>
  <c r="BA46" i="29"/>
  <c r="AQ46" i="29"/>
  <c r="BB46" i="29"/>
  <c r="BA30" i="27"/>
  <c r="L30" i="33"/>
  <c r="L41" i="21"/>
  <c r="L22" i="33"/>
  <c r="BB22" i="27"/>
  <c r="BA22" i="27"/>
  <c r="H35" i="33"/>
  <c r="AQ35" i="26"/>
  <c r="AT35" i="26" s="1"/>
  <c r="BB49" i="28"/>
  <c r="AQ49" i="28"/>
  <c r="BA49" i="28"/>
  <c r="BB55" i="26"/>
  <c r="BA55" i="26"/>
  <c r="BB52" i="27"/>
  <c r="AQ52" i="27"/>
  <c r="BA52" i="27"/>
  <c r="P47" i="33"/>
  <c r="BB43" i="28"/>
  <c r="AQ43" i="28"/>
  <c r="BA43" i="28"/>
  <c r="BB20" i="28"/>
  <c r="AQ31" i="28"/>
  <c r="AT31" i="28" s="1"/>
  <c r="AU31" i="28" s="1"/>
  <c r="BA40" i="28"/>
  <c r="BB41" i="28"/>
  <c r="AQ41" i="28"/>
  <c r="L43" i="21"/>
  <c r="T30" i="33"/>
  <c r="BB36" i="29"/>
  <c r="AQ36" i="29"/>
  <c r="BA36" i="29"/>
  <c r="BB12" i="29"/>
  <c r="BA12" i="29"/>
  <c r="AQ30" i="29"/>
  <c r="H31" i="33"/>
  <c r="D40" i="21"/>
  <c r="BB23" i="27"/>
  <c r="AQ23" i="27"/>
  <c r="BA23" i="27"/>
  <c r="BB20" i="27"/>
  <c r="AQ20" i="27"/>
  <c r="BA20" i="27"/>
  <c r="BB44" i="27"/>
  <c r="AQ44" i="27"/>
  <c r="BA24" i="27"/>
  <c r="AQ19" i="27"/>
  <c r="BB28" i="27"/>
  <c r="AQ28" i="27"/>
  <c r="BA28" i="27"/>
  <c r="BB25" i="27"/>
  <c r="BA25" i="27"/>
  <c r="AQ42" i="27"/>
  <c r="BB42" i="27"/>
  <c r="AQ21" i="29"/>
  <c r="BB45" i="29"/>
  <c r="AQ45" i="29"/>
  <c r="BA45" i="29"/>
  <c r="BB30" i="29"/>
  <c r="AT21" i="29"/>
  <c r="AQ11" i="28"/>
  <c r="AT11" i="28" s="1"/>
  <c r="Q11" i="33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M18" i="21"/>
  <c r="S48" i="33"/>
  <c r="BD44" i="28"/>
  <c r="S43" i="33"/>
  <c r="BD39" i="28"/>
  <c r="O32" i="33"/>
  <c r="BD32" i="27"/>
  <c r="O30" i="33"/>
  <c r="BD30" i="27"/>
  <c r="O41" i="21" s="1"/>
  <c r="BD28" i="27"/>
  <c r="O28" i="33"/>
  <c r="BD19" i="27"/>
  <c r="O19" i="33"/>
  <c r="BD45" i="26"/>
  <c r="K49" i="33"/>
  <c r="K46" i="33"/>
  <c r="BD42" i="26"/>
  <c r="BD36" i="26"/>
  <c r="K36" i="33"/>
  <c r="BD30" i="26"/>
  <c r="O40" i="21" s="1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U43" i="33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M15" i="21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G44" i="21" s="1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G45" i="21" s="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O46" i="21" s="1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O45" i="21" s="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L19" i="21"/>
  <c r="X16" i="33"/>
  <c r="D19" i="21"/>
  <c r="BB17" i="30"/>
  <c r="X17" i="33"/>
  <c r="BD30" i="30"/>
  <c r="O44" i="21" s="1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O43" i="21" s="1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O42" i="21" s="1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G41" i="21" s="1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G46" i="21" s="1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Y31" i="26"/>
  <c r="I31" i="33"/>
  <c r="E40" i="21"/>
  <c r="AC28" i="24"/>
  <c r="E21" i="21"/>
  <c r="AG16" i="33"/>
  <c r="M21" i="21"/>
  <c r="AG12" i="33"/>
  <c r="F37" i="33"/>
  <c r="F27" i="33"/>
  <c r="F13" i="33"/>
  <c r="AY48" i="19"/>
  <c r="E44" i="33"/>
  <c r="AU30" i="19"/>
  <c r="E30" i="33"/>
  <c r="AN44" i="19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AN48" i="19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BA11" i="28"/>
  <c r="BB11" i="28"/>
  <c r="BA35" i="28"/>
  <c r="AY49" i="19"/>
  <c r="AQ51" i="29"/>
  <c r="BB19" i="30"/>
  <c r="AN46" i="19"/>
  <c r="BA46" i="19" s="1"/>
  <c r="AQ15" i="27"/>
  <c r="BA43" i="27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N43" i="19"/>
  <c r="BA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U31" i="26"/>
  <c r="BB31" i="26"/>
  <c r="AN42" i="19"/>
  <c r="BA26" i="27"/>
  <c r="AQ24" i="28"/>
  <c r="BA31" i="28"/>
  <c r="AQ55" i="28"/>
  <c r="BA23" i="28"/>
  <c r="AQ15" i="29"/>
  <c r="BA15" i="30"/>
  <c r="AQ26" i="31"/>
  <c r="AQ45" i="31"/>
  <c r="AQ52" i="32"/>
  <c r="AN47" i="19"/>
  <c r="AY50" i="19"/>
  <c r="AY42" i="19"/>
  <c r="BA40" i="27"/>
  <c r="BB15" i="29"/>
  <c r="AQ11" i="31"/>
  <c r="AY40" i="19"/>
  <c r="AN28" i="19"/>
  <c r="AQ28" i="19" s="1"/>
  <c r="AN35" i="19"/>
  <c r="AN23" i="19"/>
  <c r="AN15" i="19"/>
  <c r="AQ15" i="19" s="1"/>
  <c r="T14" i="24"/>
  <c r="AN13" i="19"/>
  <c r="BB13" i="19" s="1"/>
  <c r="AY34" i="19"/>
  <c r="AN36" i="19"/>
  <c r="BA36" i="19" s="1"/>
  <c r="AN12" i="19"/>
  <c r="AN21" i="19"/>
  <c r="AY24" i="19"/>
  <c r="AN32" i="19"/>
  <c r="AN20" i="19"/>
  <c r="AN31" i="19"/>
  <c r="AN19" i="19"/>
  <c r="AN29" i="19"/>
  <c r="AY32" i="19"/>
  <c r="AN40" i="19"/>
  <c r="AQ40" i="19" s="1"/>
  <c r="BA11" i="26"/>
  <c r="BB11" i="26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AN37" i="19"/>
  <c r="AN34" i="19"/>
  <c r="AQ34" i="19" s="1"/>
  <c r="AN41" i="19"/>
  <c r="AN33" i="19"/>
  <c r="AN39" i="19"/>
  <c r="AY47" i="19"/>
  <c r="AN38" i="19"/>
  <c r="AN30" i="19"/>
  <c r="AN26" i="19"/>
  <c r="AN18" i="19"/>
  <c r="AY26" i="19"/>
  <c r="AN25" i="19"/>
  <c r="AN17" i="19"/>
  <c r="AN27" i="19"/>
  <c r="AN24" i="19"/>
  <c r="AN16" i="19"/>
  <c r="AY21" i="19"/>
  <c r="AN22" i="19"/>
  <c r="AN14" i="19"/>
  <c r="BB38" i="19"/>
  <c r="AQ14" i="19"/>
  <c r="AT14" i="19" s="1"/>
  <c r="AY31" i="19"/>
  <c r="AY23" i="19"/>
  <c r="AY41" i="19"/>
  <c r="AY33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Q29" i="33" l="1"/>
  <c r="AU29" i="28"/>
  <c r="AX29" i="28" s="1"/>
  <c r="U12" i="33"/>
  <c r="AY12" i="29"/>
  <c r="AU12" i="29"/>
  <c r="L14" i="21"/>
  <c r="D39" i="21"/>
  <c r="L39" i="21"/>
  <c r="AQ23" i="19"/>
  <c r="BB23" i="19"/>
  <c r="AY11" i="26"/>
  <c r="AU11" i="26"/>
  <c r="I11" i="33"/>
  <c r="AU35" i="26"/>
  <c r="AX35" i="26" s="1"/>
  <c r="I35" i="33"/>
  <c r="AQ52" i="19"/>
  <c r="BA52" i="19"/>
  <c r="BB52" i="19"/>
  <c r="BA44" i="19"/>
  <c r="BB44" i="19"/>
  <c r="AY31" i="28"/>
  <c r="Q31" i="33"/>
  <c r="E42" i="21"/>
  <c r="BA27" i="31"/>
  <c r="AY27" i="31"/>
  <c r="AU27" i="31"/>
  <c r="E15" i="21"/>
  <c r="AU17" i="27"/>
  <c r="AX17" i="27" s="1"/>
  <c r="M17" i="33"/>
  <c r="BB11" i="29"/>
  <c r="AY11" i="29"/>
  <c r="BB13" i="29"/>
  <c r="BA31" i="29"/>
  <c r="AU21" i="29"/>
  <c r="AX21" i="29" s="1"/>
  <c r="U21" i="33"/>
  <c r="AU31" i="29"/>
  <c r="AU39" i="29"/>
  <c r="AX39" i="29" s="1"/>
  <c r="V43" i="33" s="1"/>
  <c r="AY25" i="29"/>
  <c r="AU11" i="28"/>
  <c r="AY11" i="28"/>
  <c r="S11" i="33" s="1"/>
  <c r="I12" i="33"/>
  <c r="AU12" i="26"/>
  <c r="AU37" i="26"/>
  <c r="BA37" i="26"/>
  <c r="I37" i="33"/>
  <c r="AY12" i="26"/>
  <c r="BD12" i="26" s="1"/>
  <c r="O15" i="21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AU16" i="29"/>
  <c r="Z22" i="24"/>
  <c r="AY29" i="28"/>
  <c r="R29" i="33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D31" i="26"/>
  <c r="G40" i="21" s="1"/>
  <c r="K31" i="33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BB43" i="19"/>
  <c r="BA42" i="19"/>
  <c r="BB42" i="19"/>
  <c r="AQ42" i="19"/>
  <c r="BA47" i="19"/>
  <c r="AQ20" i="19"/>
  <c r="BB20" i="19"/>
  <c r="BA40" i="19"/>
  <c r="AQ43" i="19"/>
  <c r="W17" i="33"/>
  <c r="BD17" i="29"/>
  <c r="W13" i="33"/>
  <c r="BD13" i="29"/>
  <c r="BB35" i="26"/>
  <c r="AG16" i="24"/>
  <c r="J16" i="33"/>
  <c r="F15" i="21"/>
  <c r="BA18" i="26"/>
  <c r="AH18" i="33"/>
  <c r="AG28" i="24"/>
  <c r="F21" i="21"/>
  <c r="AH16" i="33"/>
  <c r="BD12" i="32"/>
  <c r="O21" i="21" s="1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M14" i="21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G30" i="33"/>
  <c r="AQ31" i="19"/>
  <c r="BB15" i="19"/>
  <c r="D15" i="33"/>
  <c r="BD44" i="19"/>
  <c r="G48" i="33"/>
  <c r="BD45" i="19"/>
  <c r="G49" i="33"/>
  <c r="BD38" i="19"/>
  <c r="G38" i="33"/>
  <c r="BD51" i="19"/>
  <c r="E14" i="33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V35" i="33" s="1"/>
  <c r="AQ22" i="19"/>
  <c r="BB21" i="26"/>
  <c r="BA35" i="26"/>
  <c r="AQ24" i="19"/>
  <c r="AU17" i="26"/>
  <c r="AX17" i="26" s="1"/>
  <c r="J17" i="33" s="1"/>
  <c r="BA21" i="19"/>
  <c r="BA17" i="19"/>
  <c r="BB21" i="19"/>
  <c r="BB41" i="19"/>
  <c r="BA33" i="19"/>
  <c r="BA22" i="19"/>
  <c r="X14" i="24"/>
  <c r="BA28" i="19"/>
  <c r="AQ38" i="19"/>
  <c r="AU14" i="19"/>
  <c r="AX14" i="19" s="1"/>
  <c r="BB37" i="19"/>
  <c r="BA24" i="19"/>
  <c r="AQ26" i="19"/>
  <c r="AU15" i="19"/>
  <c r="BB26" i="19"/>
  <c r="AQ32" i="19"/>
  <c r="AQ11" i="19"/>
  <c r="AT11" i="19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U27" i="19" s="1"/>
  <c r="AQ25" i="19"/>
  <c r="AT25" i="19" s="1"/>
  <c r="BA15" i="19"/>
  <c r="BB17" i="19"/>
  <c r="AU19" i="19"/>
  <c r="AX19" i="19" s="1"/>
  <c r="W12" i="33" l="1"/>
  <c r="BD12" i="29"/>
  <c r="O18" i="21" s="1"/>
  <c r="J35" i="33"/>
  <c r="AY35" i="26"/>
  <c r="G39" i="21"/>
  <c r="O39" i="21"/>
  <c r="K11" i="33"/>
  <c r="BD11" i="26"/>
  <c r="BD31" i="28"/>
  <c r="G42" i="21" s="1"/>
  <c r="S31" i="33"/>
  <c r="AE27" i="33"/>
  <c r="BD27" i="31"/>
  <c r="AE21" i="33"/>
  <c r="BD21" i="31"/>
  <c r="AE25" i="33"/>
  <c r="BD25" i="31"/>
  <c r="W25" i="33"/>
  <c r="BD25" i="29"/>
  <c r="N17" i="33"/>
  <c r="AY17" i="27"/>
  <c r="V21" i="33"/>
  <c r="AY21" i="29"/>
  <c r="BD21" i="29" s="1"/>
  <c r="BD11" i="28"/>
  <c r="AX16" i="29"/>
  <c r="AD22" i="24"/>
  <c r="BD11" i="29"/>
  <c r="W11" i="33"/>
  <c r="BA39" i="29"/>
  <c r="BB39" i="29"/>
  <c r="BA21" i="29"/>
  <c r="W21" i="33"/>
  <c r="AY39" i="29"/>
  <c r="BD25" i="26"/>
  <c r="K25" i="33"/>
  <c r="BD37" i="26"/>
  <c r="K37" i="33"/>
  <c r="K12" i="33"/>
  <c r="AU12" i="19"/>
  <c r="AX12" i="19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AY14" i="31"/>
  <c r="BB21" i="29"/>
  <c r="S29" i="33"/>
  <c r="BD29" i="28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O19" i="21" s="1"/>
  <c r="W27" i="33"/>
  <c r="BD27" i="29"/>
  <c r="S25" i="33"/>
  <c r="BD25" i="28"/>
  <c r="BD12" i="27"/>
  <c r="O12" i="33"/>
  <c r="F18" i="21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E11" i="33"/>
  <c r="AJ34" i="33"/>
  <c r="AY19" i="19"/>
  <c r="F19" i="33"/>
  <c r="AY14" i="19"/>
  <c r="BB14" i="19" s="1"/>
  <c r="F14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K35" i="33" l="1"/>
  <c r="BD35" i="26"/>
  <c r="O16" i="21"/>
  <c r="BD17" i="27"/>
  <c r="O17" i="33"/>
  <c r="N14" i="21"/>
  <c r="AY12" i="19"/>
  <c r="F12" i="33"/>
  <c r="AY16" i="29"/>
  <c r="BB16" i="29"/>
  <c r="AK22" i="24" s="1"/>
  <c r="BA16" i="29"/>
  <c r="AJ22" i="24" s="1"/>
  <c r="V16" i="33"/>
  <c r="AG22" i="24"/>
  <c r="BD39" i="29"/>
  <c r="W43" i="33"/>
  <c r="BB35" i="29"/>
  <c r="BA35" i="29"/>
  <c r="K16" i="33"/>
  <c r="AH16" i="24"/>
  <c r="F18" i="33"/>
  <c r="G43" i="33"/>
  <c r="AY18" i="19"/>
  <c r="BD39" i="19"/>
  <c r="K29" i="33"/>
  <c r="BD29" i="26"/>
  <c r="K14" i="33"/>
  <c r="BD14" i="26"/>
  <c r="K18" i="33"/>
  <c r="BD18" i="26"/>
  <c r="BA27" i="26"/>
  <c r="BD16" i="26"/>
  <c r="G15" i="21" s="1"/>
  <c r="BB17" i="26"/>
  <c r="O29" i="33"/>
  <c r="BD29" i="27"/>
  <c r="BD14" i="31"/>
  <c r="AE14" i="33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AJ21" i="33"/>
  <c r="BD35" i="32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BD14" i="19"/>
  <c r="G14" i="33"/>
  <c r="AY15" i="19"/>
  <c r="BA18" i="19"/>
  <c r="AX16" i="31"/>
  <c r="AD26" i="24"/>
  <c r="AX16" i="30"/>
  <c r="AD24" i="24"/>
  <c r="AX16" i="28"/>
  <c r="AD20" i="24"/>
  <c r="AX16" i="27"/>
  <c r="AD18" i="24"/>
  <c r="BD12" i="19" l="1"/>
  <c r="O14" i="21" s="1"/>
  <c r="G12" i="33"/>
  <c r="W16" i="33"/>
  <c r="BD16" i="29"/>
  <c r="G18" i="21" s="1"/>
  <c r="AH22" i="24"/>
  <c r="BD18" i="19"/>
  <c r="G18" i="33"/>
  <c r="AJ18" i="33" s="1"/>
  <c r="AD14" i="24"/>
  <c r="AX16" i="19"/>
  <c r="BA35" i="19"/>
  <c r="BB35" i="19"/>
  <c r="AJ27" i="33"/>
  <c r="BD35" i="19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B11" i="19"/>
  <c r="BD11" i="19"/>
  <c r="G11" i="33"/>
  <c r="AJ43" i="33" s="1"/>
  <c r="BD15" i="19"/>
  <c r="G15" i="33"/>
  <c r="AJ47" i="33" s="1"/>
  <c r="AJ45" i="33"/>
  <c r="AJ13" i="33"/>
  <c r="AJ46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44" i="33" l="1"/>
  <c r="AJ12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<sst xmlns="http://schemas.openxmlformats.org/spreadsheetml/2006/main" count="1463" uniqueCount="223">
  <si>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</si>
  <si>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</si>
  <si>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</si>
  <si>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</si>
  <si>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</si>
  <si>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</si>
  <si>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</si>
  <si>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</si>
  <si>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</si>
  <si>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</si>
  <si>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</si>
  <si>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</si>
  <si>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</si>
  <si>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</si>
  <si>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</si>
  <si>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</si>
  <si>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</si>
  <si>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</si>
  <si>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</si>
  <si>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</si>
  <si>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</si>
  <si>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</si>
  <si>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</si>
  <si>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</si>
  <si>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</si>
  <si>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</si>
  <si>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</si>
  <si>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</si>
  <si>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</si>
  <si>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</si>
  <si>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</si>
  <si>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</si>
  <si>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</si>
  <si>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</si>
  <si>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</si>
  <si>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</si>
  <si>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</si>
  <si>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</si>
  <si>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</si>
  <si>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</si>
  <si>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</si>
  <si>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</si>
  <si>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</si>
  <si>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</si>
  <si>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</si>
  <si>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</si>
  <si>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</si>
  <si>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</si>
  <si>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</si>
  <si>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</si>
  <si>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</si>
  <si>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</si>
  <si>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</si>
  <si>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</si>
  <si>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</si>
  <si>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</si>
  <si>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</si>
  <si>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</si>
  <si>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</si>
  <si>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</si>
  <si>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</si>
  <si>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</si>
  <si>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</si>
  <si>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</si>
  <si>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</si>
  <si>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</si>
  <si>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</si>
  <si>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</si>
  <si>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</si>
  <si>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</si>
  <si>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</si>
  <si>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</si>
  <si>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</si>
  <si>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</si>
  <si>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</si>
  <si>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</si>
  <si>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</si>
  <si>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</si>
  <si>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</si>
  <si>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</si>
  <si>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</si>
  <si>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</si>
  <si>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</si>
  <si>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</si>
  <si>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</si>
  <si>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</si>
  <si>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</si>
  <si>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</si>
  <si>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</si>
  <si>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</si>
  <si>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</si>
  <si>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</si>
  <si>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</si>
  <si>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</si>
  <si>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</si>
  <si>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</si>
  <si>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</si>
  <si>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</si>
  <si>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</si>
  <si>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</si>
  <si>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</si>
  <si>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</si>
  <si>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</si>
  <si>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</si>
  <si>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</si>
  <si>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</si>
  <si>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</si>
  <si>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</si>
  <si>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</si>
  <si>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</si>
  <si>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</si>
  <si>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</si>
  <si>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</si>
  <si>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</si>
  <si>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</si>
  <si>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</si>
  <si>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</si>
  <si>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</si>
  <si>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</si>
  <si>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</si>
  <si>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</si>
  <si>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</si>
  <si>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</si>
  <si>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</si>
  <si>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</si>
  <si>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</si>
  <si>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</si>
  <si>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</si>
  <si>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</si>
  <si>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</si>
  <si>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</si>
  <si>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</si>
  <si>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</si>
  <si>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</si>
  <si>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</si>
  <si>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</si>
  <si>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</si>
  <si>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</si>
  <si>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</si>
  <si>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</si>
  <si>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</si>
  <si>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</si>
  <si>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</si>
  <si>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</si>
  <si>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</si>
  <si>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</si>
  <si>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CENTRO PREPARA HERMANAS MIRABAL (SABADOS) - 10658</t>
  </si>
  <si>
    <t>ABRAHAM</t>
  </si>
  <si>
    <t>AQUINO LIRIANO</t>
  </si>
  <si>
    <t>ADRIANA KAINA</t>
  </si>
  <si>
    <t xml:space="preserve">ALMONTE </t>
  </si>
  <si>
    <t>ALEIKI ARCANGEL</t>
  </si>
  <si>
    <t>CANELO REYNOSO</t>
  </si>
  <si>
    <t>ALTAGRACIA YAMILKA</t>
  </si>
  <si>
    <t>PIMENTEL REYES</t>
  </si>
  <si>
    <t>BRIANNY CAROLINA</t>
  </si>
  <si>
    <t xml:space="preserve">CONTRERAS </t>
  </si>
  <si>
    <t>BRITTANY JOISCHA</t>
  </si>
  <si>
    <t xml:space="preserve">ENCARNACION </t>
  </si>
  <si>
    <t>DANIELA</t>
  </si>
  <si>
    <t>PIERRE LOUIS</t>
  </si>
  <si>
    <t>EDWIN</t>
  </si>
  <si>
    <t xml:space="preserve">NUÑEZ </t>
  </si>
  <si>
    <t>EMELI</t>
  </si>
  <si>
    <t>QUIROZ GONZALEZ</t>
  </si>
  <si>
    <t>FLORANGEL</t>
  </si>
  <si>
    <t xml:space="preserve">PEREZ </t>
  </si>
  <si>
    <t>GABRIEL BENZAN</t>
  </si>
  <si>
    <t xml:space="preserve">JOLY </t>
  </si>
  <si>
    <t>GENESIS DALISA</t>
  </si>
  <si>
    <t>CARMONA DEL VILLAR</t>
  </si>
  <si>
    <t>GERSON EDUARDO</t>
  </si>
  <si>
    <t>MATOS GONZALEZ</t>
  </si>
  <si>
    <t>HECTOR</t>
  </si>
  <si>
    <t>LANTIGUA CAPELLAN</t>
  </si>
  <si>
    <t>HELEN KARINA</t>
  </si>
  <si>
    <t>MATOS BRAVO</t>
  </si>
  <si>
    <t>IDALIZA</t>
  </si>
  <si>
    <t>MADE LEYBA</t>
  </si>
  <si>
    <t>JANINE</t>
  </si>
  <si>
    <t xml:space="preserve">DUPERME </t>
  </si>
  <si>
    <t>JENEIRY</t>
  </si>
  <si>
    <t>MARTINEZ GONZALEZ</t>
  </si>
  <si>
    <t>JULIANA MOREL</t>
  </si>
  <si>
    <t xml:space="preserve">MARCELUS </t>
  </si>
  <si>
    <t>LEONOR</t>
  </si>
  <si>
    <t>LAURENCIO SORIANO</t>
  </si>
  <si>
    <t>LUZ CLARITA</t>
  </si>
  <si>
    <t>NIVAR CONSTANZA</t>
  </si>
  <si>
    <t>MARCOS</t>
  </si>
  <si>
    <t xml:space="preserve">MARTINEZ </t>
  </si>
  <si>
    <t>MARIA LIZ</t>
  </si>
  <si>
    <t>DE AZA DE JESUS</t>
  </si>
  <si>
    <t>MILEISY DARITZA</t>
  </si>
  <si>
    <t>MARTINEZ PEREZ</t>
  </si>
  <si>
    <t>MINELI</t>
  </si>
  <si>
    <t>BRITO CARBONELL</t>
  </si>
  <si>
    <t>OLIVER</t>
  </si>
  <si>
    <t>ACEVEDO CARRASCO</t>
  </si>
  <si>
    <t>PERLA MASSIEL</t>
  </si>
  <si>
    <t>MATEO ARACENA</t>
  </si>
  <si>
    <t>RAFAEL</t>
  </si>
  <si>
    <t>RAMIREZ CAMACHO</t>
  </si>
  <si>
    <t>RAYSA</t>
  </si>
  <si>
    <t>DEROSIER ADAMES</t>
  </si>
  <si>
    <t>RIMEIRY MISEL</t>
  </si>
  <si>
    <t>GARCIA VIÑAS</t>
  </si>
  <si>
    <t>ROSIDENNY</t>
  </si>
  <si>
    <t>FAMILIA ORTIZ</t>
  </si>
  <si>
    <t>ROUMANO</t>
  </si>
  <si>
    <t xml:space="preserve">JULES </t>
  </si>
  <si>
    <t>SIOMARA ALTAGRACIA</t>
  </si>
  <si>
    <t>TIBURCIO FIGUEROA</t>
  </si>
  <si>
    <t>YAJAILI</t>
  </si>
  <si>
    <t xml:space="preserve">SELMO </t>
  </si>
  <si>
    <t>YANAIRI</t>
  </si>
  <si>
    <t xml:space="preserve">FELIZ </t>
  </si>
  <si>
    <t>YEURY</t>
  </si>
  <si>
    <t>BRIOSO  MEJIA</t>
  </si>
  <si>
    <t>ELVANIA</t>
  </si>
  <si>
    <t>GUZMAN AQUINO,</t>
  </si>
  <si>
    <t>AÑO ESCOLAR 2026-2027</t>
  </si>
  <si>
    <t>Acta Final de Calificación 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</si>
</sst>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8" fillId="0" borderId="0"/>
  </cellStyleXfs>
  <cellXfs count="307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5" fillId="18" borderId="1" xfId="1" applyFont="1" applyFill="1" applyBorder="1" applyAlignment="1" applyProtection="1">
      <alignment vertical="center" wrapText="1"/>
      <protection locked="0"/>
    </xf>
    <xf numFmtId="0" fontId="28" fillId="0" borderId="5" xfId="1" applyBorder="1" applyAlignment="1" applyProtection="1">
      <alignment horizontal="center"/>
      <protection locked="0"/>
    </xf>
    <xf numFmtId="0" fontId="28" fillId="0" borderId="1" xfId="1" applyBorder="1" applyAlignment="1" applyProtection="1">
      <alignment horizontal="center"/>
      <protection locked="0"/>
    </xf>
    <xf numFmtId="0" fontId="28" fillId="0" borderId="6" xfId="1" applyBorder="1" applyAlignment="1" applyProtection="1">
      <alignment horizontal="center"/>
      <protection locked="0"/>
    </xf>
    <xf numFmtId="0" fontId="28" fillId="0" borderId="4" xfId="1" applyBorder="1" applyAlignment="1" applyProtection="1">
      <alignment horizontal="center"/>
      <protection locked="0"/>
    </xf>
    <xf numFmtId="0" fontId="25" fillId="0" borderId="1" xfId="1" applyFont="1" applyBorder="1" applyAlignment="1" applyProtection="1">
      <alignment vertical="center" wrapText="1"/>
      <protection locked="0"/>
    </xf>
    <xf numFmtId="0" fontId="26" fillId="18" borderId="1" xfId="1" applyFont="1" applyFill="1" applyBorder="1" applyAlignment="1" applyProtection="1">
      <alignment vertical="center" wrapText="1"/>
      <protection locked="0"/>
    </xf>
    <xf numFmtId="0" fontId="27" fillId="18" borderId="1" xfId="1" applyFont="1" applyFill="1" applyBorder="1" applyAlignment="1" applyProtection="1">
      <alignment vertical="center" wrapText="1"/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28" fillId="0" borderId="1" xfId="0" applyFont="1" applyBorder="1" applyAlignment="1" applyProtection="1">
      <alignment horizontal="center"/>
      <protection locked="0"/>
    </xf>
    <xf numFmtId="0" fontId="28" fillId="0" borderId="6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</cellXfs>
  <cellStyles count="2">
    <cellStyle name="Normal" xfId="0" builtinId="0"/>
    <cellStyle name="Normal 2" xfId="1" xr:uid="{C41FC1BA-D187-4B2D-9192-EE36B4CBB943}"/>
  </cellStyles>
  <dxfs count="78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280811</xdr:colOff>
      <xdr:row>0</xdr:row>
      <xdr:rowOff>98779</xdr:rowOff>
    </xdr:from>
    <xdr:to>
      <xdr:col>1</xdr:col>
      <xdr:colOff>349955</xdr:colOff>
      <xdr:row>4</xdr:row>
      <xdr:rowOff>5779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00A4BD3-69E2-C74B-952F-531ED09EB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811" y="98779"/>
          <a:ext cx="901700" cy="697222"/>
        </a:xfrm>
        <a:prstGeom prst="rect">
          <a:avLst/>
        </a:prstGeom>
      </xdr:spPr>
    </xdr:pic>
    <xdr:clientData/>
  </xdr:twoCellAnchor>
  <xdr:twoCellAnchor editAs="oneCell">
    <xdr:from>
      <xdr:col>8</xdr:col>
      <xdr:colOff>249767</xdr:colOff>
      <xdr:row>0</xdr:row>
      <xdr:rowOff>136879</xdr:rowOff>
    </xdr:from>
    <xdr:to>
      <xdr:col>9</xdr:col>
      <xdr:colOff>318911</xdr:colOff>
      <xdr:row>4</xdr:row>
      <xdr:rowOff>5779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908F75D-A869-8643-BF4E-5F482BA72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43211" y="136879"/>
          <a:ext cx="901700" cy="659122"/>
        </a:xfrm>
        <a:prstGeom prst="rect">
          <a:avLst/>
        </a:prstGeom>
      </xdr:spPr>
    </xdr:pic>
    <xdr:clientData/>
  </xdr:twoCellAnchor>
  <xdr:twoCellAnchor editAs="oneCell">
    <xdr:from>
      <xdr:col>0</xdr:col>
      <xdr:colOff>268111</xdr:colOff>
      <xdr:row>25</xdr:row>
      <xdr:rowOff>19757</xdr:rowOff>
    </xdr:from>
    <xdr:to>
      <xdr:col>1</xdr:col>
      <xdr:colOff>337255</xdr:colOff>
      <xdr:row>28</xdr:row>
      <xdr:rowOff>150990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F1183CA-8826-834A-AA71-489EB9E03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8111" y="5000979"/>
          <a:ext cx="9017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249767</xdr:colOff>
      <xdr:row>25</xdr:row>
      <xdr:rowOff>95957</xdr:rowOff>
    </xdr:from>
    <xdr:to>
      <xdr:col>9</xdr:col>
      <xdr:colOff>318911</xdr:colOff>
      <xdr:row>28</xdr:row>
      <xdr:rowOff>162412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B510931-7770-6748-8B73-C9976E18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43211" y="5077179"/>
          <a:ext cx="901700" cy="6591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231913</xdr:colOff>
      <xdr:row>0</xdr:row>
      <xdr:rowOff>364434</xdr:rowOff>
    </xdr:from>
    <xdr:to>
      <xdr:col>36</xdr:col>
      <xdr:colOff>121478</xdr:colOff>
      <xdr:row>6</xdr:row>
      <xdr:rowOff>166459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541246-7802-AC46-BE1E-DC0C5720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77304" y="364434"/>
          <a:ext cx="1844261" cy="13481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135105</xdr:colOff>
      <xdr:row>1</xdr:row>
      <xdr:rowOff>85801</xdr:rowOff>
    </xdr:from>
    <xdr:to>
      <xdr:col>8</xdr:col>
      <xdr:colOff>6813</xdr:colOff>
      <xdr:row>7</xdr:row>
      <xdr:rowOff>159176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68EAA00-6AA0-094A-B46C-27E3E54D2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34148" y="450588"/>
          <a:ext cx="1560537" cy="11407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5"/>
  <sheetViews>
    <sheetView topLeftCell="E1" zoomScale="110" zoomScaleNormal="110" workbookViewId="0">
      <selection activeCell="S55" sqref="S5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7" t="s">
        <v>145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90" t="s">
        <v>98</v>
      </c>
      <c r="AO7" s="193" t="s">
        <v>103</v>
      </c>
      <c r="AQ7" s="224" t="s">
        <v>20</v>
      </c>
      <c r="AR7" s="225"/>
      <c r="AS7" s="225"/>
      <c r="AT7" s="226"/>
      <c r="AU7" s="174" t="s">
        <v>21</v>
      </c>
      <c r="AV7" s="175"/>
      <c r="AW7" s="175"/>
      <c r="AX7" s="176"/>
      <c r="AY7" s="168" t="s">
        <v>102</v>
      </c>
      <c r="AZ7" s="169"/>
      <c r="BA7" s="168" t="s">
        <v>104</v>
      </c>
      <c r="BB7" s="169"/>
      <c r="BD7" s="24" t="s">
        <v>144</v>
      </c>
    </row>
    <row r="8" spans="1:56" ht="16" thickBot="1" x14ac:dyDescent="0.25">
      <c r="AN8" s="191"/>
      <c r="AO8" s="194"/>
      <c r="AQ8" s="227"/>
      <c r="AR8" s="228"/>
      <c r="AS8" s="228"/>
      <c r="AT8" s="229"/>
      <c r="AU8" s="177"/>
      <c r="AV8" s="178"/>
      <c r="AW8" s="178"/>
      <c r="AX8" s="179"/>
      <c r="AY8" s="172"/>
      <c r="AZ8" s="173"/>
      <c r="BA8" s="170"/>
      <c r="BB8" s="171"/>
    </row>
    <row r="9" spans="1:56" x14ac:dyDescent="0.2">
      <c r="A9" s="213" t="s">
        <v>5</v>
      </c>
      <c r="B9" s="215" t="s">
        <v>4</v>
      </c>
      <c r="C9" s="217" t="s">
        <v>19</v>
      </c>
      <c r="D9" s="219" t="s">
        <v>90</v>
      </c>
      <c r="E9" s="220"/>
      <c r="F9" s="220"/>
      <c r="G9" s="220"/>
      <c r="H9" s="220"/>
      <c r="I9" s="220"/>
      <c r="J9" s="220"/>
      <c r="K9" s="221"/>
      <c r="L9" s="196" t="s">
        <v>91</v>
      </c>
      <c r="M9" s="197"/>
      <c r="N9" s="197"/>
      <c r="O9" s="197"/>
      <c r="P9" s="197"/>
      <c r="Q9" s="197"/>
      <c r="R9" s="197"/>
      <c r="S9" s="198"/>
      <c r="T9" s="208" t="s">
        <v>92</v>
      </c>
      <c r="U9" s="209"/>
      <c r="V9" s="209"/>
      <c r="W9" s="209"/>
      <c r="X9" s="209"/>
      <c r="Y9" s="209"/>
      <c r="Z9" s="209"/>
      <c r="AA9" s="210"/>
      <c r="AB9" s="199" t="s">
        <v>93</v>
      </c>
      <c r="AC9" s="200"/>
      <c r="AD9" s="200"/>
      <c r="AE9" s="200"/>
      <c r="AF9" s="200"/>
      <c r="AG9" s="200"/>
      <c r="AH9" s="200"/>
      <c r="AI9" s="201"/>
      <c r="AJ9" s="202" t="s">
        <v>94</v>
      </c>
      <c r="AK9" s="204" t="s">
        <v>95</v>
      </c>
      <c r="AL9" s="211" t="s">
        <v>96</v>
      </c>
      <c r="AM9" s="206" t="s">
        <v>97</v>
      </c>
      <c r="AN9" s="191"/>
      <c r="AO9" s="194"/>
      <c r="AQ9" s="222" t="s">
        <v>42</v>
      </c>
      <c r="AR9" s="185" t="s">
        <v>43</v>
      </c>
      <c r="AS9" s="181" t="s">
        <v>44</v>
      </c>
      <c r="AT9" s="230" t="s">
        <v>99</v>
      </c>
      <c r="AU9" s="222" t="s">
        <v>46</v>
      </c>
      <c r="AV9" s="185" t="s">
        <v>105</v>
      </c>
      <c r="AW9" s="181" t="s">
        <v>106</v>
      </c>
      <c r="AX9" s="183" t="s">
        <v>107</v>
      </c>
      <c r="AY9" s="164" t="s">
        <v>100</v>
      </c>
      <c r="AZ9" s="166" t="s">
        <v>101</v>
      </c>
      <c r="BA9" s="165" t="s">
        <v>57</v>
      </c>
      <c r="BB9" s="180" t="s">
        <v>58</v>
      </c>
    </row>
    <row r="10" spans="1:56" ht="16" thickBot="1" x14ac:dyDescent="0.25">
      <c r="A10" s="214"/>
      <c r="B10" s="216"/>
      <c r="C10" s="218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44" t="s">
        <v>0</v>
      </c>
      <c r="U10" s="145" t="s">
        <v>14</v>
      </c>
      <c r="V10" s="145" t="s">
        <v>1</v>
      </c>
      <c r="W10" s="145" t="s">
        <v>16</v>
      </c>
      <c r="X10" s="145" t="s">
        <v>2</v>
      </c>
      <c r="Y10" s="145" t="s">
        <v>17</v>
      </c>
      <c r="Z10" s="145" t="s">
        <v>3</v>
      </c>
      <c r="AA10" s="146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3"/>
      <c r="AK10" s="205"/>
      <c r="AL10" s="212"/>
      <c r="AM10" s="207"/>
      <c r="AN10" s="192"/>
      <c r="AO10" s="195"/>
      <c r="AQ10" s="223"/>
      <c r="AR10" s="186"/>
      <c r="AS10" s="182"/>
      <c r="AT10" s="231"/>
      <c r="AU10" s="223"/>
      <c r="AV10" s="186"/>
      <c r="AW10" s="182"/>
      <c r="AX10" s="184"/>
      <c r="AY10" s="165"/>
      <c r="AZ10" s="167"/>
      <c r="BA10" s="165"/>
      <c r="BB10" s="180"/>
    </row>
    <row r="11" spans="1:56" x14ac:dyDescent="0.2">
      <c r="A11" s="41">
        <v>1</v>
      </c>
      <c r="B11" s="147" t="s">
        <v>147</v>
      </c>
      <c r="C11" s="147" t="s">
        <v>148</v>
      </c>
      <c r="D11" s="148">
        <v>73</v>
      </c>
      <c r="E11" s="149"/>
      <c r="F11" s="149">
        <v>80</v>
      </c>
      <c r="G11" s="149"/>
      <c r="H11" s="149">
        <v>80</v>
      </c>
      <c r="I11" s="149"/>
      <c r="J11" s="149">
        <v>74</v>
      </c>
      <c r="K11" s="150"/>
      <c r="L11" s="148">
        <v>75</v>
      </c>
      <c r="M11" s="149"/>
      <c r="N11" s="149">
        <v>84</v>
      </c>
      <c r="O11" s="149"/>
      <c r="P11" s="149">
        <v>84</v>
      </c>
      <c r="Q11" s="149"/>
      <c r="R11" s="149">
        <v>70</v>
      </c>
      <c r="S11" s="150"/>
      <c r="T11" s="148">
        <v>76</v>
      </c>
      <c r="U11" s="149"/>
      <c r="V11" s="149">
        <v>80</v>
      </c>
      <c r="W11" s="149"/>
      <c r="X11" s="149">
        <v>76</v>
      </c>
      <c r="Y11" s="149"/>
      <c r="Z11" s="149">
        <v>74</v>
      </c>
      <c r="AA11" s="150"/>
      <c r="AB11" s="148">
        <v>74</v>
      </c>
      <c r="AC11" s="149"/>
      <c r="AD11" s="149">
        <v>81</v>
      </c>
      <c r="AE11" s="149"/>
      <c r="AF11" s="149">
        <v>73</v>
      </c>
      <c r="AG11" s="149"/>
      <c r="AH11" s="149">
        <v>74</v>
      </c>
      <c r="AI11" s="151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76.75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78.25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76.5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75.5</v>
      </c>
      <c r="AN11" s="60">
        <f>AVERAGE(AJ11:AM11)</f>
        <v>76.75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76.75</v>
      </c>
      <c r="BB11" s="80" t="str">
        <f>IF(AV11&lt;&gt;"", IF(AX11&lt;70, IF(AY11+AZ11&lt;70, AY11+AZ11, ""), ""), IF(AR11&lt;&gt;"", IF(AT11&lt;70, AT11, ""), IF(AN11&lt;70, AN11, "")))</f>
        <v/>
      </c>
      <c r="BD11" s="138" t="str">
        <f t="shared" ref="BD11:BD55" si="0"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148">
        <v>90</v>
      </c>
      <c r="E12" s="149"/>
      <c r="F12" s="149">
        <v>93</v>
      </c>
      <c r="G12" s="149"/>
      <c r="H12" s="149">
        <v>95</v>
      </c>
      <c r="I12" s="149"/>
      <c r="J12" s="149">
        <v>90</v>
      </c>
      <c r="K12" s="150"/>
      <c r="L12" s="148">
        <v>95</v>
      </c>
      <c r="M12" s="149"/>
      <c r="N12" s="149">
        <v>89</v>
      </c>
      <c r="O12" s="149"/>
      <c r="P12" s="149">
        <v>90</v>
      </c>
      <c r="Q12" s="149"/>
      <c r="R12" s="149">
        <v>89</v>
      </c>
      <c r="S12" s="150"/>
      <c r="T12" s="148">
        <v>90</v>
      </c>
      <c r="U12" s="149"/>
      <c r="V12" s="149">
        <v>95</v>
      </c>
      <c r="W12" s="149"/>
      <c r="X12" s="149">
        <v>93</v>
      </c>
      <c r="Y12" s="149"/>
      <c r="Z12" s="149">
        <v>90</v>
      </c>
      <c r="AA12" s="150"/>
      <c r="AB12" s="148">
        <v>87</v>
      </c>
      <c r="AC12" s="149"/>
      <c r="AD12" s="149">
        <v>90</v>
      </c>
      <c r="AE12" s="149"/>
      <c r="AF12" s="149">
        <v>95</v>
      </c>
      <c r="AG12" s="149"/>
      <c r="AH12" s="149">
        <v>89</v>
      </c>
      <c r="AI12" s="150"/>
      <c r="AJ12" s="61">
        <f t="shared" ref="AJ12:AJ55" si="1">SUMIF(D12:D12, "&gt;=70") / 4 +SUMIF(F12:F12, "&gt;=70") / 4 +SUMIF(H12:H12, "&gt;=70") / 4 +SUMIF(J12:J12, "&gt;=70") / 4 + SUMIF(E12:E12, "&gt;1") / 4 + SUMIF(G12:G12, "&gt;1") / 4 + SUMIF(I12:I12, "&gt;1") / 4 + SUMIF(K12:K12, "&gt;1") / 4</f>
        <v>92</v>
      </c>
      <c r="AK12" s="62">
        <f t="shared" ref="AK12:AK55" si="2">SUMIF(L12:L12, "&gt;=70") / 4 +SUMIF(N12:N12, "&gt;=70") / 4 +SUMIF(P12:P12, "&gt;=70") / 4 +SUMIF(R12:R12, "&gt;=70") / 4 + SUMIF(M12:M12, "&gt;1") / 4 + SUMIF(O12:O12, "&gt;1") / 4 + SUMIF(Q12:Q12, "&gt;1") / 4 + SUMIF(S12:S12, "&gt;1") / 4</f>
        <v>90.75</v>
      </c>
      <c r="AL12" s="63">
        <f t="shared" ref="AL12:AL55" si="3">SUMIF(T12:T12, "&gt;=70") / 4 +SUMIF(V12:V12, "&gt;=70") / 4 +SUMIF(X12:X12, "&gt;=70") / 4 +SUMIF(Z12:Z12, "&gt;=70") / 4 + SUMIF(U12:U12, "&gt;1") / 4 + SUMIF(W12:W12, "&gt;1") / 4 + SUMIF(Y12:Y12, "&gt;1") / 4 + SUMIF(AA12:AA12, "&gt;1") / 4</f>
        <v>92</v>
      </c>
      <c r="AM12" s="64">
        <f t="shared" ref="AM12:AM55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90.25</v>
      </c>
      <c r="AN12" s="65">
        <f t="shared" ref="AN12:AN55" si="5">AVERAGE(AJ12:AM12)</f>
        <v>91.25</v>
      </c>
      <c r="AO12" s="54"/>
      <c r="AQ12" s="71" t="str">
        <f t="shared" ref="AQ12:AQ55" si="6">IF(AN12&lt;70, AN12*0.5, "")</f>
        <v/>
      </c>
      <c r="AR12" s="52"/>
      <c r="AS12" s="73">
        <f t="shared" ref="AS12:AS55" si="7">AR12*50%</f>
        <v>0</v>
      </c>
      <c r="AT12" s="74" t="str">
        <f t="shared" ref="AT12:AT55" si="8">IF(AR12&lt;&gt;"", IF(AQ12="","",AQ12+AS12), "")</f>
        <v/>
      </c>
      <c r="AU12" s="71" t="str">
        <f t="shared" ref="AU12:AU55" si="9">IF(AT12 &lt; 70, AQ12*30%, "")</f>
        <v/>
      </c>
      <c r="AV12" s="53"/>
      <c r="AW12" s="73">
        <f t="shared" ref="AW12:AW55" si="10">AV12*70%</f>
        <v>0</v>
      </c>
      <c r="AX12" s="77" t="str">
        <f t="shared" ref="AX12:AX55" si="11">IF(AV12&lt;&gt;"", IF(AU12="", "", AU12+AW12), "")</f>
        <v/>
      </c>
      <c r="AY12" s="71" t="str">
        <f t="shared" ref="AY12:AY55" si="12">IF(AND(AT12&lt;70, AX12&lt;70), AN12, "")</f>
        <v/>
      </c>
      <c r="AZ12" s="33"/>
      <c r="BA12" s="79">
        <f t="shared" ref="BA12:BA55" si="13">IF(AV12&lt;&gt;"", IF(AX12&gt;=70, AX12, IF(AY12+AZ12&gt;=70, AY12+AZ12, "")),
   IF(AR12&lt;&gt;"", IF(AT12&gt;=70, AT12, ""),
   IF(AN12&gt;=70, AN12, "")))</f>
        <v>91.25</v>
      </c>
      <c r="BB12" s="81" t="str">
        <f t="shared" ref="BB12:BB55" si="14">IF(AV12&lt;&gt;"", IF(AX12&lt;70, IF(AY12+AZ12&lt;70, AY12+AZ12, ""), ""), IF(AR12&lt;&gt;"", IF(AT12&lt;70, AT12, ""), IF(AN12&lt;70, AN12, "")))</f>
        <v/>
      </c>
      <c r="BD12" s="138" t="str">
        <f t="shared" si="0"/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148">
        <v>0</v>
      </c>
      <c r="E13" s="149"/>
      <c r="F13" s="149">
        <v>0</v>
      </c>
      <c r="G13" s="149"/>
      <c r="H13" s="149">
        <v>0</v>
      </c>
      <c r="I13" s="149"/>
      <c r="J13" s="149">
        <v>0</v>
      </c>
      <c r="K13" s="150"/>
      <c r="L13" s="148">
        <v>0</v>
      </c>
      <c r="M13" s="149"/>
      <c r="N13" s="149">
        <v>0</v>
      </c>
      <c r="O13" s="149"/>
      <c r="P13" s="149">
        <v>0</v>
      </c>
      <c r="Q13" s="149"/>
      <c r="R13" s="149">
        <v>0</v>
      </c>
      <c r="S13" s="150"/>
      <c r="T13" s="148">
        <v>0</v>
      </c>
      <c r="U13" s="149"/>
      <c r="V13" s="149">
        <v>0</v>
      </c>
      <c r="W13" s="149"/>
      <c r="X13" s="149">
        <v>0</v>
      </c>
      <c r="Y13" s="149"/>
      <c r="Z13" s="149">
        <v>0</v>
      </c>
      <c r="AA13" s="150"/>
      <c r="AB13" s="148">
        <v>0</v>
      </c>
      <c r="AC13" s="149"/>
      <c r="AD13" s="149">
        <v>0</v>
      </c>
      <c r="AE13" s="149"/>
      <c r="AF13" s="149">
        <v>0</v>
      </c>
      <c r="AG13" s="149"/>
      <c r="AH13" s="149">
        <v>0</v>
      </c>
      <c r="AI13" s="150"/>
      <c r="AJ13" s="61">
        <f t="shared" si="1"/>
        <v>0</v>
      </c>
      <c r="AK13" s="62">
        <f t="shared" si="2"/>
        <v>0</v>
      </c>
      <c r="AL13" s="63">
        <f t="shared" si="3"/>
        <v>0</v>
      </c>
      <c r="AM13" s="64">
        <f t="shared" si="4"/>
        <v>0</v>
      </c>
      <c r="AN13" s="65">
        <f t="shared" si="5"/>
        <v>0</v>
      </c>
      <c r="AO13" s="54"/>
      <c r="AQ13" s="71">
        <f t="shared" si="6"/>
        <v>0</v>
      </c>
      <c r="AR13" s="52"/>
      <c r="AS13" s="73">
        <f t="shared" si="7"/>
        <v>0</v>
      </c>
      <c r="AT13" s="74" t="str">
        <f t="shared" si="8"/>
        <v/>
      </c>
      <c r="AU13" s="71" t="str">
        <f t="shared" si="9"/>
        <v/>
      </c>
      <c r="AV13" s="53"/>
      <c r="AW13" s="73">
        <f t="shared" si="10"/>
        <v>0</v>
      </c>
      <c r="AX13" s="77" t="str">
        <f t="shared" si="11"/>
        <v/>
      </c>
      <c r="AY13" s="71" t="str">
        <f t="shared" si="12"/>
        <v/>
      </c>
      <c r="AZ13" s="33"/>
      <c r="BA13" s="79" t="str">
        <f t="shared" si="13"/>
        <v/>
      </c>
      <c r="BB13" s="81">
        <f t="shared" si="14"/>
        <v>0</v>
      </c>
      <c r="BD13" s="138" t="str">
        <f t="shared" si="0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148">
        <v>0</v>
      </c>
      <c r="E14" s="149"/>
      <c r="F14" s="149">
        <v>0</v>
      </c>
      <c r="G14" s="149"/>
      <c r="H14" s="149">
        <v>0</v>
      </c>
      <c r="I14" s="149"/>
      <c r="J14" s="149">
        <v>0</v>
      </c>
      <c r="K14" s="150"/>
      <c r="L14" s="148">
        <v>0</v>
      </c>
      <c r="M14" s="149"/>
      <c r="N14" s="149">
        <v>0</v>
      </c>
      <c r="O14" s="149"/>
      <c r="P14" s="149">
        <v>0</v>
      </c>
      <c r="Q14" s="149"/>
      <c r="R14" s="149">
        <v>0</v>
      </c>
      <c r="S14" s="150"/>
      <c r="T14" s="148">
        <v>0</v>
      </c>
      <c r="U14" s="149"/>
      <c r="V14" s="149">
        <v>0</v>
      </c>
      <c r="W14" s="149"/>
      <c r="X14" s="149">
        <v>0</v>
      </c>
      <c r="Y14" s="149"/>
      <c r="Z14" s="149">
        <v>0</v>
      </c>
      <c r="AA14" s="150"/>
      <c r="AB14" s="148">
        <v>0</v>
      </c>
      <c r="AC14" s="149"/>
      <c r="AD14" s="149">
        <v>0</v>
      </c>
      <c r="AE14" s="149"/>
      <c r="AF14" s="149">
        <v>0</v>
      </c>
      <c r="AG14" s="149"/>
      <c r="AH14" s="149">
        <v>0</v>
      </c>
      <c r="AI14" s="150"/>
      <c r="AJ14" s="61">
        <f t="shared" si="1"/>
        <v>0</v>
      </c>
      <c r="AK14" s="62">
        <f t="shared" si="2"/>
        <v>0</v>
      </c>
      <c r="AL14" s="63">
        <f t="shared" si="3"/>
        <v>0</v>
      </c>
      <c r="AM14" s="64">
        <f t="shared" si="4"/>
        <v>0</v>
      </c>
      <c r="AN14" s="65">
        <f t="shared" si="5"/>
        <v>0</v>
      </c>
      <c r="AO14" s="54"/>
      <c r="AQ14" s="71">
        <f t="shared" si="6"/>
        <v>0</v>
      </c>
      <c r="AR14" s="52"/>
      <c r="AS14" s="73">
        <f t="shared" si="7"/>
        <v>0</v>
      </c>
      <c r="AT14" s="74" t="str">
        <f t="shared" si="8"/>
        <v/>
      </c>
      <c r="AU14" s="71" t="str">
        <f t="shared" si="9"/>
        <v/>
      </c>
      <c r="AV14" s="52"/>
      <c r="AW14" s="73">
        <f t="shared" si="10"/>
        <v>0</v>
      </c>
      <c r="AX14" s="77" t="str">
        <f t="shared" si="11"/>
        <v/>
      </c>
      <c r="AY14" s="71" t="str">
        <f t="shared" si="12"/>
        <v/>
      </c>
      <c r="AZ14" s="33"/>
      <c r="BA14" s="79" t="str">
        <f t="shared" si="13"/>
        <v/>
      </c>
      <c r="BB14" s="81">
        <f t="shared" si="14"/>
        <v>0</v>
      </c>
      <c r="BD14" s="138" t="str">
        <f t="shared" si="0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148">
        <v>84</v>
      </c>
      <c r="E15" s="149"/>
      <c r="F15" s="149">
        <v>86</v>
      </c>
      <c r="G15" s="149"/>
      <c r="H15" s="149">
        <v>89</v>
      </c>
      <c r="I15" s="149"/>
      <c r="J15" s="149">
        <v>74</v>
      </c>
      <c r="K15" s="150"/>
      <c r="L15" s="148">
        <v>83</v>
      </c>
      <c r="M15" s="149"/>
      <c r="N15" s="149">
        <v>86</v>
      </c>
      <c r="O15" s="149"/>
      <c r="P15" s="149">
        <v>95</v>
      </c>
      <c r="Q15" s="149"/>
      <c r="R15" s="149">
        <v>95</v>
      </c>
      <c r="S15" s="150"/>
      <c r="T15" s="148">
        <v>90</v>
      </c>
      <c r="U15" s="149"/>
      <c r="V15" s="149">
        <v>89</v>
      </c>
      <c r="W15" s="149"/>
      <c r="X15" s="149">
        <v>90</v>
      </c>
      <c r="Y15" s="149"/>
      <c r="Z15" s="149">
        <v>89</v>
      </c>
      <c r="AA15" s="150"/>
      <c r="AB15" s="148">
        <v>89</v>
      </c>
      <c r="AC15" s="149"/>
      <c r="AD15" s="149">
        <v>85</v>
      </c>
      <c r="AE15" s="149"/>
      <c r="AF15" s="149">
        <v>87</v>
      </c>
      <c r="AG15" s="149"/>
      <c r="AH15" s="149">
        <v>90</v>
      </c>
      <c r="AI15" s="150"/>
      <c r="AJ15" s="61">
        <f t="shared" si="1"/>
        <v>83.25</v>
      </c>
      <c r="AK15" s="62">
        <f t="shared" si="2"/>
        <v>89.75</v>
      </c>
      <c r="AL15" s="63">
        <f t="shared" si="3"/>
        <v>89.5</v>
      </c>
      <c r="AM15" s="64">
        <f t="shared" si="4"/>
        <v>87.75</v>
      </c>
      <c r="AN15" s="65">
        <f t="shared" si="5"/>
        <v>87.5625</v>
      </c>
      <c r="AO15" s="54"/>
      <c r="AQ15" s="71" t="str">
        <f t="shared" si="6"/>
        <v/>
      </c>
      <c r="AR15" s="52"/>
      <c r="AS15" s="73">
        <f t="shared" si="7"/>
        <v>0</v>
      </c>
      <c r="AT15" s="74" t="str">
        <f t="shared" si="8"/>
        <v/>
      </c>
      <c r="AU15" s="71" t="str">
        <f t="shared" si="9"/>
        <v/>
      </c>
      <c r="AV15" s="52"/>
      <c r="AW15" s="73">
        <f t="shared" si="10"/>
        <v>0</v>
      </c>
      <c r="AX15" s="77" t="str">
        <f t="shared" si="11"/>
        <v/>
      </c>
      <c r="AY15" s="71" t="str">
        <f t="shared" si="12"/>
        <v/>
      </c>
      <c r="AZ15" s="33"/>
      <c r="BA15" s="79">
        <f t="shared" si="13"/>
        <v>87.5625</v>
      </c>
      <c r="BB15" s="81" t="str">
        <f t="shared" si="14"/>
        <v/>
      </c>
      <c r="BD15" s="138" t="str">
        <f t="shared" si="0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148">
        <v>90</v>
      </c>
      <c r="E16" s="149"/>
      <c r="F16" s="149">
        <v>89</v>
      </c>
      <c r="G16" s="149"/>
      <c r="H16" s="149">
        <v>90</v>
      </c>
      <c r="I16" s="149"/>
      <c r="J16" s="149">
        <v>90</v>
      </c>
      <c r="K16" s="150"/>
      <c r="L16" s="148">
        <v>90</v>
      </c>
      <c r="M16" s="149"/>
      <c r="N16" s="149">
        <v>93</v>
      </c>
      <c r="O16" s="149"/>
      <c r="P16" s="149">
        <v>90</v>
      </c>
      <c r="Q16" s="149"/>
      <c r="R16" s="149">
        <v>89</v>
      </c>
      <c r="S16" s="150"/>
      <c r="T16" s="148">
        <v>90</v>
      </c>
      <c r="U16" s="149"/>
      <c r="V16" s="149">
        <v>87</v>
      </c>
      <c r="W16" s="149"/>
      <c r="X16" s="149">
        <v>90</v>
      </c>
      <c r="Y16" s="149"/>
      <c r="Z16" s="149">
        <v>88</v>
      </c>
      <c r="AA16" s="150"/>
      <c r="AB16" s="148">
        <v>93</v>
      </c>
      <c r="AC16" s="149"/>
      <c r="AD16" s="149">
        <v>89</v>
      </c>
      <c r="AE16" s="149"/>
      <c r="AF16" s="149">
        <v>95</v>
      </c>
      <c r="AG16" s="149"/>
      <c r="AH16" s="149">
        <v>90</v>
      </c>
      <c r="AI16" s="150"/>
      <c r="AJ16" s="61">
        <f t="shared" si="1"/>
        <v>89.75</v>
      </c>
      <c r="AK16" s="62">
        <f t="shared" si="2"/>
        <v>90.5</v>
      </c>
      <c r="AL16" s="63">
        <f t="shared" si="3"/>
        <v>88.75</v>
      </c>
      <c r="AM16" s="64">
        <f t="shared" si="4"/>
        <v>91.75</v>
      </c>
      <c r="AN16" s="65">
        <f t="shared" si="5"/>
        <v>90.1875</v>
      </c>
      <c r="AO16" s="54"/>
      <c r="AQ16" s="71" t="str">
        <f t="shared" si="6"/>
        <v/>
      </c>
      <c r="AR16" s="52"/>
      <c r="AS16" s="73">
        <f t="shared" si="7"/>
        <v>0</v>
      </c>
      <c r="AT16" s="74" t="str">
        <f t="shared" si="8"/>
        <v/>
      </c>
      <c r="AU16" s="71" t="str">
        <f t="shared" si="9"/>
        <v/>
      </c>
      <c r="AV16" s="52"/>
      <c r="AW16" s="73">
        <f t="shared" si="10"/>
        <v>0</v>
      </c>
      <c r="AX16" s="77" t="str">
        <f t="shared" si="11"/>
        <v/>
      </c>
      <c r="AY16" s="71" t="str">
        <f t="shared" si="12"/>
        <v/>
      </c>
      <c r="AZ16" s="33"/>
      <c r="BA16" s="79">
        <f t="shared" si="13"/>
        <v>90.1875</v>
      </c>
      <c r="BB16" s="81" t="str">
        <f t="shared" si="14"/>
        <v/>
      </c>
      <c r="BD16" s="138" t="str">
        <f t="shared" si="0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148">
        <v>84</v>
      </c>
      <c r="E17" s="149"/>
      <c r="F17" s="149">
        <v>0</v>
      </c>
      <c r="G17" s="149"/>
      <c r="H17" s="149">
        <v>0</v>
      </c>
      <c r="I17" s="149"/>
      <c r="J17" s="149">
        <v>0</v>
      </c>
      <c r="K17" s="150"/>
      <c r="L17" s="148">
        <v>0</v>
      </c>
      <c r="M17" s="149"/>
      <c r="N17" s="149">
        <v>0</v>
      </c>
      <c r="O17" s="149"/>
      <c r="P17" s="149">
        <v>0</v>
      </c>
      <c r="Q17" s="149"/>
      <c r="R17" s="149">
        <v>0</v>
      </c>
      <c r="S17" s="150"/>
      <c r="T17" s="148">
        <v>0</v>
      </c>
      <c r="U17" s="149"/>
      <c r="V17" s="149">
        <v>0</v>
      </c>
      <c r="W17" s="149"/>
      <c r="X17" s="149">
        <v>0</v>
      </c>
      <c r="Y17" s="149"/>
      <c r="Z17" s="149">
        <v>0</v>
      </c>
      <c r="AA17" s="150"/>
      <c r="AB17" s="148">
        <v>0</v>
      </c>
      <c r="AC17" s="149"/>
      <c r="AD17" s="149">
        <v>0</v>
      </c>
      <c r="AE17" s="149"/>
      <c r="AF17" s="149">
        <v>0</v>
      </c>
      <c r="AG17" s="149"/>
      <c r="AH17" s="149">
        <v>0</v>
      </c>
      <c r="AI17" s="150"/>
      <c r="AJ17" s="61">
        <f t="shared" si="1"/>
        <v>21</v>
      </c>
      <c r="AK17" s="62">
        <f t="shared" si="2"/>
        <v>0</v>
      </c>
      <c r="AL17" s="63">
        <f t="shared" si="3"/>
        <v>0</v>
      </c>
      <c r="AM17" s="64">
        <f t="shared" si="4"/>
        <v>0</v>
      </c>
      <c r="AN17" s="65">
        <f t="shared" si="5"/>
        <v>5.25</v>
      </c>
      <c r="AO17" s="54"/>
      <c r="AQ17" s="71">
        <f t="shared" si="6"/>
        <v>2.625</v>
      </c>
      <c r="AR17" s="52"/>
      <c r="AS17" s="73">
        <f t="shared" si="7"/>
        <v>0</v>
      </c>
      <c r="AT17" s="74" t="str">
        <f t="shared" si="8"/>
        <v/>
      </c>
      <c r="AU17" s="71" t="str">
        <f t="shared" si="9"/>
        <v/>
      </c>
      <c r="AV17" s="52"/>
      <c r="AW17" s="73">
        <f t="shared" si="10"/>
        <v>0</v>
      </c>
      <c r="AX17" s="77" t="str">
        <f t="shared" si="11"/>
        <v/>
      </c>
      <c r="AY17" s="71" t="str">
        <f t="shared" si="12"/>
        <v/>
      </c>
      <c r="AZ17" s="33"/>
      <c r="BA17" s="79" t="str">
        <f t="shared" si="13"/>
        <v/>
      </c>
      <c r="BB17" s="81">
        <f t="shared" si="14"/>
        <v>5.25</v>
      </c>
      <c r="BD17" s="138" t="str">
        <f t="shared" si="0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148">
        <v>85</v>
      </c>
      <c r="E18" s="149"/>
      <c r="F18" s="149">
        <v>79</v>
      </c>
      <c r="G18" s="149"/>
      <c r="H18" s="149">
        <v>78</v>
      </c>
      <c r="I18" s="149"/>
      <c r="J18" s="149">
        <v>79</v>
      </c>
      <c r="K18" s="150"/>
      <c r="L18" s="148">
        <v>84</v>
      </c>
      <c r="M18" s="149"/>
      <c r="N18" s="149">
        <v>76</v>
      </c>
      <c r="O18" s="149"/>
      <c r="P18" s="149">
        <v>77</v>
      </c>
      <c r="Q18" s="149"/>
      <c r="R18" s="149">
        <v>79</v>
      </c>
      <c r="S18" s="150"/>
      <c r="T18" s="148">
        <v>83</v>
      </c>
      <c r="U18" s="149"/>
      <c r="V18" s="149">
        <v>75</v>
      </c>
      <c r="W18" s="149"/>
      <c r="X18" s="149">
        <v>80</v>
      </c>
      <c r="Y18" s="149"/>
      <c r="Z18" s="149">
        <v>82</v>
      </c>
      <c r="AA18" s="150"/>
      <c r="AB18" s="148">
        <v>85</v>
      </c>
      <c r="AC18" s="149"/>
      <c r="AD18" s="149">
        <v>76</v>
      </c>
      <c r="AE18" s="149"/>
      <c r="AF18" s="149">
        <v>83</v>
      </c>
      <c r="AG18" s="149"/>
      <c r="AH18" s="149">
        <v>85</v>
      </c>
      <c r="AI18" s="150"/>
      <c r="AJ18" s="61">
        <f t="shared" si="1"/>
        <v>80.25</v>
      </c>
      <c r="AK18" s="62">
        <f t="shared" si="2"/>
        <v>79</v>
      </c>
      <c r="AL18" s="63">
        <f t="shared" si="3"/>
        <v>80</v>
      </c>
      <c r="AM18" s="64">
        <f t="shared" si="4"/>
        <v>82.25</v>
      </c>
      <c r="AN18" s="65">
        <f t="shared" si="5"/>
        <v>80.375</v>
      </c>
      <c r="AO18" s="54"/>
      <c r="AQ18" s="71" t="str">
        <f t="shared" si="6"/>
        <v/>
      </c>
      <c r="AR18" s="52"/>
      <c r="AS18" s="73">
        <f t="shared" si="7"/>
        <v>0</v>
      </c>
      <c r="AT18" s="74" t="str">
        <f t="shared" si="8"/>
        <v/>
      </c>
      <c r="AU18" s="71" t="str">
        <f t="shared" si="9"/>
        <v/>
      </c>
      <c r="AV18" s="52"/>
      <c r="AW18" s="73">
        <f t="shared" si="10"/>
        <v>0</v>
      </c>
      <c r="AX18" s="77" t="str">
        <f t="shared" si="11"/>
        <v/>
      </c>
      <c r="AY18" s="71" t="str">
        <f t="shared" si="12"/>
        <v/>
      </c>
      <c r="AZ18" s="33"/>
      <c r="BA18" s="79">
        <f t="shared" si="13"/>
        <v>80.375</v>
      </c>
      <c r="BB18" s="81" t="str">
        <f t="shared" si="14"/>
        <v/>
      </c>
      <c r="BD18" s="138" t="str">
        <f t="shared" si="0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148">
        <v>84</v>
      </c>
      <c r="E19" s="149"/>
      <c r="F19" s="149">
        <v>85</v>
      </c>
      <c r="G19" s="149"/>
      <c r="H19" s="149">
        <v>86</v>
      </c>
      <c r="I19" s="149"/>
      <c r="J19" s="149">
        <v>89</v>
      </c>
      <c r="K19" s="150"/>
      <c r="L19" s="148">
        <v>83</v>
      </c>
      <c r="M19" s="149"/>
      <c r="N19" s="149">
        <v>85</v>
      </c>
      <c r="O19" s="149"/>
      <c r="P19" s="149">
        <v>86</v>
      </c>
      <c r="Q19" s="149"/>
      <c r="R19" s="149">
        <v>89</v>
      </c>
      <c r="S19" s="150"/>
      <c r="T19" s="148">
        <v>85</v>
      </c>
      <c r="U19" s="149"/>
      <c r="V19" s="149">
        <v>87</v>
      </c>
      <c r="W19" s="149"/>
      <c r="X19" s="149">
        <v>89</v>
      </c>
      <c r="Y19" s="149"/>
      <c r="Z19" s="149">
        <v>86</v>
      </c>
      <c r="AA19" s="150"/>
      <c r="AB19" s="148">
        <v>85</v>
      </c>
      <c r="AC19" s="149"/>
      <c r="AD19" s="149">
        <v>84</v>
      </c>
      <c r="AE19" s="149"/>
      <c r="AF19" s="149">
        <v>87</v>
      </c>
      <c r="AG19" s="149"/>
      <c r="AH19" s="149">
        <v>89</v>
      </c>
      <c r="AI19" s="150"/>
      <c r="AJ19" s="61">
        <f t="shared" si="1"/>
        <v>86</v>
      </c>
      <c r="AK19" s="62">
        <f t="shared" si="2"/>
        <v>85.75</v>
      </c>
      <c r="AL19" s="63">
        <f t="shared" si="3"/>
        <v>86.75</v>
      </c>
      <c r="AM19" s="64">
        <f t="shared" si="4"/>
        <v>86.25</v>
      </c>
      <c r="AN19" s="65">
        <f t="shared" si="5"/>
        <v>86.1875</v>
      </c>
      <c r="AO19" s="54"/>
      <c r="AQ19" s="71" t="str">
        <f t="shared" si="6"/>
        <v/>
      </c>
      <c r="AR19" s="52"/>
      <c r="AS19" s="73">
        <f t="shared" si="7"/>
        <v>0</v>
      </c>
      <c r="AT19" s="74" t="str">
        <f t="shared" si="8"/>
        <v/>
      </c>
      <c r="AU19" s="71" t="str">
        <f t="shared" si="9"/>
        <v/>
      </c>
      <c r="AV19" s="52"/>
      <c r="AW19" s="73">
        <f t="shared" si="10"/>
        <v>0</v>
      </c>
      <c r="AX19" s="77" t="str">
        <f t="shared" si="11"/>
        <v/>
      </c>
      <c r="AY19" s="71" t="str">
        <f t="shared" si="12"/>
        <v/>
      </c>
      <c r="AZ19" s="33"/>
      <c r="BA19" s="79">
        <f t="shared" si="13"/>
        <v>86.1875</v>
      </c>
      <c r="BB19" s="81" t="str">
        <f t="shared" si="14"/>
        <v/>
      </c>
      <c r="BD19" s="138" t="str">
        <f t="shared" si="0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148">
        <v>90</v>
      </c>
      <c r="E20" s="149"/>
      <c r="F20" s="149">
        <v>90</v>
      </c>
      <c r="G20" s="149"/>
      <c r="H20" s="149">
        <v>95</v>
      </c>
      <c r="I20" s="149"/>
      <c r="J20" s="149">
        <v>90</v>
      </c>
      <c r="K20" s="150"/>
      <c r="L20" s="148">
        <v>90</v>
      </c>
      <c r="M20" s="149"/>
      <c r="N20" s="149">
        <v>91</v>
      </c>
      <c r="O20" s="149"/>
      <c r="P20" s="149">
        <v>97</v>
      </c>
      <c r="Q20" s="149"/>
      <c r="R20" s="149">
        <v>90</v>
      </c>
      <c r="S20" s="150"/>
      <c r="T20" s="148">
        <v>89</v>
      </c>
      <c r="U20" s="149"/>
      <c r="V20" s="149">
        <v>90</v>
      </c>
      <c r="W20" s="149"/>
      <c r="X20" s="149">
        <v>90</v>
      </c>
      <c r="Y20" s="149"/>
      <c r="Z20" s="149">
        <v>95</v>
      </c>
      <c r="AA20" s="150"/>
      <c r="AB20" s="148">
        <v>88</v>
      </c>
      <c r="AC20" s="149"/>
      <c r="AD20" s="149">
        <v>93</v>
      </c>
      <c r="AE20" s="149"/>
      <c r="AF20" s="149">
        <v>98</v>
      </c>
      <c r="AG20" s="149"/>
      <c r="AH20" s="149">
        <v>89</v>
      </c>
      <c r="AI20" s="150"/>
      <c r="AJ20" s="61">
        <f t="shared" si="1"/>
        <v>91.25</v>
      </c>
      <c r="AK20" s="62">
        <f t="shared" si="2"/>
        <v>92</v>
      </c>
      <c r="AL20" s="63">
        <f t="shared" si="3"/>
        <v>91</v>
      </c>
      <c r="AM20" s="64">
        <f t="shared" si="4"/>
        <v>92</v>
      </c>
      <c r="AN20" s="65">
        <f t="shared" si="5"/>
        <v>91.5625</v>
      </c>
      <c r="AO20" s="54"/>
      <c r="AQ20" s="71" t="str">
        <f t="shared" si="6"/>
        <v/>
      </c>
      <c r="AR20" s="32"/>
      <c r="AS20" s="73">
        <f t="shared" si="7"/>
        <v>0</v>
      </c>
      <c r="AT20" s="74" t="str">
        <f t="shared" si="8"/>
        <v/>
      </c>
      <c r="AU20" s="71" t="str">
        <f t="shared" si="9"/>
        <v/>
      </c>
      <c r="AV20" s="32"/>
      <c r="AW20" s="73">
        <f t="shared" si="10"/>
        <v>0</v>
      </c>
      <c r="AX20" s="77" t="str">
        <f t="shared" si="11"/>
        <v/>
      </c>
      <c r="AY20" s="71" t="str">
        <f t="shared" si="12"/>
        <v/>
      </c>
      <c r="AZ20" s="33"/>
      <c r="BA20" s="79">
        <f t="shared" si="13"/>
        <v>91.5625</v>
      </c>
      <c r="BB20" s="81" t="str">
        <f t="shared" si="14"/>
        <v/>
      </c>
      <c r="BD20" s="138" t="str">
        <f t="shared" si="0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148">
        <v>70</v>
      </c>
      <c r="E21" s="149"/>
      <c r="F21" s="149">
        <v>75</v>
      </c>
      <c r="G21" s="149"/>
      <c r="H21" s="149">
        <v>76</v>
      </c>
      <c r="I21" s="149"/>
      <c r="J21" s="149">
        <v>76</v>
      </c>
      <c r="K21" s="150"/>
      <c r="L21" s="148">
        <v>70</v>
      </c>
      <c r="M21" s="149"/>
      <c r="N21" s="149">
        <v>75</v>
      </c>
      <c r="O21" s="149"/>
      <c r="P21" s="149">
        <v>75</v>
      </c>
      <c r="Q21" s="149"/>
      <c r="R21" s="149">
        <v>76</v>
      </c>
      <c r="S21" s="150"/>
      <c r="T21" s="148">
        <v>74</v>
      </c>
      <c r="U21" s="149"/>
      <c r="V21" s="149">
        <v>75</v>
      </c>
      <c r="W21" s="149"/>
      <c r="X21" s="149">
        <v>76</v>
      </c>
      <c r="Y21" s="149"/>
      <c r="Z21" s="149">
        <v>76</v>
      </c>
      <c r="AA21" s="150"/>
      <c r="AB21" s="148">
        <v>70</v>
      </c>
      <c r="AC21" s="149"/>
      <c r="AD21" s="149">
        <v>76</v>
      </c>
      <c r="AE21" s="149"/>
      <c r="AF21" s="149">
        <v>79</v>
      </c>
      <c r="AG21" s="149"/>
      <c r="AH21" s="149">
        <v>80</v>
      </c>
      <c r="AI21" s="150"/>
      <c r="AJ21" s="61">
        <f t="shared" si="1"/>
        <v>74.25</v>
      </c>
      <c r="AK21" s="62">
        <f t="shared" si="2"/>
        <v>74</v>
      </c>
      <c r="AL21" s="63">
        <f t="shared" si="3"/>
        <v>75.25</v>
      </c>
      <c r="AM21" s="64">
        <f t="shared" si="4"/>
        <v>76.25</v>
      </c>
      <c r="AN21" s="65">
        <f t="shared" si="5"/>
        <v>74.9375</v>
      </c>
      <c r="AO21" s="54"/>
      <c r="AQ21" s="71" t="str">
        <f t="shared" si="6"/>
        <v/>
      </c>
      <c r="AR21" s="32"/>
      <c r="AS21" s="73">
        <f t="shared" si="7"/>
        <v>0</v>
      </c>
      <c r="AT21" s="74" t="str">
        <f t="shared" si="8"/>
        <v/>
      </c>
      <c r="AU21" s="71" t="str">
        <f t="shared" si="9"/>
        <v/>
      </c>
      <c r="AV21" s="32"/>
      <c r="AW21" s="73">
        <f t="shared" si="10"/>
        <v>0</v>
      </c>
      <c r="AX21" s="77" t="str">
        <f t="shared" si="11"/>
        <v/>
      </c>
      <c r="AY21" s="71" t="str">
        <f t="shared" si="12"/>
        <v/>
      </c>
      <c r="AZ21" s="33"/>
      <c r="BA21" s="79">
        <f t="shared" si="13"/>
        <v>74.9375</v>
      </c>
      <c r="BB21" s="81" t="str">
        <f t="shared" si="14"/>
        <v/>
      </c>
      <c r="BD21" s="138" t="str">
        <f t="shared" si="0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148">
        <v>70</v>
      </c>
      <c r="E22" s="149"/>
      <c r="F22" s="149">
        <v>76</v>
      </c>
      <c r="G22" s="149"/>
      <c r="H22" s="149">
        <v>80</v>
      </c>
      <c r="I22" s="149"/>
      <c r="J22" s="149">
        <v>79</v>
      </c>
      <c r="K22" s="150"/>
      <c r="L22" s="148">
        <v>70</v>
      </c>
      <c r="M22" s="149"/>
      <c r="N22" s="149">
        <v>77</v>
      </c>
      <c r="O22" s="149"/>
      <c r="P22" s="149">
        <v>80</v>
      </c>
      <c r="Q22" s="149"/>
      <c r="R22" s="149">
        <v>76</v>
      </c>
      <c r="S22" s="150"/>
      <c r="T22" s="148">
        <v>75</v>
      </c>
      <c r="U22" s="149"/>
      <c r="V22" s="149">
        <v>77</v>
      </c>
      <c r="W22" s="149"/>
      <c r="X22" s="149">
        <v>80</v>
      </c>
      <c r="Y22" s="149"/>
      <c r="Z22" s="149">
        <v>80</v>
      </c>
      <c r="AA22" s="150"/>
      <c r="AB22" s="148">
        <v>75</v>
      </c>
      <c r="AC22" s="149"/>
      <c r="AD22" s="149">
        <v>79</v>
      </c>
      <c r="AE22" s="149"/>
      <c r="AF22" s="149">
        <v>80</v>
      </c>
      <c r="AG22" s="149"/>
      <c r="AH22" s="149">
        <v>84</v>
      </c>
      <c r="AI22" s="150"/>
      <c r="AJ22" s="61">
        <f t="shared" si="1"/>
        <v>76.25</v>
      </c>
      <c r="AK22" s="62">
        <f t="shared" si="2"/>
        <v>75.75</v>
      </c>
      <c r="AL22" s="63">
        <f t="shared" si="3"/>
        <v>78</v>
      </c>
      <c r="AM22" s="64">
        <f t="shared" si="4"/>
        <v>79.5</v>
      </c>
      <c r="AN22" s="65">
        <f t="shared" si="5"/>
        <v>77.375</v>
      </c>
      <c r="AO22" s="54"/>
      <c r="AQ22" s="71" t="str">
        <f t="shared" si="6"/>
        <v/>
      </c>
      <c r="AR22" s="32"/>
      <c r="AS22" s="73">
        <f t="shared" si="7"/>
        <v>0</v>
      </c>
      <c r="AT22" s="74" t="str">
        <f t="shared" si="8"/>
        <v/>
      </c>
      <c r="AU22" s="71" t="str">
        <f t="shared" si="9"/>
        <v/>
      </c>
      <c r="AV22" s="32"/>
      <c r="AW22" s="73">
        <f t="shared" si="10"/>
        <v>0</v>
      </c>
      <c r="AX22" s="77" t="str">
        <f t="shared" si="11"/>
        <v/>
      </c>
      <c r="AY22" s="71" t="str">
        <f t="shared" si="12"/>
        <v/>
      </c>
      <c r="AZ22" s="33"/>
      <c r="BA22" s="79">
        <f t="shared" si="13"/>
        <v>77.375</v>
      </c>
      <c r="BB22" s="81" t="str">
        <f t="shared" si="14"/>
        <v/>
      </c>
      <c r="BD22" s="138" t="str">
        <f t="shared" si="0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148">
        <v>60</v>
      </c>
      <c r="E23" s="149"/>
      <c r="F23" s="149">
        <v>75</v>
      </c>
      <c r="G23" s="149"/>
      <c r="H23" s="149">
        <v>65</v>
      </c>
      <c r="I23" s="149"/>
      <c r="J23" s="149">
        <v>70</v>
      </c>
      <c r="K23" s="150"/>
      <c r="L23" s="148">
        <v>65</v>
      </c>
      <c r="M23" s="149"/>
      <c r="N23" s="149">
        <v>65</v>
      </c>
      <c r="O23" s="149"/>
      <c r="P23" s="149">
        <v>75</v>
      </c>
      <c r="Q23" s="149"/>
      <c r="R23" s="149">
        <v>70</v>
      </c>
      <c r="S23" s="150"/>
      <c r="T23" s="148">
        <v>65</v>
      </c>
      <c r="U23" s="149"/>
      <c r="V23" s="149">
        <v>75</v>
      </c>
      <c r="W23" s="149"/>
      <c r="X23" s="149">
        <v>65</v>
      </c>
      <c r="Y23" s="149"/>
      <c r="Z23" s="149">
        <v>70</v>
      </c>
      <c r="AA23" s="150"/>
      <c r="AB23" s="148">
        <v>60</v>
      </c>
      <c r="AC23" s="149"/>
      <c r="AD23" s="149">
        <v>75</v>
      </c>
      <c r="AE23" s="149"/>
      <c r="AF23" s="149">
        <v>60</v>
      </c>
      <c r="AG23" s="149"/>
      <c r="AH23" s="149">
        <v>70</v>
      </c>
      <c r="AI23" s="150"/>
      <c r="AJ23" s="61">
        <f t="shared" si="1"/>
        <v>36.25</v>
      </c>
      <c r="AK23" s="62">
        <f t="shared" si="2"/>
        <v>36.25</v>
      </c>
      <c r="AL23" s="63">
        <f t="shared" si="3"/>
        <v>36.25</v>
      </c>
      <c r="AM23" s="64">
        <f t="shared" si="4"/>
        <v>36.25</v>
      </c>
      <c r="AN23" s="65">
        <f t="shared" si="5"/>
        <v>36.25</v>
      </c>
      <c r="AO23" s="54"/>
      <c r="AQ23" s="71">
        <f t="shared" si="6"/>
        <v>18.125</v>
      </c>
      <c r="AR23" s="32"/>
      <c r="AS23" s="73">
        <f t="shared" si="7"/>
        <v>0</v>
      </c>
      <c r="AT23" s="74" t="str">
        <f t="shared" si="8"/>
        <v/>
      </c>
      <c r="AU23" s="71" t="str">
        <f t="shared" si="9"/>
        <v/>
      </c>
      <c r="AV23" s="32"/>
      <c r="AW23" s="73">
        <f t="shared" si="10"/>
        <v>0</v>
      </c>
      <c r="AX23" s="77" t="str">
        <f t="shared" si="11"/>
        <v/>
      </c>
      <c r="AY23" s="71" t="str">
        <f t="shared" si="12"/>
        <v/>
      </c>
      <c r="AZ23" s="33"/>
      <c r="BA23" s="79" t="str">
        <f t="shared" si="13"/>
        <v/>
      </c>
      <c r="BB23" s="81">
        <f t="shared" si="14"/>
        <v>36.25</v>
      </c>
      <c r="BD23" s="138" t="str">
        <f t="shared" si="0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148">
        <v>0</v>
      </c>
      <c r="E24" s="149"/>
      <c r="F24" s="149">
        <v>0</v>
      </c>
      <c r="G24" s="149"/>
      <c r="H24" s="149">
        <v>0</v>
      </c>
      <c r="I24" s="149"/>
      <c r="J24" s="149">
        <v>0</v>
      </c>
      <c r="K24" s="150"/>
      <c r="L24" s="148">
        <v>0</v>
      </c>
      <c r="M24" s="149"/>
      <c r="N24" s="149">
        <v>0</v>
      </c>
      <c r="O24" s="149"/>
      <c r="P24" s="149">
        <v>0</v>
      </c>
      <c r="Q24" s="149"/>
      <c r="R24" s="149">
        <v>0</v>
      </c>
      <c r="S24" s="150"/>
      <c r="T24" s="148">
        <v>0</v>
      </c>
      <c r="U24" s="149"/>
      <c r="V24" s="149">
        <v>0</v>
      </c>
      <c r="W24" s="149"/>
      <c r="X24" s="149">
        <v>0</v>
      </c>
      <c r="Y24" s="149"/>
      <c r="Z24" s="149">
        <v>0</v>
      </c>
      <c r="AA24" s="150"/>
      <c r="AB24" s="148">
        <v>0</v>
      </c>
      <c r="AC24" s="149"/>
      <c r="AD24" s="149">
        <v>0</v>
      </c>
      <c r="AE24" s="149"/>
      <c r="AF24" s="149">
        <v>0</v>
      </c>
      <c r="AG24" s="149"/>
      <c r="AH24" s="149">
        <v>0</v>
      </c>
      <c r="AI24" s="150"/>
      <c r="AJ24" s="61">
        <f t="shared" si="1"/>
        <v>0</v>
      </c>
      <c r="AK24" s="62">
        <f t="shared" si="2"/>
        <v>0</v>
      </c>
      <c r="AL24" s="63">
        <f t="shared" si="3"/>
        <v>0</v>
      </c>
      <c r="AM24" s="64">
        <f t="shared" si="4"/>
        <v>0</v>
      </c>
      <c r="AN24" s="65">
        <f t="shared" si="5"/>
        <v>0</v>
      </c>
      <c r="AO24" s="54"/>
      <c r="AQ24" s="71">
        <f t="shared" si="6"/>
        <v>0</v>
      </c>
      <c r="AR24" s="32"/>
      <c r="AS24" s="73">
        <f t="shared" si="7"/>
        <v>0</v>
      </c>
      <c r="AT24" s="74" t="str">
        <f t="shared" si="8"/>
        <v/>
      </c>
      <c r="AU24" s="71" t="str">
        <f t="shared" si="9"/>
        <v/>
      </c>
      <c r="AV24" s="32"/>
      <c r="AW24" s="73">
        <f t="shared" si="10"/>
        <v>0</v>
      </c>
      <c r="AX24" s="77" t="str">
        <f t="shared" si="11"/>
        <v/>
      </c>
      <c r="AY24" s="71" t="str">
        <f t="shared" si="12"/>
        <v/>
      </c>
      <c r="AZ24" s="33"/>
      <c r="BA24" s="79" t="str">
        <f t="shared" si="13"/>
        <v/>
      </c>
      <c r="BB24" s="81">
        <f t="shared" si="14"/>
        <v>0</v>
      </c>
      <c r="BD24" s="138" t="str">
        <f t="shared" si="0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148">
        <v>89</v>
      </c>
      <c r="E25" s="149"/>
      <c r="F25" s="149">
        <v>86</v>
      </c>
      <c r="G25" s="149"/>
      <c r="H25" s="149">
        <v>84</v>
      </c>
      <c r="I25" s="149"/>
      <c r="J25" s="149">
        <v>85</v>
      </c>
      <c r="K25" s="150"/>
      <c r="L25" s="148">
        <v>87</v>
      </c>
      <c r="M25" s="149"/>
      <c r="N25" s="149">
        <v>85</v>
      </c>
      <c r="O25" s="149"/>
      <c r="P25" s="149">
        <v>86</v>
      </c>
      <c r="Q25" s="149"/>
      <c r="R25" s="149">
        <v>87</v>
      </c>
      <c r="S25" s="150"/>
      <c r="T25" s="148">
        <v>90</v>
      </c>
      <c r="U25" s="149"/>
      <c r="V25" s="149">
        <v>86</v>
      </c>
      <c r="W25" s="149"/>
      <c r="X25" s="149">
        <v>89</v>
      </c>
      <c r="Y25" s="149"/>
      <c r="Z25" s="149">
        <v>89</v>
      </c>
      <c r="AA25" s="150"/>
      <c r="AB25" s="148">
        <v>88</v>
      </c>
      <c r="AC25" s="149"/>
      <c r="AD25" s="149">
        <v>88</v>
      </c>
      <c r="AE25" s="149"/>
      <c r="AF25" s="149">
        <v>85</v>
      </c>
      <c r="AG25" s="149"/>
      <c r="AH25" s="149">
        <v>86</v>
      </c>
      <c r="AI25" s="150"/>
      <c r="AJ25" s="61">
        <f t="shared" si="1"/>
        <v>86</v>
      </c>
      <c r="AK25" s="62">
        <f t="shared" si="2"/>
        <v>86.25</v>
      </c>
      <c r="AL25" s="63">
        <f t="shared" si="3"/>
        <v>88.5</v>
      </c>
      <c r="AM25" s="64">
        <f t="shared" si="4"/>
        <v>86.75</v>
      </c>
      <c r="AN25" s="65">
        <f t="shared" si="5"/>
        <v>86.875</v>
      </c>
      <c r="AO25" s="54"/>
      <c r="AQ25" s="71" t="str">
        <f t="shared" si="6"/>
        <v/>
      </c>
      <c r="AR25" s="32"/>
      <c r="AS25" s="73">
        <f t="shared" si="7"/>
        <v>0</v>
      </c>
      <c r="AT25" s="74" t="str">
        <f t="shared" si="8"/>
        <v/>
      </c>
      <c r="AU25" s="71" t="str">
        <f t="shared" si="9"/>
        <v/>
      </c>
      <c r="AV25" s="32"/>
      <c r="AW25" s="73">
        <f t="shared" si="10"/>
        <v>0</v>
      </c>
      <c r="AX25" s="77" t="str">
        <f t="shared" si="11"/>
        <v/>
      </c>
      <c r="AY25" s="71" t="str">
        <f t="shared" si="12"/>
        <v/>
      </c>
      <c r="AZ25" s="33"/>
      <c r="BA25" s="79">
        <f t="shared" si="13"/>
        <v>86.875</v>
      </c>
      <c r="BB25" s="81" t="str">
        <f t="shared" si="14"/>
        <v/>
      </c>
      <c r="BD25" s="138" t="str">
        <f t="shared" si="0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148">
        <v>80</v>
      </c>
      <c r="E26" s="149"/>
      <c r="F26" s="149">
        <v>84</v>
      </c>
      <c r="G26" s="149"/>
      <c r="H26" s="149">
        <v>80</v>
      </c>
      <c r="I26" s="149"/>
      <c r="J26" s="149">
        <v>84</v>
      </c>
      <c r="K26" s="150"/>
      <c r="L26" s="148">
        <v>80</v>
      </c>
      <c r="M26" s="149"/>
      <c r="N26" s="149">
        <v>80</v>
      </c>
      <c r="O26" s="149"/>
      <c r="P26" s="149">
        <v>83</v>
      </c>
      <c r="Q26" s="149"/>
      <c r="R26" s="149">
        <v>84</v>
      </c>
      <c r="S26" s="150"/>
      <c r="T26" s="148">
        <v>84</v>
      </c>
      <c r="U26" s="149"/>
      <c r="V26" s="149">
        <v>84</v>
      </c>
      <c r="W26" s="149"/>
      <c r="X26" s="149">
        <v>83</v>
      </c>
      <c r="Y26" s="149"/>
      <c r="Z26" s="149">
        <v>84</v>
      </c>
      <c r="AA26" s="150"/>
      <c r="AB26" s="148">
        <v>83</v>
      </c>
      <c r="AC26" s="149"/>
      <c r="AD26" s="149">
        <v>84</v>
      </c>
      <c r="AE26" s="149"/>
      <c r="AF26" s="149">
        <v>84</v>
      </c>
      <c r="AG26" s="149"/>
      <c r="AH26" s="149">
        <v>85</v>
      </c>
      <c r="AI26" s="150"/>
      <c r="AJ26" s="61">
        <f t="shared" si="1"/>
        <v>82</v>
      </c>
      <c r="AK26" s="62">
        <f t="shared" si="2"/>
        <v>81.75</v>
      </c>
      <c r="AL26" s="63">
        <f t="shared" si="3"/>
        <v>83.75</v>
      </c>
      <c r="AM26" s="64">
        <f t="shared" si="4"/>
        <v>84</v>
      </c>
      <c r="AN26" s="65">
        <f t="shared" si="5"/>
        <v>82.875</v>
      </c>
      <c r="AO26" s="54"/>
      <c r="AQ26" s="71" t="str">
        <f t="shared" si="6"/>
        <v/>
      </c>
      <c r="AR26" s="32"/>
      <c r="AS26" s="73">
        <f t="shared" si="7"/>
        <v>0</v>
      </c>
      <c r="AT26" s="74" t="str">
        <f t="shared" si="8"/>
        <v/>
      </c>
      <c r="AU26" s="71" t="str">
        <f t="shared" si="9"/>
        <v/>
      </c>
      <c r="AV26" s="32"/>
      <c r="AW26" s="73">
        <f t="shared" si="10"/>
        <v>0</v>
      </c>
      <c r="AX26" s="77" t="str">
        <f t="shared" si="11"/>
        <v/>
      </c>
      <c r="AY26" s="71" t="str">
        <f t="shared" si="12"/>
        <v/>
      </c>
      <c r="AZ26" s="33"/>
      <c r="BA26" s="79">
        <f t="shared" si="13"/>
        <v>82.875</v>
      </c>
      <c r="BB26" s="81" t="str">
        <f t="shared" si="14"/>
        <v/>
      </c>
      <c r="BD26" s="138" t="str">
        <f t="shared" si="0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148">
        <v>90</v>
      </c>
      <c r="E27" s="149"/>
      <c r="F27" s="149">
        <v>85</v>
      </c>
      <c r="G27" s="149"/>
      <c r="H27" s="149">
        <v>90</v>
      </c>
      <c r="I27" s="149"/>
      <c r="J27" s="149">
        <v>89</v>
      </c>
      <c r="K27" s="150"/>
      <c r="L27" s="148">
        <v>89</v>
      </c>
      <c r="M27" s="149"/>
      <c r="N27" s="149">
        <v>86</v>
      </c>
      <c r="O27" s="149"/>
      <c r="P27" s="149">
        <v>90</v>
      </c>
      <c r="Q27" s="149"/>
      <c r="R27" s="149">
        <v>92</v>
      </c>
      <c r="S27" s="150"/>
      <c r="T27" s="148">
        <v>90</v>
      </c>
      <c r="U27" s="149"/>
      <c r="V27" s="149">
        <v>90</v>
      </c>
      <c r="W27" s="149"/>
      <c r="X27" s="149">
        <v>93</v>
      </c>
      <c r="Y27" s="149"/>
      <c r="Z27" s="149">
        <v>94</v>
      </c>
      <c r="AA27" s="150"/>
      <c r="AB27" s="148">
        <v>90</v>
      </c>
      <c r="AC27" s="149"/>
      <c r="AD27" s="149">
        <v>86</v>
      </c>
      <c r="AE27" s="149"/>
      <c r="AF27" s="149">
        <v>94</v>
      </c>
      <c r="AG27" s="149"/>
      <c r="AH27" s="149">
        <v>90</v>
      </c>
      <c r="AI27" s="150"/>
      <c r="AJ27" s="61">
        <f t="shared" si="1"/>
        <v>88.5</v>
      </c>
      <c r="AK27" s="62">
        <f t="shared" si="2"/>
        <v>89.25</v>
      </c>
      <c r="AL27" s="63">
        <f t="shared" si="3"/>
        <v>91.75</v>
      </c>
      <c r="AM27" s="64">
        <f t="shared" si="4"/>
        <v>90</v>
      </c>
      <c r="AN27" s="65">
        <f t="shared" si="5"/>
        <v>89.875</v>
      </c>
      <c r="AO27" s="54"/>
      <c r="AQ27" s="71" t="str">
        <f t="shared" si="6"/>
        <v/>
      </c>
      <c r="AR27" s="32"/>
      <c r="AS27" s="73">
        <f t="shared" si="7"/>
        <v>0</v>
      </c>
      <c r="AT27" s="74" t="str">
        <f t="shared" si="8"/>
        <v/>
      </c>
      <c r="AU27" s="71" t="str">
        <f t="shared" si="9"/>
        <v/>
      </c>
      <c r="AV27" s="32"/>
      <c r="AW27" s="73">
        <f t="shared" si="10"/>
        <v>0</v>
      </c>
      <c r="AX27" s="77" t="str">
        <f t="shared" si="11"/>
        <v/>
      </c>
      <c r="AY27" s="71" t="str">
        <f t="shared" si="12"/>
        <v/>
      </c>
      <c r="AZ27" s="33"/>
      <c r="BA27" s="79">
        <f t="shared" si="13"/>
        <v>89.875</v>
      </c>
      <c r="BB27" s="81" t="str">
        <f t="shared" si="14"/>
        <v/>
      </c>
      <c r="BD27" s="138" t="str">
        <f t="shared" si="0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148">
        <v>85</v>
      </c>
      <c r="E28" s="149"/>
      <c r="F28" s="149">
        <v>85</v>
      </c>
      <c r="G28" s="149"/>
      <c r="H28" s="149">
        <v>83</v>
      </c>
      <c r="I28" s="149"/>
      <c r="J28" s="149">
        <v>90</v>
      </c>
      <c r="K28" s="150"/>
      <c r="L28" s="148">
        <v>90</v>
      </c>
      <c r="M28" s="149"/>
      <c r="N28" s="149">
        <v>89</v>
      </c>
      <c r="O28" s="149"/>
      <c r="P28" s="149">
        <v>90</v>
      </c>
      <c r="Q28" s="149"/>
      <c r="R28" s="149">
        <v>89</v>
      </c>
      <c r="S28" s="150"/>
      <c r="T28" s="148">
        <v>89</v>
      </c>
      <c r="U28" s="149"/>
      <c r="V28" s="149">
        <v>87</v>
      </c>
      <c r="W28" s="149"/>
      <c r="X28" s="149">
        <v>88</v>
      </c>
      <c r="Y28" s="149"/>
      <c r="Z28" s="149">
        <v>89</v>
      </c>
      <c r="AA28" s="150"/>
      <c r="AB28" s="148">
        <v>89</v>
      </c>
      <c r="AC28" s="149"/>
      <c r="AD28" s="149">
        <v>88</v>
      </c>
      <c r="AE28" s="149"/>
      <c r="AF28" s="149">
        <v>89</v>
      </c>
      <c r="AG28" s="149"/>
      <c r="AH28" s="149">
        <v>90</v>
      </c>
      <c r="AI28" s="150"/>
      <c r="AJ28" s="61">
        <f t="shared" si="1"/>
        <v>85.75</v>
      </c>
      <c r="AK28" s="62">
        <f t="shared" si="2"/>
        <v>89.5</v>
      </c>
      <c r="AL28" s="63">
        <f t="shared" si="3"/>
        <v>88.25</v>
      </c>
      <c r="AM28" s="64">
        <f t="shared" si="4"/>
        <v>89</v>
      </c>
      <c r="AN28" s="65">
        <f t="shared" si="5"/>
        <v>88.125</v>
      </c>
      <c r="AO28" s="54"/>
      <c r="AQ28" s="71" t="str">
        <f t="shared" si="6"/>
        <v/>
      </c>
      <c r="AR28" s="32"/>
      <c r="AS28" s="73">
        <f t="shared" si="7"/>
        <v>0</v>
      </c>
      <c r="AT28" s="74" t="str">
        <f t="shared" si="8"/>
        <v/>
      </c>
      <c r="AU28" s="71" t="str">
        <f t="shared" si="9"/>
        <v/>
      </c>
      <c r="AV28" s="32"/>
      <c r="AW28" s="73">
        <f t="shared" si="10"/>
        <v>0</v>
      </c>
      <c r="AX28" s="77" t="str">
        <f t="shared" si="11"/>
        <v/>
      </c>
      <c r="AY28" s="71" t="str">
        <f t="shared" si="12"/>
        <v/>
      </c>
      <c r="AZ28" s="33"/>
      <c r="BA28" s="79">
        <f t="shared" si="13"/>
        <v>88.125</v>
      </c>
      <c r="BB28" s="81" t="str">
        <f t="shared" si="14"/>
        <v/>
      </c>
      <c r="BD28" s="138" t="str">
        <f t="shared" si="0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148">
        <v>84</v>
      </c>
      <c r="E29" s="149"/>
      <c r="F29" s="149">
        <v>85</v>
      </c>
      <c r="G29" s="149"/>
      <c r="H29" s="149">
        <v>79</v>
      </c>
      <c r="I29" s="149"/>
      <c r="J29" s="149">
        <v>80</v>
      </c>
      <c r="K29" s="150"/>
      <c r="L29" s="148">
        <v>85</v>
      </c>
      <c r="M29" s="149"/>
      <c r="N29" s="149">
        <v>86</v>
      </c>
      <c r="O29" s="149"/>
      <c r="P29" s="149">
        <v>79</v>
      </c>
      <c r="Q29" s="149"/>
      <c r="R29" s="149">
        <v>80</v>
      </c>
      <c r="S29" s="150"/>
      <c r="T29" s="148">
        <v>84</v>
      </c>
      <c r="U29" s="149"/>
      <c r="V29" s="149">
        <v>85</v>
      </c>
      <c r="W29" s="149"/>
      <c r="X29" s="149">
        <v>79</v>
      </c>
      <c r="Y29" s="149"/>
      <c r="Z29" s="149">
        <v>78</v>
      </c>
      <c r="AA29" s="150"/>
      <c r="AB29" s="148">
        <v>85</v>
      </c>
      <c r="AC29" s="149"/>
      <c r="AD29" s="149">
        <v>87</v>
      </c>
      <c r="AE29" s="149"/>
      <c r="AF29" s="149">
        <v>86</v>
      </c>
      <c r="AG29" s="149"/>
      <c r="AH29" s="149">
        <v>79</v>
      </c>
      <c r="AI29" s="150"/>
      <c r="AJ29" s="61">
        <f t="shared" si="1"/>
        <v>82</v>
      </c>
      <c r="AK29" s="62">
        <f t="shared" si="2"/>
        <v>82.5</v>
      </c>
      <c r="AL29" s="63">
        <f t="shared" si="3"/>
        <v>81.5</v>
      </c>
      <c r="AM29" s="64">
        <f t="shared" si="4"/>
        <v>84.25</v>
      </c>
      <c r="AN29" s="65">
        <f t="shared" si="5"/>
        <v>82.5625</v>
      </c>
      <c r="AO29" s="54"/>
      <c r="AQ29" s="71" t="str">
        <f t="shared" si="6"/>
        <v/>
      </c>
      <c r="AR29" s="32"/>
      <c r="AS29" s="73">
        <f t="shared" si="7"/>
        <v>0</v>
      </c>
      <c r="AT29" s="74" t="str">
        <f t="shared" si="8"/>
        <v/>
      </c>
      <c r="AU29" s="71" t="str">
        <f t="shared" si="9"/>
        <v/>
      </c>
      <c r="AV29" s="32"/>
      <c r="AW29" s="73">
        <f t="shared" si="10"/>
        <v>0</v>
      </c>
      <c r="AX29" s="77" t="str">
        <f t="shared" si="11"/>
        <v/>
      </c>
      <c r="AY29" s="71" t="str">
        <f t="shared" si="12"/>
        <v/>
      </c>
      <c r="AZ29" s="33"/>
      <c r="BA29" s="79">
        <f t="shared" si="13"/>
        <v>82.5625</v>
      </c>
      <c r="BB29" s="81" t="str">
        <f t="shared" si="14"/>
        <v/>
      </c>
      <c r="BD29" s="138" t="str">
        <f t="shared" si="0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148">
        <v>87</v>
      </c>
      <c r="E30" s="149"/>
      <c r="F30" s="149">
        <v>88</v>
      </c>
      <c r="G30" s="149"/>
      <c r="H30" s="149">
        <v>86</v>
      </c>
      <c r="I30" s="149"/>
      <c r="J30" s="149">
        <v>84</v>
      </c>
      <c r="K30" s="150"/>
      <c r="L30" s="148">
        <v>85</v>
      </c>
      <c r="M30" s="149"/>
      <c r="N30" s="149">
        <v>86</v>
      </c>
      <c r="O30" s="149"/>
      <c r="P30" s="149">
        <v>89</v>
      </c>
      <c r="Q30" s="149"/>
      <c r="R30" s="149">
        <v>84</v>
      </c>
      <c r="S30" s="150"/>
      <c r="T30" s="148">
        <v>85</v>
      </c>
      <c r="U30" s="149"/>
      <c r="V30" s="149">
        <v>86</v>
      </c>
      <c r="W30" s="149"/>
      <c r="X30" s="149">
        <v>89</v>
      </c>
      <c r="Y30" s="149"/>
      <c r="Z30" s="149">
        <v>80</v>
      </c>
      <c r="AA30" s="150"/>
      <c r="AB30" s="148">
        <v>88</v>
      </c>
      <c r="AC30" s="149"/>
      <c r="AD30" s="149">
        <v>87</v>
      </c>
      <c r="AE30" s="149"/>
      <c r="AF30" s="149">
        <v>89</v>
      </c>
      <c r="AG30" s="149"/>
      <c r="AH30" s="149">
        <v>87</v>
      </c>
      <c r="AI30" s="150"/>
      <c r="AJ30" s="61">
        <f t="shared" si="1"/>
        <v>86.25</v>
      </c>
      <c r="AK30" s="62">
        <f t="shared" si="2"/>
        <v>86</v>
      </c>
      <c r="AL30" s="63">
        <f t="shared" si="3"/>
        <v>85</v>
      </c>
      <c r="AM30" s="64">
        <f t="shared" si="4"/>
        <v>87.75</v>
      </c>
      <c r="AN30" s="65">
        <f t="shared" si="5"/>
        <v>86.25</v>
      </c>
      <c r="AO30" s="54"/>
      <c r="AQ30" s="71" t="str">
        <f t="shared" si="6"/>
        <v/>
      </c>
      <c r="AR30" s="32"/>
      <c r="AS30" s="73">
        <f t="shared" si="7"/>
        <v>0</v>
      </c>
      <c r="AT30" s="74" t="str">
        <f t="shared" si="8"/>
        <v/>
      </c>
      <c r="AU30" s="71" t="str">
        <f t="shared" si="9"/>
        <v/>
      </c>
      <c r="AV30" s="32"/>
      <c r="AW30" s="73">
        <f t="shared" si="10"/>
        <v>0</v>
      </c>
      <c r="AX30" s="77" t="str">
        <f t="shared" si="11"/>
        <v/>
      </c>
      <c r="AY30" s="71" t="str">
        <f t="shared" si="12"/>
        <v/>
      </c>
      <c r="AZ30" s="33"/>
      <c r="BA30" s="79">
        <f t="shared" si="13"/>
        <v>86.25</v>
      </c>
      <c r="BB30" s="81" t="str">
        <f t="shared" si="14"/>
        <v/>
      </c>
      <c r="BD30" s="138" t="str">
        <f t="shared" si="0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148">
        <v>85</v>
      </c>
      <c r="E31" s="149"/>
      <c r="F31" s="149">
        <v>90</v>
      </c>
      <c r="G31" s="149"/>
      <c r="H31" s="149">
        <v>96</v>
      </c>
      <c r="I31" s="149"/>
      <c r="J31" s="149">
        <v>98</v>
      </c>
      <c r="K31" s="150"/>
      <c r="L31" s="148">
        <v>85</v>
      </c>
      <c r="M31" s="149"/>
      <c r="N31" s="149">
        <v>95</v>
      </c>
      <c r="O31" s="149"/>
      <c r="P31" s="149">
        <v>96</v>
      </c>
      <c r="Q31" s="149"/>
      <c r="R31" s="149">
        <v>99</v>
      </c>
      <c r="S31" s="150"/>
      <c r="T31" s="148">
        <v>95</v>
      </c>
      <c r="U31" s="149"/>
      <c r="V31" s="149">
        <v>95</v>
      </c>
      <c r="W31" s="149"/>
      <c r="X31" s="149">
        <v>97</v>
      </c>
      <c r="Y31" s="149"/>
      <c r="Z31" s="149">
        <v>98</v>
      </c>
      <c r="AA31" s="150"/>
      <c r="AB31" s="148">
        <v>80</v>
      </c>
      <c r="AC31" s="149"/>
      <c r="AD31" s="149">
        <v>95</v>
      </c>
      <c r="AE31" s="149"/>
      <c r="AF31" s="149">
        <v>96</v>
      </c>
      <c r="AG31" s="149"/>
      <c r="AH31" s="149">
        <v>99</v>
      </c>
      <c r="AI31" s="150"/>
      <c r="AJ31" s="61">
        <f t="shared" si="1"/>
        <v>92.25</v>
      </c>
      <c r="AK31" s="62">
        <f t="shared" si="2"/>
        <v>93.75</v>
      </c>
      <c r="AL31" s="63">
        <f t="shared" si="3"/>
        <v>96.25</v>
      </c>
      <c r="AM31" s="64">
        <f t="shared" si="4"/>
        <v>92.5</v>
      </c>
      <c r="AN31" s="65">
        <f t="shared" si="5"/>
        <v>93.6875</v>
      </c>
      <c r="AO31" s="54"/>
      <c r="AQ31" s="71" t="str">
        <f t="shared" si="6"/>
        <v/>
      </c>
      <c r="AR31" s="32"/>
      <c r="AS31" s="73">
        <f t="shared" si="7"/>
        <v>0</v>
      </c>
      <c r="AT31" s="74" t="str">
        <f t="shared" si="8"/>
        <v/>
      </c>
      <c r="AU31" s="71" t="str">
        <f t="shared" si="9"/>
        <v/>
      </c>
      <c r="AV31" s="32"/>
      <c r="AW31" s="73">
        <f t="shared" si="10"/>
        <v>0</v>
      </c>
      <c r="AX31" s="77" t="str">
        <f t="shared" si="11"/>
        <v/>
      </c>
      <c r="AY31" s="71" t="str">
        <f t="shared" si="12"/>
        <v/>
      </c>
      <c r="AZ31" s="33"/>
      <c r="BA31" s="79">
        <f t="shared" si="13"/>
        <v>93.6875</v>
      </c>
      <c r="BB31" s="81" t="str">
        <f t="shared" si="14"/>
        <v/>
      </c>
      <c r="BD31" s="138" t="str">
        <f t="shared" si="0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148">
        <v>0</v>
      </c>
      <c r="E32" s="149"/>
      <c r="F32" s="149">
        <v>0</v>
      </c>
      <c r="G32" s="149"/>
      <c r="H32" s="149">
        <v>0</v>
      </c>
      <c r="I32" s="149"/>
      <c r="J32" s="149">
        <v>0</v>
      </c>
      <c r="K32" s="150"/>
      <c r="L32" s="148">
        <v>0</v>
      </c>
      <c r="M32" s="149"/>
      <c r="N32" s="149">
        <v>0</v>
      </c>
      <c r="O32" s="149"/>
      <c r="P32" s="149">
        <v>0</v>
      </c>
      <c r="Q32" s="149"/>
      <c r="R32" s="149">
        <v>0</v>
      </c>
      <c r="S32" s="150"/>
      <c r="T32" s="148">
        <v>0</v>
      </c>
      <c r="U32" s="149"/>
      <c r="V32" s="149">
        <v>0</v>
      </c>
      <c r="W32" s="149"/>
      <c r="X32" s="149">
        <v>0</v>
      </c>
      <c r="Y32" s="149"/>
      <c r="Z32" s="149">
        <v>0</v>
      </c>
      <c r="AA32" s="150"/>
      <c r="AB32" s="148">
        <v>0</v>
      </c>
      <c r="AC32" s="149"/>
      <c r="AD32" s="149">
        <v>0</v>
      </c>
      <c r="AE32" s="149"/>
      <c r="AF32" s="149">
        <v>0</v>
      </c>
      <c r="AG32" s="149"/>
      <c r="AH32" s="149">
        <v>0</v>
      </c>
      <c r="AI32" s="150"/>
      <c r="AJ32" s="61">
        <f t="shared" si="1"/>
        <v>0</v>
      </c>
      <c r="AK32" s="62">
        <f t="shared" si="2"/>
        <v>0</v>
      </c>
      <c r="AL32" s="63">
        <f t="shared" si="3"/>
        <v>0</v>
      </c>
      <c r="AM32" s="64">
        <f t="shared" si="4"/>
        <v>0</v>
      </c>
      <c r="AN32" s="65">
        <f t="shared" si="5"/>
        <v>0</v>
      </c>
      <c r="AO32" s="54"/>
      <c r="AQ32" s="71">
        <f t="shared" si="6"/>
        <v>0</v>
      </c>
      <c r="AR32" s="32"/>
      <c r="AS32" s="73">
        <f t="shared" si="7"/>
        <v>0</v>
      </c>
      <c r="AT32" s="74" t="str">
        <f t="shared" si="8"/>
        <v/>
      </c>
      <c r="AU32" s="71" t="str">
        <f t="shared" si="9"/>
        <v/>
      </c>
      <c r="AV32" s="32"/>
      <c r="AW32" s="73">
        <f t="shared" si="10"/>
        <v>0</v>
      </c>
      <c r="AX32" s="77" t="str">
        <f t="shared" si="11"/>
        <v/>
      </c>
      <c r="AY32" s="71" t="str">
        <f t="shared" si="12"/>
        <v/>
      </c>
      <c r="AZ32" s="33"/>
      <c r="BA32" s="79" t="str">
        <f t="shared" si="13"/>
        <v/>
      </c>
      <c r="BB32" s="81">
        <f t="shared" si="14"/>
        <v>0</v>
      </c>
      <c r="BD32" s="138" t="str">
        <f t="shared" si="0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148">
        <v>0</v>
      </c>
      <c r="E33" s="149"/>
      <c r="F33" s="149">
        <v>0</v>
      </c>
      <c r="G33" s="149"/>
      <c r="H33" s="149">
        <v>0</v>
      </c>
      <c r="I33" s="149"/>
      <c r="J33" s="149">
        <v>0</v>
      </c>
      <c r="K33" s="150"/>
      <c r="L33" s="148">
        <v>0</v>
      </c>
      <c r="M33" s="149"/>
      <c r="N33" s="149">
        <v>0</v>
      </c>
      <c r="O33" s="149"/>
      <c r="P33" s="149">
        <v>0</v>
      </c>
      <c r="Q33" s="149"/>
      <c r="R33" s="149">
        <v>0</v>
      </c>
      <c r="S33" s="150"/>
      <c r="T33" s="148">
        <v>0</v>
      </c>
      <c r="U33" s="149"/>
      <c r="V33" s="149">
        <v>0</v>
      </c>
      <c r="W33" s="149"/>
      <c r="X33" s="149">
        <v>0</v>
      </c>
      <c r="Y33" s="149"/>
      <c r="Z33" s="149">
        <v>0</v>
      </c>
      <c r="AA33" s="150"/>
      <c r="AB33" s="148">
        <v>0</v>
      </c>
      <c r="AC33" s="149"/>
      <c r="AD33" s="149">
        <v>0</v>
      </c>
      <c r="AE33" s="149"/>
      <c r="AF33" s="149">
        <v>0</v>
      </c>
      <c r="AG33" s="149"/>
      <c r="AH33" s="149">
        <v>0</v>
      </c>
      <c r="AI33" s="150"/>
      <c r="AJ33" s="61">
        <f t="shared" si="1"/>
        <v>0</v>
      </c>
      <c r="AK33" s="62">
        <f t="shared" si="2"/>
        <v>0</v>
      </c>
      <c r="AL33" s="63">
        <f t="shared" si="3"/>
        <v>0</v>
      </c>
      <c r="AM33" s="64">
        <f t="shared" si="4"/>
        <v>0</v>
      </c>
      <c r="AN33" s="65">
        <f t="shared" si="5"/>
        <v>0</v>
      </c>
      <c r="AO33" s="54"/>
      <c r="AQ33" s="71">
        <f t="shared" si="6"/>
        <v>0</v>
      </c>
      <c r="AR33" s="32"/>
      <c r="AS33" s="73">
        <f t="shared" si="7"/>
        <v>0</v>
      </c>
      <c r="AT33" s="74" t="str">
        <f t="shared" si="8"/>
        <v/>
      </c>
      <c r="AU33" s="71" t="str">
        <f t="shared" si="9"/>
        <v/>
      </c>
      <c r="AV33" s="32"/>
      <c r="AW33" s="73">
        <f t="shared" si="10"/>
        <v>0</v>
      </c>
      <c r="AX33" s="77" t="str">
        <f t="shared" si="11"/>
        <v/>
      </c>
      <c r="AY33" s="71" t="str">
        <f t="shared" si="12"/>
        <v/>
      </c>
      <c r="AZ33" s="33"/>
      <c r="BA33" s="79" t="str">
        <f t="shared" si="13"/>
        <v/>
      </c>
      <c r="BB33" s="81">
        <f t="shared" si="14"/>
        <v>0</v>
      </c>
      <c r="BD33" s="138" t="str">
        <f t="shared" si="0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148">
        <v>94</v>
      </c>
      <c r="E34" s="149"/>
      <c r="F34" s="149">
        <v>97</v>
      </c>
      <c r="G34" s="149"/>
      <c r="H34" s="149">
        <v>98</v>
      </c>
      <c r="I34" s="149"/>
      <c r="J34" s="149">
        <v>99</v>
      </c>
      <c r="K34" s="150"/>
      <c r="L34" s="148">
        <v>90</v>
      </c>
      <c r="M34" s="149"/>
      <c r="N34" s="149">
        <v>89</v>
      </c>
      <c r="O34" s="149"/>
      <c r="P34" s="149">
        <v>90</v>
      </c>
      <c r="Q34" s="149"/>
      <c r="R34" s="149">
        <v>95</v>
      </c>
      <c r="S34" s="150"/>
      <c r="T34" s="148">
        <v>94</v>
      </c>
      <c r="U34" s="149"/>
      <c r="V34" s="149">
        <v>90</v>
      </c>
      <c r="W34" s="149"/>
      <c r="X34" s="149">
        <v>96</v>
      </c>
      <c r="Y34" s="149"/>
      <c r="Z34" s="149">
        <v>97</v>
      </c>
      <c r="AA34" s="150"/>
      <c r="AB34" s="148">
        <v>95</v>
      </c>
      <c r="AC34" s="149"/>
      <c r="AD34" s="149">
        <v>89</v>
      </c>
      <c r="AE34" s="149"/>
      <c r="AF34" s="149">
        <v>95</v>
      </c>
      <c r="AG34" s="149"/>
      <c r="AH34" s="149">
        <v>99</v>
      </c>
      <c r="AI34" s="150"/>
      <c r="AJ34" s="61">
        <f t="shared" si="1"/>
        <v>97</v>
      </c>
      <c r="AK34" s="62">
        <f t="shared" si="2"/>
        <v>91</v>
      </c>
      <c r="AL34" s="63">
        <f t="shared" si="3"/>
        <v>94.25</v>
      </c>
      <c r="AM34" s="64">
        <f t="shared" si="4"/>
        <v>94.5</v>
      </c>
      <c r="AN34" s="65">
        <f t="shared" si="5"/>
        <v>94.1875</v>
      </c>
      <c r="AO34" s="54"/>
      <c r="AQ34" s="71" t="str">
        <f t="shared" si="6"/>
        <v/>
      </c>
      <c r="AR34" s="32"/>
      <c r="AS34" s="73">
        <f t="shared" si="7"/>
        <v>0</v>
      </c>
      <c r="AT34" s="74" t="str">
        <f t="shared" si="8"/>
        <v/>
      </c>
      <c r="AU34" s="71" t="str">
        <f t="shared" si="9"/>
        <v/>
      </c>
      <c r="AV34" s="32"/>
      <c r="AW34" s="73">
        <f t="shared" si="10"/>
        <v>0</v>
      </c>
      <c r="AX34" s="77" t="str">
        <f t="shared" si="11"/>
        <v/>
      </c>
      <c r="AY34" s="71" t="str">
        <f t="shared" si="12"/>
        <v/>
      </c>
      <c r="AZ34" s="33"/>
      <c r="BA34" s="79">
        <f t="shared" si="13"/>
        <v>94.1875</v>
      </c>
      <c r="BB34" s="81" t="str">
        <f t="shared" si="14"/>
        <v/>
      </c>
      <c r="BD34" s="138" t="str">
        <f t="shared" si="0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148">
        <v>79</v>
      </c>
      <c r="E35" s="149"/>
      <c r="F35" s="149">
        <v>78</v>
      </c>
      <c r="G35" s="149"/>
      <c r="H35" s="149">
        <v>80</v>
      </c>
      <c r="I35" s="149"/>
      <c r="J35" s="149">
        <v>85</v>
      </c>
      <c r="K35" s="150"/>
      <c r="L35" s="148">
        <v>78</v>
      </c>
      <c r="M35" s="149"/>
      <c r="N35" s="149">
        <v>79</v>
      </c>
      <c r="O35" s="149"/>
      <c r="P35" s="149">
        <v>80</v>
      </c>
      <c r="Q35" s="149"/>
      <c r="R35" s="149">
        <v>84</v>
      </c>
      <c r="S35" s="150"/>
      <c r="T35" s="148">
        <v>76</v>
      </c>
      <c r="U35" s="149"/>
      <c r="V35" s="149">
        <v>79</v>
      </c>
      <c r="W35" s="149"/>
      <c r="X35" s="149">
        <v>80</v>
      </c>
      <c r="Y35" s="149"/>
      <c r="Z35" s="149">
        <v>79</v>
      </c>
      <c r="AA35" s="150"/>
      <c r="AB35" s="148">
        <v>78</v>
      </c>
      <c r="AC35" s="149"/>
      <c r="AD35" s="149">
        <v>76</v>
      </c>
      <c r="AE35" s="149"/>
      <c r="AF35" s="149">
        <v>80</v>
      </c>
      <c r="AG35" s="149"/>
      <c r="AH35" s="149">
        <v>81</v>
      </c>
      <c r="AI35" s="150"/>
      <c r="AJ35" s="61">
        <f t="shared" si="1"/>
        <v>80.5</v>
      </c>
      <c r="AK35" s="62">
        <f t="shared" si="2"/>
        <v>80.25</v>
      </c>
      <c r="AL35" s="63">
        <f t="shared" si="3"/>
        <v>78.5</v>
      </c>
      <c r="AM35" s="64">
        <f t="shared" si="4"/>
        <v>78.75</v>
      </c>
      <c r="AN35" s="65">
        <f t="shared" si="5"/>
        <v>79.5</v>
      </c>
      <c r="AO35" s="54"/>
      <c r="AQ35" s="71" t="str">
        <f t="shared" si="6"/>
        <v/>
      </c>
      <c r="AR35" s="32"/>
      <c r="AS35" s="73">
        <f t="shared" si="7"/>
        <v>0</v>
      </c>
      <c r="AT35" s="74" t="str">
        <f t="shared" si="8"/>
        <v/>
      </c>
      <c r="AU35" s="71" t="str">
        <f t="shared" si="9"/>
        <v/>
      </c>
      <c r="AV35" s="32"/>
      <c r="AW35" s="73">
        <f t="shared" si="10"/>
        <v>0</v>
      </c>
      <c r="AX35" s="77" t="str">
        <f t="shared" si="11"/>
        <v/>
      </c>
      <c r="AY35" s="71" t="str">
        <f t="shared" si="12"/>
        <v/>
      </c>
      <c r="AZ35" s="33"/>
      <c r="BA35" s="79">
        <f t="shared" si="13"/>
        <v>79.5</v>
      </c>
      <c r="BB35" s="81" t="str">
        <f t="shared" si="14"/>
        <v/>
      </c>
      <c r="BD35" s="138" t="str">
        <f t="shared" si="0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148">
        <v>75</v>
      </c>
      <c r="E36" s="149"/>
      <c r="F36" s="149">
        <v>76</v>
      </c>
      <c r="G36" s="149"/>
      <c r="H36" s="149">
        <v>75</v>
      </c>
      <c r="I36" s="149"/>
      <c r="J36" s="149">
        <v>73</v>
      </c>
      <c r="K36" s="150"/>
      <c r="L36" s="148">
        <v>70</v>
      </c>
      <c r="M36" s="149"/>
      <c r="N36" s="149">
        <v>72</v>
      </c>
      <c r="O36" s="149"/>
      <c r="P36" s="149">
        <v>73</v>
      </c>
      <c r="Q36" s="149"/>
      <c r="R36" s="149">
        <v>71</v>
      </c>
      <c r="S36" s="150"/>
      <c r="T36" s="148">
        <v>75</v>
      </c>
      <c r="U36" s="149"/>
      <c r="V36" s="149">
        <v>74</v>
      </c>
      <c r="W36" s="149"/>
      <c r="X36" s="149">
        <v>74</v>
      </c>
      <c r="Y36" s="149"/>
      <c r="Z36" s="149">
        <v>71</v>
      </c>
      <c r="AA36" s="150"/>
      <c r="AB36" s="148">
        <v>70</v>
      </c>
      <c r="AC36" s="149"/>
      <c r="AD36" s="149">
        <v>74</v>
      </c>
      <c r="AE36" s="149"/>
      <c r="AF36" s="149">
        <v>71</v>
      </c>
      <c r="AG36" s="149"/>
      <c r="AH36" s="149">
        <v>73</v>
      </c>
      <c r="AI36" s="150"/>
      <c r="AJ36" s="61">
        <f t="shared" si="1"/>
        <v>74.75</v>
      </c>
      <c r="AK36" s="62">
        <f t="shared" si="2"/>
        <v>71.5</v>
      </c>
      <c r="AL36" s="63">
        <f t="shared" si="3"/>
        <v>73.5</v>
      </c>
      <c r="AM36" s="64">
        <f t="shared" si="4"/>
        <v>72</v>
      </c>
      <c r="AN36" s="65">
        <f t="shared" si="5"/>
        <v>72.9375</v>
      </c>
      <c r="AO36" s="54"/>
      <c r="AQ36" s="71" t="str">
        <f t="shared" si="6"/>
        <v/>
      </c>
      <c r="AR36" s="32"/>
      <c r="AS36" s="73">
        <f t="shared" si="7"/>
        <v>0</v>
      </c>
      <c r="AT36" s="74" t="str">
        <f t="shared" si="8"/>
        <v/>
      </c>
      <c r="AU36" s="71" t="str">
        <f t="shared" si="9"/>
        <v/>
      </c>
      <c r="AV36" s="32"/>
      <c r="AW36" s="73">
        <f t="shared" si="10"/>
        <v>0</v>
      </c>
      <c r="AX36" s="77" t="str">
        <f t="shared" si="11"/>
        <v/>
      </c>
      <c r="AY36" s="71" t="str">
        <f t="shared" si="12"/>
        <v/>
      </c>
      <c r="AZ36" s="33"/>
      <c r="BA36" s="79">
        <f t="shared" si="13"/>
        <v>72.9375</v>
      </c>
      <c r="BB36" s="81" t="str">
        <f t="shared" si="14"/>
        <v/>
      </c>
      <c r="BD36" s="138" t="str">
        <f t="shared" si="0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148">
        <v>84</v>
      </c>
      <c r="E37" s="149"/>
      <c r="F37" s="149">
        <v>85</v>
      </c>
      <c r="G37" s="149"/>
      <c r="H37" s="149">
        <v>86</v>
      </c>
      <c r="I37" s="149"/>
      <c r="J37" s="149">
        <v>87</v>
      </c>
      <c r="K37" s="150"/>
      <c r="L37" s="148">
        <v>85</v>
      </c>
      <c r="M37" s="149"/>
      <c r="N37" s="149">
        <v>83</v>
      </c>
      <c r="O37" s="149"/>
      <c r="P37" s="149">
        <v>87</v>
      </c>
      <c r="Q37" s="149"/>
      <c r="R37" s="149">
        <v>86</v>
      </c>
      <c r="S37" s="150"/>
      <c r="T37" s="148">
        <v>83</v>
      </c>
      <c r="U37" s="149"/>
      <c r="V37" s="149">
        <v>84</v>
      </c>
      <c r="W37" s="149"/>
      <c r="X37" s="149">
        <v>88</v>
      </c>
      <c r="Y37" s="149"/>
      <c r="Z37" s="149">
        <v>86</v>
      </c>
      <c r="AA37" s="150"/>
      <c r="AB37" s="148">
        <v>84</v>
      </c>
      <c r="AC37" s="149"/>
      <c r="AD37" s="149">
        <v>85</v>
      </c>
      <c r="AE37" s="149"/>
      <c r="AF37" s="149">
        <v>89</v>
      </c>
      <c r="AG37" s="149"/>
      <c r="AH37" s="149">
        <v>88</v>
      </c>
      <c r="AI37" s="150"/>
      <c r="AJ37" s="61">
        <f t="shared" si="1"/>
        <v>85.5</v>
      </c>
      <c r="AK37" s="62">
        <f t="shared" si="2"/>
        <v>85.25</v>
      </c>
      <c r="AL37" s="63">
        <f t="shared" si="3"/>
        <v>85.25</v>
      </c>
      <c r="AM37" s="64">
        <f t="shared" si="4"/>
        <v>86.5</v>
      </c>
      <c r="AN37" s="65">
        <f t="shared" si="5"/>
        <v>85.625</v>
      </c>
      <c r="AO37" s="54"/>
      <c r="AQ37" s="71" t="str">
        <f t="shared" si="6"/>
        <v/>
      </c>
      <c r="AR37" s="32"/>
      <c r="AS37" s="73">
        <f t="shared" si="7"/>
        <v>0</v>
      </c>
      <c r="AT37" s="74" t="str">
        <f t="shared" si="8"/>
        <v/>
      </c>
      <c r="AU37" s="71" t="str">
        <f t="shared" si="9"/>
        <v/>
      </c>
      <c r="AV37" s="32"/>
      <c r="AW37" s="73">
        <f t="shared" si="10"/>
        <v>0</v>
      </c>
      <c r="AX37" s="77" t="str">
        <f t="shared" si="11"/>
        <v/>
      </c>
      <c r="AY37" s="71" t="str">
        <f t="shared" si="12"/>
        <v/>
      </c>
      <c r="AZ37" s="33"/>
      <c r="BA37" s="79">
        <f t="shared" si="13"/>
        <v>85.625</v>
      </c>
      <c r="BB37" s="81" t="str">
        <f t="shared" si="14"/>
        <v/>
      </c>
      <c r="BD37" s="138" t="str">
        <f t="shared" si="0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148">
        <v>70</v>
      </c>
      <c r="E38" s="149"/>
      <c r="F38" s="149">
        <v>75</v>
      </c>
      <c r="G38" s="149"/>
      <c r="H38" s="149">
        <v>74</v>
      </c>
      <c r="I38" s="149"/>
      <c r="J38" s="149">
        <v>75</v>
      </c>
      <c r="K38" s="150"/>
      <c r="L38" s="148">
        <v>74</v>
      </c>
      <c r="M38" s="149"/>
      <c r="N38" s="149">
        <v>75</v>
      </c>
      <c r="O38" s="149"/>
      <c r="P38" s="149">
        <v>74</v>
      </c>
      <c r="Q38" s="149"/>
      <c r="R38" s="149">
        <v>75</v>
      </c>
      <c r="S38" s="150"/>
      <c r="T38" s="148">
        <v>73</v>
      </c>
      <c r="U38" s="149"/>
      <c r="V38" s="149">
        <v>74</v>
      </c>
      <c r="W38" s="149"/>
      <c r="X38" s="149">
        <v>73</v>
      </c>
      <c r="Y38" s="149"/>
      <c r="Z38" s="149">
        <v>74</v>
      </c>
      <c r="AA38" s="150"/>
      <c r="AB38" s="148">
        <v>75</v>
      </c>
      <c r="AC38" s="149"/>
      <c r="AD38" s="149">
        <v>74</v>
      </c>
      <c r="AE38" s="149"/>
      <c r="AF38" s="149">
        <v>75</v>
      </c>
      <c r="AG38" s="149"/>
      <c r="AH38" s="149">
        <v>75</v>
      </c>
      <c r="AI38" s="150"/>
      <c r="AJ38" s="61">
        <f t="shared" si="1"/>
        <v>73.5</v>
      </c>
      <c r="AK38" s="62">
        <f t="shared" si="2"/>
        <v>74.5</v>
      </c>
      <c r="AL38" s="63">
        <f t="shared" si="3"/>
        <v>73.5</v>
      </c>
      <c r="AM38" s="64">
        <f t="shared" si="4"/>
        <v>74.75</v>
      </c>
      <c r="AN38" s="65">
        <f t="shared" si="5"/>
        <v>74.0625</v>
      </c>
      <c r="AO38" s="54"/>
      <c r="AQ38" s="71" t="str">
        <f t="shared" si="6"/>
        <v/>
      </c>
      <c r="AR38" s="32"/>
      <c r="AS38" s="73">
        <f t="shared" si="7"/>
        <v>0</v>
      </c>
      <c r="AT38" s="74" t="str">
        <f t="shared" si="8"/>
        <v/>
      </c>
      <c r="AU38" s="71" t="str">
        <f t="shared" si="9"/>
        <v/>
      </c>
      <c r="AV38" s="32"/>
      <c r="AW38" s="73">
        <f t="shared" si="10"/>
        <v>0</v>
      </c>
      <c r="AX38" s="77" t="str">
        <f t="shared" si="11"/>
        <v/>
      </c>
      <c r="AY38" s="71" t="str">
        <f t="shared" si="12"/>
        <v/>
      </c>
      <c r="AZ38" s="33"/>
      <c r="BA38" s="79">
        <f t="shared" si="13"/>
        <v>74.0625</v>
      </c>
      <c r="BB38" s="81" t="str">
        <f t="shared" si="14"/>
        <v/>
      </c>
      <c r="BD38" s="138" t="str">
        <f t="shared" si="0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148">
        <v>75</v>
      </c>
      <c r="E39" s="149"/>
      <c r="F39" s="149">
        <v>76</v>
      </c>
      <c r="G39" s="149"/>
      <c r="H39" s="149">
        <v>80</v>
      </c>
      <c r="I39" s="149"/>
      <c r="J39" s="149">
        <v>75</v>
      </c>
      <c r="K39" s="150"/>
      <c r="L39" s="148">
        <v>75</v>
      </c>
      <c r="M39" s="149"/>
      <c r="N39" s="149">
        <v>76</v>
      </c>
      <c r="O39" s="149"/>
      <c r="P39" s="149">
        <v>73</v>
      </c>
      <c r="Q39" s="149"/>
      <c r="R39" s="149">
        <v>74</v>
      </c>
      <c r="S39" s="150"/>
      <c r="T39" s="148">
        <v>76</v>
      </c>
      <c r="U39" s="149"/>
      <c r="V39" s="149">
        <v>75</v>
      </c>
      <c r="W39" s="149"/>
      <c r="X39" s="149">
        <v>73</v>
      </c>
      <c r="Y39" s="149"/>
      <c r="Z39" s="149">
        <v>75</v>
      </c>
      <c r="AA39" s="150"/>
      <c r="AB39" s="148">
        <v>73</v>
      </c>
      <c r="AC39" s="149"/>
      <c r="AD39" s="149">
        <v>74</v>
      </c>
      <c r="AE39" s="149"/>
      <c r="AF39" s="149">
        <v>74</v>
      </c>
      <c r="AG39" s="149"/>
      <c r="AH39" s="149">
        <v>76</v>
      </c>
      <c r="AI39" s="150"/>
      <c r="AJ39" s="61">
        <f t="shared" si="1"/>
        <v>76.5</v>
      </c>
      <c r="AK39" s="62">
        <f t="shared" si="2"/>
        <v>74.5</v>
      </c>
      <c r="AL39" s="63">
        <f t="shared" si="3"/>
        <v>74.75</v>
      </c>
      <c r="AM39" s="64">
        <f t="shared" si="4"/>
        <v>74.25</v>
      </c>
      <c r="AN39" s="65">
        <f t="shared" si="5"/>
        <v>75</v>
      </c>
      <c r="AO39" s="54"/>
      <c r="AQ39" s="71" t="str">
        <f t="shared" si="6"/>
        <v/>
      </c>
      <c r="AR39" s="32"/>
      <c r="AS39" s="73">
        <f t="shared" si="7"/>
        <v>0</v>
      </c>
      <c r="AT39" s="74" t="str">
        <f t="shared" si="8"/>
        <v/>
      </c>
      <c r="AU39" s="71" t="str">
        <f t="shared" si="9"/>
        <v/>
      </c>
      <c r="AV39" s="32"/>
      <c r="AW39" s="73">
        <f t="shared" si="10"/>
        <v>0</v>
      </c>
      <c r="AX39" s="77" t="str">
        <f t="shared" si="11"/>
        <v/>
      </c>
      <c r="AY39" s="71" t="str">
        <f t="shared" si="12"/>
        <v/>
      </c>
      <c r="AZ39" s="33"/>
      <c r="BA39" s="79">
        <f t="shared" si="13"/>
        <v>75</v>
      </c>
      <c r="BB39" s="81" t="str">
        <f t="shared" si="14"/>
        <v/>
      </c>
      <c r="BD39" s="138" t="str">
        <f t="shared" si="0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148">
        <v>89</v>
      </c>
      <c r="E40" s="149"/>
      <c r="F40" s="149">
        <v>90</v>
      </c>
      <c r="G40" s="149"/>
      <c r="H40" s="149">
        <v>89</v>
      </c>
      <c r="I40" s="149"/>
      <c r="J40" s="149">
        <v>90</v>
      </c>
      <c r="K40" s="150"/>
      <c r="L40" s="148">
        <v>87</v>
      </c>
      <c r="M40" s="149"/>
      <c r="N40" s="149">
        <v>87</v>
      </c>
      <c r="O40" s="149"/>
      <c r="P40" s="149">
        <v>90</v>
      </c>
      <c r="Q40" s="149"/>
      <c r="R40" s="149">
        <v>90</v>
      </c>
      <c r="S40" s="150"/>
      <c r="T40" s="148">
        <v>89</v>
      </c>
      <c r="U40" s="149"/>
      <c r="V40" s="149">
        <v>90</v>
      </c>
      <c r="W40" s="149"/>
      <c r="X40" s="149">
        <v>90</v>
      </c>
      <c r="Y40" s="149"/>
      <c r="Z40" s="149">
        <v>90</v>
      </c>
      <c r="AA40" s="150"/>
      <c r="AB40" s="148">
        <v>89</v>
      </c>
      <c r="AC40" s="149"/>
      <c r="AD40" s="149">
        <v>90</v>
      </c>
      <c r="AE40" s="149"/>
      <c r="AF40" s="149">
        <v>90</v>
      </c>
      <c r="AG40" s="149"/>
      <c r="AH40" s="149">
        <v>91</v>
      </c>
      <c r="AI40" s="150"/>
      <c r="AJ40" s="61">
        <f t="shared" si="1"/>
        <v>89.5</v>
      </c>
      <c r="AK40" s="62">
        <f t="shared" si="2"/>
        <v>88.5</v>
      </c>
      <c r="AL40" s="63">
        <f t="shared" si="3"/>
        <v>89.75</v>
      </c>
      <c r="AM40" s="64">
        <f t="shared" si="4"/>
        <v>90</v>
      </c>
      <c r="AN40" s="65">
        <f t="shared" si="5"/>
        <v>89.4375</v>
      </c>
      <c r="AO40" s="54"/>
      <c r="AQ40" s="71" t="str">
        <f t="shared" si="6"/>
        <v/>
      </c>
      <c r="AR40" s="32"/>
      <c r="AS40" s="73">
        <f t="shared" si="7"/>
        <v>0</v>
      </c>
      <c r="AT40" s="74" t="str">
        <f t="shared" si="8"/>
        <v/>
      </c>
      <c r="AU40" s="71" t="str">
        <f t="shared" si="9"/>
        <v/>
      </c>
      <c r="AV40" s="32"/>
      <c r="AW40" s="73">
        <f t="shared" si="10"/>
        <v>0</v>
      </c>
      <c r="AX40" s="77" t="str">
        <f t="shared" si="11"/>
        <v/>
      </c>
      <c r="AY40" s="71" t="str">
        <f t="shared" si="12"/>
        <v/>
      </c>
      <c r="AZ40" s="33"/>
      <c r="BA40" s="79">
        <f t="shared" si="13"/>
        <v>89.4375</v>
      </c>
      <c r="BB40" s="81" t="str">
        <f t="shared" si="14"/>
        <v/>
      </c>
      <c r="BD40" s="138" t="str">
        <f t="shared" si="0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148">
        <v>86</v>
      </c>
      <c r="E41" s="149"/>
      <c r="F41" s="149">
        <v>85</v>
      </c>
      <c r="G41" s="149"/>
      <c r="H41" s="149">
        <v>89</v>
      </c>
      <c r="I41" s="149"/>
      <c r="J41" s="149">
        <v>89</v>
      </c>
      <c r="K41" s="150"/>
      <c r="L41" s="148">
        <v>89</v>
      </c>
      <c r="M41" s="149"/>
      <c r="N41" s="149">
        <v>88</v>
      </c>
      <c r="O41" s="149"/>
      <c r="P41" s="149">
        <v>90</v>
      </c>
      <c r="Q41" s="149"/>
      <c r="R41" s="149">
        <v>90</v>
      </c>
      <c r="S41" s="150"/>
      <c r="T41" s="148">
        <v>89</v>
      </c>
      <c r="U41" s="149"/>
      <c r="V41" s="149">
        <v>90</v>
      </c>
      <c r="W41" s="149"/>
      <c r="X41" s="149">
        <v>93</v>
      </c>
      <c r="Y41" s="149"/>
      <c r="Z41" s="149">
        <v>90</v>
      </c>
      <c r="AA41" s="150"/>
      <c r="AB41" s="148">
        <v>90</v>
      </c>
      <c r="AC41" s="149"/>
      <c r="AD41" s="149">
        <v>94</v>
      </c>
      <c r="AE41" s="149"/>
      <c r="AF41" s="149">
        <v>94</v>
      </c>
      <c r="AG41" s="149"/>
      <c r="AH41" s="149">
        <v>92</v>
      </c>
      <c r="AI41" s="150"/>
      <c r="AJ41" s="61">
        <f t="shared" si="1"/>
        <v>87.25</v>
      </c>
      <c r="AK41" s="62">
        <f t="shared" si="2"/>
        <v>89.25</v>
      </c>
      <c r="AL41" s="63">
        <f t="shared" si="3"/>
        <v>90.5</v>
      </c>
      <c r="AM41" s="64">
        <f t="shared" si="4"/>
        <v>92.5</v>
      </c>
      <c r="AN41" s="65">
        <f t="shared" si="5"/>
        <v>89.875</v>
      </c>
      <c r="AO41" s="54"/>
      <c r="AQ41" s="71" t="str">
        <f t="shared" si="6"/>
        <v/>
      </c>
      <c r="AR41" s="32"/>
      <c r="AS41" s="73">
        <f t="shared" si="7"/>
        <v>0</v>
      </c>
      <c r="AT41" s="74" t="str">
        <f t="shared" si="8"/>
        <v/>
      </c>
      <c r="AU41" s="71" t="str">
        <f t="shared" si="9"/>
        <v/>
      </c>
      <c r="AV41" s="32"/>
      <c r="AW41" s="73">
        <f t="shared" si="10"/>
        <v>0</v>
      </c>
      <c r="AX41" s="77" t="str">
        <f t="shared" si="11"/>
        <v/>
      </c>
      <c r="AY41" s="71" t="str">
        <f t="shared" si="12"/>
        <v/>
      </c>
      <c r="AZ41" s="33"/>
      <c r="BA41" s="79">
        <f t="shared" si="13"/>
        <v>89.875</v>
      </c>
      <c r="BB41" s="81" t="str">
        <f t="shared" si="14"/>
        <v/>
      </c>
      <c r="BD41" s="138" t="str">
        <f t="shared" si="0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148">
        <v>80</v>
      </c>
      <c r="E42" s="149"/>
      <c r="F42" s="149">
        <v>79</v>
      </c>
      <c r="G42" s="149"/>
      <c r="H42" s="149">
        <v>80</v>
      </c>
      <c r="I42" s="149"/>
      <c r="J42" s="149">
        <v>80</v>
      </c>
      <c r="K42" s="150"/>
      <c r="L42" s="148">
        <v>80</v>
      </c>
      <c r="M42" s="149"/>
      <c r="N42" s="149">
        <v>80</v>
      </c>
      <c r="O42" s="149"/>
      <c r="P42" s="149">
        <v>84</v>
      </c>
      <c r="Q42" s="149"/>
      <c r="R42" s="149">
        <v>81</v>
      </c>
      <c r="S42" s="150"/>
      <c r="T42" s="148">
        <v>84</v>
      </c>
      <c r="U42" s="149"/>
      <c r="V42" s="149">
        <v>80</v>
      </c>
      <c r="W42" s="149"/>
      <c r="X42" s="149">
        <v>85</v>
      </c>
      <c r="Y42" s="149"/>
      <c r="Z42" s="149">
        <v>90</v>
      </c>
      <c r="AA42" s="150"/>
      <c r="AB42" s="148">
        <v>79</v>
      </c>
      <c r="AC42" s="149"/>
      <c r="AD42" s="149">
        <v>84</v>
      </c>
      <c r="AE42" s="149"/>
      <c r="AF42" s="149">
        <v>80</v>
      </c>
      <c r="AG42" s="149"/>
      <c r="AH42" s="149">
        <v>83</v>
      </c>
      <c r="AI42" s="150"/>
      <c r="AJ42" s="61">
        <f t="shared" si="1"/>
        <v>79.75</v>
      </c>
      <c r="AK42" s="62">
        <f t="shared" si="2"/>
        <v>81.25</v>
      </c>
      <c r="AL42" s="63">
        <f t="shared" si="3"/>
        <v>84.75</v>
      </c>
      <c r="AM42" s="64">
        <f t="shared" si="4"/>
        <v>81.5</v>
      </c>
      <c r="AN42" s="65">
        <f t="shared" si="5"/>
        <v>81.8125</v>
      </c>
      <c r="AO42" s="54"/>
      <c r="AQ42" s="71" t="str">
        <f t="shared" si="6"/>
        <v/>
      </c>
      <c r="AR42" s="32"/>
      <c r="AS42" s="73">
        <f t="shared" si="7"/>
        <v>0</v>
      </c>
      <c r="AT42" s="74" t="str">
        <f t="shared" si="8"/>
        <v/>
      </c>
      <c r="AU42" s="71" t="str">
        <f t="shared" si="9"/>
        <v/>
      </c>
      <c r="AV42" s="32"/>
      <c r="AW42" s="73">
        <f t="shared" si="10"/>
        <v>0</v>
      </c>
      <c r="AX42" s="77" t="str">
        <f t="shared" si="11"/>
        <v/>
      </c>
      <c r="AY42" s="71" t="str">
        <f t="shared" si="12"/>
        <v/>
      </c>
      <c r="AZ42" s="33"/>
      <c r="BA42" s="79">
        <f t="shared" si="13"/>
        <v>81.8125</v>
      </c>
      <c r="BB42" s="81" t="str">
        <f t="shared" si="14"/>
        <v/>
      </c>
      <c r="BD42" s="138" t="str">
        <f t="shared" si="0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148">
        <v>76</v>
      </c>
      <c r="E43" s="149"/>
      <c r="F43" s="149">
        <v>78</v>
      </c>
      <c r="G43" s="149"/>
      <c r="H43" s="149">
        <v>80</v>
      </c>
      <c r="I43" s="149"/>
      <c r="J43" s="149">
        <v>79</v>
      </c>
      <c r="K43" s="150"/>
      <c r="L43" s="148">
        <v>75</v>
      </c>
      <c r="M43" s="149"/>
      <c r="N43" s="149">
        <v>76</v>
      </c>
      <c r="O43" s="149"/>
      <c r="P43" s="149">
        <v>79</v>
      </c>
      <c r="Q43" s="149"/>
      <c r="R43" s="149">
        <v>80</v>
      </c>
      <c r="S43" s="150"/>
      <c r="T43" s="148">
        <v>78</v>
      </c>
      <c r="U43" s="149"/>
      <c r="V43" s="149">
        <v>79</v>
      </c>
      <c r="W43" s="149"/>
      <c r="X43" s="149">
        <v>80</v>
      </c>
      <c r="Y43" s="149"/>
      <c r="Z43" s="149">
        <v>84</v>
      </c>
      <c r="AA43" s="150"/>
      <c r="AB43" s="148">
        <v>78</v>
      </c>
      <c r="AC43" s="149"/>
      <c r="AD43" s="149">
        <v>79</v>
      </c>
      <c r="AE43" s="149"/>
      <c r="AF43" s="149">
        <v>83</v>
      </c>
      <c r="AG43" s="149"/>
      <c r="AH43" s="149">
        <v>84</v>
      </c>
      <c r="AI43" s="150"/>
      <c r="AJ43" s="61">
        <f t="shared" si="1"/>
        <v>78.25</v>
      </c>
      <c r="AK43" s="62">
        <f t="shared" si="2"/>
        <v>77.5</v>
      </c>
      <c r="AL43" s="63">
        <f t="shared" si="3"/>
        <v>80.25</v>
      </c>
      <c r="AM43" s="64">
        <f t="shared" si="4"/>
        <v>81</v>
      </c>
      <c r="AN43" s="65">
        <f t="shared" si="5"/>
        <v>79.25</v>
      </c>
      <c r="AO43" s="54"/>
      <c r="AQ43" s="71" t="str">
        <f t="shared" si="6"/>
        <v/>
      </c>
      <c r="AR43" s="32"/>
      <c r="AS43" s="73">
        <f t="shared" si="7"/>
        <v>0</v>
      </c>
      <c r="AT43" s="74" t="str">
        <f t="shared" si="8"/>
        <v/>
      </c>
      <c r="AU43" s="71" t="str">
        <f t="shared" si="9"/>
        <v/>
      </c>
      <c r="AV43" s="32"/>
      <c r="AW43" s="73">
        <f t="shared" si="10"/>
        <v>0</v>
      </c>
      <c r="AX43" s="77" t="str">
        <f t="shared" si="11"/>
        <v/>
      </c>
      <c r="AY43" s="71" t="str">
        <f t="shared" si="12"/>
        <v/>
      </c>
      <c r="AZ43" s="33"/>
      <c r="BA43" s="79">
        <f t="shared" si="13"/>
        <v>79.25</v>
      </c>
      <c r="BB43" s="81" t="str">
        <f t="shared" si="14"/>
        <v/>
      </c>
      <c r="BD43" s="138" t="str">
        <f t="shared" si="0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148">
        <v>90</v>
      </c>
      <c r="E44" s="149"/>
      <c r="F44" s="149">
        <v>87</v>
      </c>
      <c r="G44" s="149"/>
      <c r="H44" s="149">
        <v>90</v>
      </c>
      <c r="I44" s="149"/>
      <c r="J44" s="149">
        <v>89</v>
      </c>
      <c r="K44" s="150"/>
      <c r="L44" s="148">
        <v>90</v>
      </c>
      <c r="M44" s="149"/>
      <c r="N44" s="149">
        <v>89</v>
      </c>
      <c r="O44" s="149"/>
      <c r="P44" s="149">
        <v>94</v>
      </c>
      <c r="Q44" s="149"/>
      <c r="R44" s="149">
        <v>90</v>
      </c>
      <c r="S44" s="150"/>
      <c r="T44" s="148">
        <v>90</v>
      </c>
      <c r="U44" s="149"/>
      <c r="V44" s="149">
        <v>93</v>
      </c>
      <c r="W44" s="149"/>
      <c r="X44" s="149">
        <v>94</v>
      </c>
      <c r="Y44" s="149"/>
      <c r="Z44" s="149">
        <v>93</v>
      </c>
      <c r="AA44" s="150"/>
      <c r="AB44" s="148">
        <v>90</v>
      </c>
      <c r="AC44" s="149"/>
      <c r="AD44" s="149">
        <v>89</v>
      </c>
      <c r="AE44" s="149"/>
      <c r="AF44" s="149">
        <v>94</v>
      </c>
      <c r="AG44" s="149"/>
      <c r="AH44" s="149">
        <v>90</v>
      </c>
      <c r="AI44" s="150"/>
      <c r="AJ44" s="61">
        <f t="shared" si="1"/>
        <v>89</v>
      </c>
      <c r="AK44" s="62">
        <f t="shared" si="2"/>
        <v>90.75</v>
      </c>
      <c r="AL44" s="63">
        <f t="shared" si="3"/>
        <v>92.5</v>
      </c>
      <c r="AM44" s="64">
        <f t="shared" si="4"/>
        <v>90.75</v>
      </c>
      <c r="AN44" s="65">
        <f t="shared" si="5"/>
        <v>90.75</v>
      </c>
      <c r="AO44" s="54"/>
      <c r="AQ44" s="71" t="str">
        <f t="shared" si="6"/>
        <v/>
      </c>
      <c r="AR44" s="32"/>
      <c r="AS44" s="73">
        <f t="shared" si="7"/>
        <v>0</v>
      </c>
      <c r="AT44" s="74" t="str">
        <f t="shared" si="8"/>
        <v/>
      </c>
      <c r="AU44" s="71" t="str">
        <f t="shared" si="9"/>
        <v/>
      </c>
      <c r="AV44" s="32"/>
      <c r="AW44" s="73">
        <f t="shared" si="10"/>
        <v>0</v>
      </c>
      <c r="AX44" s="77" t="str">
        <f t="shared" si="11"/>
        <v/>
      </c>
      <c r="AY44" s="71" t="str">
        <f t="shared" si="12"/>
        <v/>
      </c>
      <c r="AZ44" s="33"/>
      <c r="BA44" s="79">
        <f t="shared" si="13"/>
        <v>90.75</v>
      </c>
      <c r="BB44" s="81" t="str">
        <f t="shared" si="14"/>
        <v/>
      </c>
      <c r="BD44" s="138" t="str">
        <f t="shared" si="0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148">
        <v>90</v>
      </c>
      <c r="E45" s="149"/>
      <c r="F45" s="149">
        <v>89</v>
      </c>
      <c r="G45" s="149"/>
      <c r="H45" s="149">
        <v>90</v>
      </c>
      <c r="I45" s="149"/>
      <c r="J45" s="149">
        <v>90</v>
      </c>
      <c r="K45" s="150"/>
      <c r="L45" s="148">
        <v>89</v>
      </c>
      <c r="M45" s="149"/>
      <c r="N45" s="149">
        <v>90</v>
      </c>
      <c r="O45" s="149"/>
      <c r="P45" s="149">
        <v>94</v>
      </c>
      <c r="Q45" s="149"/>
      <c r="R45" s="149">
        <v>93</v>
      </c>
      <c r="S45" s="150"/>
      <c r="T45" s="148">
        <v>89</v>
      </c>
      <c r="U45" s="149"/>
      <c r="V45" s="149">
        <v>89</v>
      </c>
      <c r="W45" s="149"/>
      <c r="X45" s="149">
        <v>94</v>
      </c>
      <c r="Y45" s="149"/>
      <c r="Z45" s="149">
        <v>92</v>
      </c>
      <c r="AA45" s="150"/>
      <c r="AB45" s="148">
        <v>88</v>
      </c>
      <c r="AC45" s="149"/>
      <c r="AD45" s="149">
        <v>94</v>
      </c>
      <c r="AE45" s="149"/>
      <c r="AF45" s="149">
        <v>93</v>
      </c>
      <c r="AG45" s="149"/>
      <c r="AH45" s="149">
        <v>94</v>
      </c>
      <c r="AI45" s="150"/>
      <c r="AJ45" s="61">
        <f t="shared" si="1"/>
        <v>89.75</v>
      </c>
      <c r="AK45" s="62">
        <f t="shared" si="2"/>
        <v>91.5</v>
      </c>
      <c r="AL45" s="63">
        <f t="shared" si="3"/>
        <v>91</v>
      </c>
      <c r="AM45" s="64">
        <f t="shared" si="4"/>
        <v>92.25</v>
      </c>
      <c r="AN45" s="65">
        <f t="shared" si="5"/>
        <v>91.125</v>
      </c>
      <c r="AO45" s="54"/>
      <c r="AQ45" s="71" t="str">
        <f t="shared" si="6"/>
        <v/>
      </c>
      <c r="AR45" s="32"/>
      <c r="AS45" s="73">
        <f t="shared" si="7"/>
        <v>0</v>
      </c>
      <c r="AT45" s="74" t="str">
        <f t="shared" si="8"/>
        <v/>
      </c>
      <c r="AU45" s="71" t="str">
        <f t="shared" si="9"/>
        <v/>
      </c>
      <c r="AV45" s="32"/>
      <c r="AW45" s="73">
        <f t="shared" si="10"/>
        <v>0</v>
      </c>
      <c r="AX45" s="77" t="str">
        <f t="shared" si="11"/>
        <v/>
      </c>
      <c r="AY45" s="71" t="str">
        <f t="shared" si="12"/>
        <v/>
      </c>
      <c r="AZ45" s="33"/>
      <c r="BA45" s="79">
        <f t="shared" si="13"/>
        <v>91.125</v>
      </c>
      <c r="BB45" s="81" t="str">
        <f t="shared" si="14"/>
        <v/>
      </c>
      <c r="BD45" s="138" t="str">
        <f t="shared" si="0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148">
        <v>75</v>
      </c>
      <c r="E46" s="149"/>
      <c r="F46" s="149">
        <v>76</v>
      </c>
      <c r="G46" s="149"/>
      <c r="H46" s="149">
        <v>76</v>
      </c>
      <c r="I46" s="149"/>
      <c r="J46" s="149">
        <v>75</v>
      </c>
      <c r="K46" s="150"/>
      <c r="L46" s="148">
        <v>76</v>
      </c>
      <c r="M46" s="149"/>
      <c r="N46" s="149">
        <v>77</v>
      </c>
      <c r="O46" s="149"/>
      <c r="P46" s="149">
        <v>75</v>
      </c>
      <c r="Q46" s="149"/>
      <c r="R46" s="149">
        <v>74</v>
      </c>
      <c r="S46" s="150"/>
      <c r="T46" s="148">
        <v>75</v>
      </c>
      <c r="U46" s="149"/>
      <c r="V46" s="149">
        <v>75</v>
      </c>
      <c r="W46" s="149"/>
      <c r="X46" s="149">
        <v>80</v>
      </c>
      <c r="Y46" s="149"/>
      <c r="Z46" s="149">
        <v>82</v>
      </c>
      <c r="AA46" s="150"/>
      <c r="AB46" s="148">
        <v>83</v>
      </c>
      <c r="AC46" s="149"/>
      <c r="AD46" s="149">
        <v>82</v>
      </c>
      <c r="AE46" s="149"/>
      <c r="AF46" s="149">
        <v>81</v>
      </c>
      <c r="AG46" s="149"/>
      <c r="AH46" s="149">
        <v>83</v>
      </c>
      <c r="AI46" s="150"/>
      <c r="AJ46" s="61">
        <f t="shared" si="1"/>
        <v>75.5</v>
      </c>
      <c r="AK46" s="62">
        <f t="shared" si="2"/>
        <v>75.5</v>
      </c>
      <c r="AL46" s="63">
        <f t="shared" si="3"/>
        <v>78</v>
      </c>
      <c r="AM46" s="64">
        <f t="shared" si="4"/>
        <v>82.25</v>
      </c>
      <c r="AN46" s="65">
        <f t="shared" si="5"/>
        <v>77.8125</v>
      </c>
      <c r="AO46" s="54"/>
      <c r="AQ46" s="71" t="str">
        <f t="shared" si="6"/>
        <v/>
      </c>
      <c r="AR46" s="32"/>
      <c r="AS46" s="73">
        <f t="shared" si="7"/>
        <v>0</v>
      </c>
      <c r="AT46" s="74" t="str">
        <f t="shared" si="8"/>
        <v/>
      </c>
      <c r="AU46" s="71" t="str">
        <f t="shared" si="9"/>
        <v/>
      </c>
      <c r="AV46" s="32"/>
      <c r="AW46" s="73">
        <f t="shared" si="10"/>
        <v>0</v>
      </c>
      <c r="AX46" s="77" t="str">
        <f t="shared" si="11"/>
        <v/>
      </c>
      <c r="AY46" s="71" t="str">
        <f t="shared" si="12"/>
        <v/>
      </c>
      <c r="AZ46" s="33"/>
      <c r="BA46" s="79">
        <f t="shared" si="13"/>
        <v>77.8125</v>
      </c>
      <c r="BB46" s="81" t="str">
        <f t="shared" si="14"/>
        <v/>
      </c>
      <c r="BD46" s="138" t="str">
        <f t="shared" si="0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148">
        <v>80</v>
      </c>
      <c r="E47" s="149"/>
      <c r="F47" s="149">
        <v>82</v>
      </c>
      <c r="G47" s="149"/>
      <c r="H47" s="149">
        <v>84</v>
      </c>
      <c r="I47" s="149"/>
      <c r="J47" s="149">
        <v>84</v>
      </c>
      <c r="K47" s="150"/>
      <c r="L47" s="148">
        <v>84</v>
      </c>
      <c r="M47" s="149"/>
      <c r="N47" s="149">
        <v>85</v>
      </c>
      <c r="O47" s="149"/>
      <c r="P47" s="149">
        <v>80</v>
      </c>
      <c r="Q47" s="149"/>
      <c r="R47" s="149">
        <v>79</v>
      </c>
      <c r="S47" s="150"/>
      <c r="T47" s="148">
        <v>78</v>
      </c>
      <c r="U47" s="149"/>
      <c r="V47" s="149">
        <v>82</v>
      </c>
      <c r="W47" s="149"/>
      <c r="X47" s="149">
        <v>83</v>
      </c>
      <c r="Y47" s="149"/>
      <c r="Z47" s="149">
        <v>80</v>
      </c>
      <c r="AA47" s="150"/>
      <c r="AB47" s="148">
        <v>81</v>
      </c>
      <c r="AC47" s="149"/>
      <c r="AD47" s="149">
        <v>83</v>
      </c>
      <c r="AE47" s="149"/>
      <c r="AF47" s="149">
        <v>82</v>
      </c>
      <c r="AG47" s="149"/>
      <c r="AH47" s="149">
        <v>80</v>
      </c>
      <c r="AI47" s="150"/>
      <c r="AJ47" s="61">
        <f t="shared" si="1"/>
        <v>82.5</v>
      </c>
      <c r="AK47" s="62">
        <f t="shared" si="2"/>
        <v>82</v>
      </c>
      <c r="AL47" s="63">
        <f t="shared" si="3"/>
        <v>80.75</v>
      </c>
      <c r="AM47" s="64">
        <f t="shared" si="4"/>
        <v>81.5</v>
      </c>
      <c r="AN47" s="65">
        <f t="shared" si="5"/>
        <v>81.6875</v>
      </c>
      <c r="AO47" s="54"/>
      <c r="AQ47" s="71" t="str">
        <f t="shared" si="6"/>
        <v/>
      </c>
      <c r="AR47" s="32"/>
      <c r="AS47" s="73">
        <f t="shared" si="7"/>
        <v>0</v>
      </c>
      <c r="AT47" s="74" t="str">
        <f t="shared" si="8"/>
        <v/>
      </c>
      <c r="AU47" s="71" t="str">
        <f t="shared" si="9"/>
        <v/>
      </c>
      <c r="AV47" s="32"/>
      <c r="AW47" s="73">
        <f t="shared" si="10"/>
        <v>0</v>
      </c>
      <c r="AX47" s="77" t="str">
        <f t="shared" si="11"/>
        <v/>
      </c>
      <c r="AY47" s="71" t="str">
        <f t="shared" si="12"/>
        <v/>
      </c>
      <c r="AZ47" s="33"/>
      <c r="BA47" s="79">
        <f t="shared" si="13"/>
        <v>81.6875</v>
      </c>
      <c r="BB47" s="81" t="str">
        <f t="shared" si="14"/>
        <v/>
      </c>
      <c r="BD47" s="138" t="str">
        <f t="shared" si="0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3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61">
        <f t="shared" si="1"/>
        <v>0</v>
      </c>
      <c r="AK48" s="62">
        <f t="shared" si="2"/>
        <v>0</v>
      </c>
      <c r="AL48" s="63">
        <f t="shared" si="3"/>
        <v>0</v>
      </c>
      <c r="AM48" s="64">
        <f t="shared" si="4"/>
        <v>0</v>
      </c>
      <c r="AN48" s="65">
        <f t="shared" si="5"/>
        <v>0</v>
      </c>
      <c r="AO48" s="54"/>
      <c r="AQ48" s="71">
        <f t="shared" si="6"/>
        <v>0</v>
      </c>
      <c r="AR48" s="32"/>
      <c r="AS48" s="73">
        <f t="shared" si="7"/>
        <v>0</v>
      </c>
      <c r="AT48" s="74" t="str">
        <f t="shared" si="8"/>
        <v/>
      </c>
      <c r="AU48" s="71" t="str">
        <f t="shared" si="9"/>
        <v/>
      </c>
      <c r="AV48" s="32"/>
      <c r="AW48" s="73">
        <f t="shared" si="10"/>
        <v>0</v>
      </c>
      <c r="AX48" s="77" t="str">
        <f t="shared" si="11"/>
        <v/>
      </c>
      <c r="AY48" s="71" t="str">
        <f t="shared" si="12"/>
        <v/>
      </c>
      <c r="AZ48" s="33"/>
      <c r="BA48" s="79" t="str">
        <f t="shared" si="13"/>
        <v/>
      </c>
      <c r="BB48" s="81">
        <f t="shared" si="14"/>
        <v>0</v>
      </c>
      <c r="BD48" s="138" t="str">
        <f t="shared" si="0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13"/>
      <c r="AJ49" s="61">
        <f t="shared" si="1"/>
        <v>0</v>
      </c>
      <c r="AK49" s="62">
        <f t="shared" si="2"/>
        <v>0</v>
      </c>
      <c r="AL49" s="63">
        <f t="shared" si="3"/>
        <v>0</v>
      </c>
      <c r="AM49" s="64">
        <f t="shared" si="4"/>
        <v>0</v>
      </c>
      <c r="AN49" s="65">
        <f t="shared" si="5"/>
        <v>0</v>
      </c>
      <c r="AO49" s="54"/>
      <c r="AQ49" s="71">
        <f t="shared" si="6"/>
        <v>0</v>
      </c>
      <c r="AR49" s="32"/>
      <c r="AS49" s="73">
        <f t="shared" si="7"/>
        <v>0</v>
      </c>
      <c r="AT49" s="74" t="str">
        <f t="shared" si="8"/>
        <v/>
      </c>
      <c r="AU49" s="71" t="str">
        <f t="shared" si="9"/>
        <v/>
      </c>
      <c r="AV49" s="32"/>
      <c r="AW49" s="73">
        <f t="shared" si="10"/>
        <v>0</v>
      </c>
      <c r="AX49" s="77" t="str">
        <f t="shared" si="11"/>
        <v/>
      </c>
      <c r="AY49" s="71" t="str">
        <f t="shared" si="12"/>
        <v/>
      </c>
      <c r="AZ49" s="33"/>
      <c r="BA49" s="79" t="str">
        <f t="shared" si="13"/>
        <v/>
      </c>
      <c r="BB49" s="81">
        <f t="shared" si="14"/>
        <v>0</v>
      </c>
      <c r="BD49" s="138" t="str">
        <f t="shared" si="0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33"/>
      <c r="T50" s="31"/>
      <c r="U50" s="32"/>
      <c r="V50" s="32"/>
      <c r="W50" s="32"/>
      <c r="X50" s="32"/>
      <c r="Y50" s="32"/>
      <c r="Z50" s="32"/>
      <c r="AA50" s="33"/>
      <c r="AB50" s="31"/>
      <c r="AC50" s="32"/>
      <c r="AD50" s="32"/>
      <c r="AE50" s="32"/>
      <c r="AF50" s="32"/>
      <c r="AG50" s="32"/>
      <c r="AH50" s="32"/>
      <c r="AI50" s="13"/>
      <c r="AJ50" s="61">
        <f t="shared" si="1"/>
        <v>0</v>
      </c>
      <c r="AK50" s="62">
        <f t="shared" si="2"/>
        <v>0</v>
      </c>
      <c r="AL50" s="63">
        <f t="shared" si="3"/>
        <v>0</v>
      </c>
      <c r="AM50" s="64">
        <f t="shared" si="4"/>
        <v>0</v>
      </c>
      <c r="AN50" s="65">
        <f t="shared" si="5"/>
        <v>0</v>
      </c>
      <c r="AO50" s="54"/>
      <c r="AQ50" s="71">
        <f t="shared" si="6"/>
        <v>0</v>
      </c>
      <c r="AR50" s="32"/>
      <c r="AS50" s="73">
        <f t="shared" si="7"/>
        <v>0</v>
      </c>
      <c r="AT50" s="74" t="str">
        <f t="shared" si="8"/>
        <v/>
      </c>
      <c r="AU50" s="71" t="str">
        <f t="shared" si="9"/>
        <v/>
      </c>
      <c r="AV50" s="32"/>
      <c r="AW50" s="73">
        <f t="shared" si="10"/>
        <v>0</v>
      </c>
      <c r="AX50" s="77" t="str">
        <f t="shared" si="11"/>
        <v/>
      </c>
      <c r="AY50" s="71" t="str">
        <f t="shared" si="12"/>
        <v/>
      </c>
      <c r="AZ50" s="33"/>
      <c r="BA50" s="79" t="str">
        <f t="shared" si="13"/>
        <v/>
      </c>
      <c r="BB50" s="81">
        <f t="shared" si="14"/>
        <v>0</v>
      </c>
      <c r="BD50" s="138" t="str">
        <f t="shared" si="0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1"/>
        <v>0</v>
      </c>
      <c r="AK51" s="62">
        <f t="shared" si="2"/>
        <v>0</v>
      </c>
      <c r="AL51" s="63">
        <f t="shared" si="3"/>
        <v>0</v>
      </c>
      <c r="AM51" s="64">
        <f t="shared" si="4"/>
        <v>0</v>
      </c>
      <c r="AN51" s="65">
        <f t="shared" si="5"/>
        <v>0</v>
      </c>
      <c r="AO51" s="54"/>
      <c r="AQ51" s="71">
        <f t="shared" si="6"/>
        <v>0</v>
      </c>
      <c r="AR51" s="32"/>
      <c r="AS51" s="73">
        <f t="shared" si="7"/>
        <v>0</v>
      </c>
      <c r="AT51" s="74" t="str">
        <f t="shared" si="8"/>
        <v/>
      </c>
      <c r="AU51" s="71" t="str">
        <f t="shared" si="9"/>
        <v/>
      </c>
      <c r="AV51" s="32"/>
      <c r="AW51" s="73">
        <f t="shared" si="10"/>
        <v>0</v>
      </c>
      <c r="AX51" s="77" t="str">
        <f t="shared" si="11"/>
        <v/>
      </c>
      <c r="AY51" s="71" t="str">
        <f t="shared" si="12"/>
        <v/>
      </c>
      <c r="AZ51" s="33"/>
      <c r="BA51" s="79" t="str">
        <f t="shared" si="13"/>
        <v/>
      </c>
      <c r="BB51" s="81">
        <f t="shared" si="14"/>
        <v>0</v>
      </c>
      <c r="BD51" s="138" t="str">
        <f t="shared" si="0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1"/>
        <v>0</v>
      </c>
      <c r="AK52" s="62">
        <f t="shared" si="2"/>
        <v>0</v>
      </c>
      <c r="AL52" s="63">
        <f t="shared" si="3"/>
        <v>0</v>
      </c>
      <c r="AM52" s="64">
        <f t="shared" si="4"/>
        <v>0</v>
      </c>
      <c r="AN52" s="65">
        <f t="shared" si="5"/>
        <v>0</v>
      </c>
      <c r="AO52" s="54"/>
      <c r="AQ52" s="71">
        <f t="shared" si="6"/>
        <v>0</v>
      </c>
      <c r="AR52" s="32"/>
      <c r="AS52" s="73">
        <f t="shared" si="7"/>
        <v>0</v>
      </c>
      <c r="AT52" s="74" t="str">
        <f t="shared" si="8"/>
        <v/>
      </c>
      <c r="AU52" s="71" t="str">
        <f t="shared" si="9"/>
        <v/>
      </c>
      <c r="AV52" s="32"/>
      <c r="AW52" s="73">
        <f t="shared" si="10"/>
        <v>0</v>
      </c>
      <c r="AX52" s="77" t="str">
        <f t="shared" si="11"/>
        <v/>
      </c>
      <c r="AY52" s="71" t="str">
        <f t="shared" si="12"/>
        <v/>
      </c>
      <c r="AZ52" s="33"/>
      <c r="BA52" s="79" t="str">
        <f t="shared" si="13"/>
        <v/>
      </c>
      <c r="BB52" s="81">
        <f t="shared" si="14"/>
        <v>0</v>
      </c>
      <c r="BD52" s="138" t="str">
        <f t="shared" si="0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1"/>
        <v>0</v>
      </c>
      <c r="AK53" s="62">
        <f t="shared" si="2"/>
        <v>0</v>
      </c>
      <c r="AL53" s="63">
        <f t="shared" si="3"/>
        <v>0</v>
      </c>
      <c r="AM53" s="64">
        <f t="shared" si="4"/>
        <v>0</v>
      </c>
      <c r="AN53" s="65">
        <f t="shared" si="5"/>
        <v>0</v>
      </c>
      <c r="AO53" s="54"/>
      <c r="AQ53" s="71">
        <f t="shared" si="6"/>
        <v>0</v>
      </c>
      <c r="AR53" s="32"/>
      <c r="AS53" s="73">
        <f t="shared" si="7"/>
        <v>0</v>
      </c>
      <c r="AT53" s="74" t="str">
        <f t="shared" si="8"/>
        <v/>
      </c>
      <c r="AU53" s="71" t="str">
        <f t="shared" si="9"/>
        <v/>
      </c>
      <c r="AV53" s="32"/>
      <c r="AW53" s="73">
        <f t="shared" si="10"/>
        <v>0</v>
      </c>
      <c r="AX53" s="77" t="str">
        <f t="shared" si="11"/>
        <v/>
      </c>
      <c r="AY53" s="71" t="str">
        <f t="shared" si="12"/>
        <v/>
      </c>
      <c r="AZ53" s="33"/>
      <c r="BA53" s="79" t="str">
        <f t="shared" si="13"/>
        <v/>
      </c>
      <c r="BB53" s="81">
        <f t="shared" si="14"/>
        <v>0</v>
      </c>
      <c r="BD53" s="138" t="str">
        <f t="shared" si="0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1"/>
        <v>0</v>
      </c>
      <c r="AK54" s="62">
        <f t="shared" si="2"/>
        <v>0</v>
      </c>
      <c r="AL54" s="63">
        <f t="shared" si="3"/>
        <v>0</v>
      </c>
      <c r="AM54" s="64">
        <f t="shared" si="4"/>
        <v>0</v>
      </c>
      <c r="AN54" s="65">
        <f t="shared" si="5"/>
        <v>0</v>
      </c>
      <c r="AO54" s="54"/>
      <c r="AQ54" s="71">
        <f t="shared" si="6"/>
        <v>0</v>
      </c>
      <c r="AR54" s="32"/>
      <c r="AS54" s="73">
        <f t="shared" si="7"/>
        <v>0</v>
      </c>
      <c r="AT54" s="74" t="str">
        <f t="shared" si="8"/>
        <v/>
      </c>
      <c r="AU54" s="71" t="str">
        <f t="shared" si="9"/>
        <v/>
      </c>
      <c r="AV54" s="32"/>
      <c r="AW54" s="73">
        <f t="shared" si="10"/>
        <v>0</v>
      </c>
      <c r="AX54" s="77" t="str">
        <f t="shared" si="11"/>
        <v/>
      </c>
      <c r="AY54" s="71" t="str">
        <f t="shared" si="12"/>
        <v/>
      </c>
      <c r="AZ54" s="33"/>
      <c r="BA54" s="79" t="str">
        <f t="shared" si="13"/>
        <v/>
      </c>
      <c r="BB54" s="81">
        <f t="shared" si="14"/>
        <v>0</v>
      </c>
      <c r="BD54" s="138" t="str">
        <f t="shared" si="0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1"/>
        <v>0</v>
      </c>
      <c r="AK55" s="67">
        <f t="shared" si="2"/>
        <v>0</v>
      </c>
      <c r="AL55" s="68">
        <f t="shared" si="3"/>
        <v>0</v>
      </c>
      <c r="AM55" s="69">
        <f t="shared" si="4"/>
        <v>0</v>
      </c>
      <c r="AN55" s="70">
        <f t="shared" si="5"/>
        <v>0</v>
      </c>
      <c r="AO55" s="55"/>
      <c r="AQ55" s="72">
        <f t="shared" si="6"/>
        <v>0</v>
      </c>
      <c r="AR55" s="48"/>
      <c r="AS55" s="75">
        <f t="shared" si="7"/>
        <v>0</v>
      </c>
      <c r="AT55" s="76" t="str">
        <f t="shared" si="8"/>
        <v/>
      </c>
      <c r="AU55" s="72" t="str">
        <f t="shared" si="9"/>
        <v/>
      </c>
      <c r="AV55" s="48"/>
      <c r="AW55" s="75">
        <f t="shared" si="10"/>
        <v>0</v>
      </c>
      <c r="AX55" s="78" t="str">
        <f t="shared" si="11"/>
        <v/>
      </c>
      <c r="AY55" s="72" t="str">
        <f t="shared" si="12"/>
        <v/>
      </c>
      <c r="AZ55" s="49"/>
      <c r="BA55" s="82" t="str">
        <f t="shared" si="13"/>
        <v/>
      </c>
      <c r="BB55" s="83">
        <f t="shared" si="14"/>
        <v>0</v>
      </c>
      <c r="BD55" s="138" t="str">
        <f t="shared" si="0"/>
        <v/>
      </c>
    </row>
  </sheetData>
  <mergeCells count="30">
    <mergeCell ref="AQ7:AT8"/>
    <mergeCell ref="AR9:AR10"/>
    <mergeCell ref="AS9:AS10"/>
    <mergeCell ref="AT9:AT10"/>
    <mergeCell ref="AU9:AU10"/>
    <mergeCell ref="A9:A10"/>
    <mergeCell ref="B9:B10"/>
    <mergeCell ref="C9:C10"/>
    <mergeCell ref="D9:K9"/>
    <mergeCell ref="AQ9:AQ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</mergeCells>
  <conditionalFormatting sqref="D12:E41 L12:M41 AB12:AC41 D42:AI55">
    <cfRule type="cellIs" dxfId="77" priority="5" operator="lessThan">
      <formula>70</formula>
    </cfRule>
  </conditionalFormatting>
  <conditionalFormatting sqref="D11:AH11">
    <cfRule type="cellIs" dxfId="76" priority="1" operator="lessThan">
      <formula>70</formula>
    </cfRule>
  </conditionalFormatting>
  <conditionalFormatting sqref="F12:K41">
    <cfRule type="cellIs" dxfId="75" priority="4" operator="lessThan">
      <formula>70</formula>
    </cfRule>
  </conditionalFormatting>
  <conditionalFormatting sqref="N12:AA41">
    <cfRule type="cellIs" dxfId="74" priority="3" operator="lessThan">
      <formula>70</formula>
    </cfRule>
  </conditionalFormatting>
  <conditionalFormatting sqref="AD12:AH41">
    <cfRule type="cellIs" dxfId="73" priority="2" operator="lessThan">
      <formula>70</formula>
    </cfRule>
  </conditionalFormatting>
  <conditionalFormatting sqref="AI11:AI41">
    <cfRule type="cellIs" dxfId="72" priority="9" operator="lessThan">
      <formula>70</formula>
    </cfRule>
  </conditionalFormatting>
  <conditionalFormatting sqref="AJ11:AO55">
    <cfRule type="cellIs" dxfId="71" priority="32" operator="lessThan">
      <formula>70</formula>
    </cfRule>
  </conditionalFormatting>
  <conditionalFormatting sqref="AQ11:AQ55">
    <cfRule type="cellIs" dxfId="70" priority="30" operator="lessThan">
      <formula>70</formula>
    </cfRule>
  </conditionalFormatting>
  <conditionalFormatting sqref="AQ11:AX55">
    <cfRule type="cellIs" dxfId="69" priority="31" operator="lessThan">
      <formula>70</formula>
    </cfRule>
  </conditionalFormatting>
  <conditionalFormatting sqref="AY11:AY55">
    <cfRule type="cellIs" dxfId="68" priority="13" operator="lessThan">
      <formula>70</formula>
    </cfRule>
  </conditionalFormatting>
  <dataValidations count="1">
    <dataValidation type="custom" allowBlank="1" showInputMessage="1" showErrorMessage="1" sqref="D11:AH50" xr:uid="{CA8F2509-6BAB-4EF5-B0DB-11849EC6EE3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E21" zoomScaleNormal="100" workbookViewId="0">
      <selection activeCell="AZ17" sqref="AZ17:AZ3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7" t="s">
        <v>145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90" t="s">
        <v>98</v>
      </c>
      <c r="AO7" s="193" t="s">
        <v>103</v>
      </c>
      <c r="AQ7" s="224" t="s">
        <v>20</v>
      </c>
      <c r="AR7" s="225"/>
      <c r="AS7" s="225"/>
      <c r="AT7" s="226"/>
      <c r="AU7" s="174" t="s">
        <v>21</v>
      </c>
      <c r="AV7" s="175"/>
      <c r="AW7" s="175"/>
      <c r="AX7" s="176"/>
      <c r="AY7" s="168" t="s">
        <v>102</v>
      </c>
      <c r="AZ7" s="169"/>
      <c r="BA7" s="168" t="s">
        <v>104</v>
      </c>
      <c r="BB7" s="169"/>
      <c r="BD7" s="24" t="s">
        <v>144</v>
      </c>
    </row>
    <row r="8" spans="1:56" ht="16" thickBot="1" x14ac:dyDescent="0.25">
      <c r="AN8" s="191"/>
      <c r="AO8" s="194"/>
      <c r="AQ8" s="227"/>
      <c r="AR8" s="228"/>
      <c r="AS8" s="228"/>
      <c r="AT8" s="229"/>
      <c r="AU8" s="177"/>
      <c r="AV8" s="178"/>
      <c r="AW8" s="178"/>
      <c r="AX8" s="179"/>
      <c r="AY8" s="172"/>
      <c r="AZ8" s="173"/>
      <c r="BA8" s="170"/>
      <c r="BB8" s="171"/>
    </row>
    <row r="9" spans="1:56" x14ac:dyDescent="0.2">
      <c r="A9" s="213" t="s">
        <v>5</v>
      </c>
      <c r="B9" s="215" t="s">
        <v>4</v>
      </c>
      <c r="C9" s="217" t="s">
        <v>19</v>
      </c>
      <c r="D9" s="219" t="s">
        <v>90</v>
      </c>
      <c r="E9" s="220"/>
      <c r="F9" s="220"/>
      <c r="G9" s="220"/>
      <c r="H9" s="220"/>
      <c r="I9" s="220"/>
      <c r="J9" s="220"/>
      <c r="K9" s="221"/>
      <c r="L9" s="196" t="s">
        <v>91</v>
      </c>
      <c r="M9" s="197"/>
      <c r="N9" s="197"/>
      <c r="O9" s="197"/>
      <c r="P9" s="197"/>
      <c r="Q9" s="197"/>
      <c r="R9" s="197"/>
      <c r="S9" s="198"/>
      <c r="T9" s="208" t="s">
        <v>92</v>
      </c>
      <c r="U9" s="209"/>
      <c r="V9" s="209"/>
      <c r="W9" s="209"/>
      <c r="X9" s="209"/>
      <c r="Y9" s="209"/>
      <c r="Z9" s="209"/>
      <c r="AA9" s="210"/>
      <c r="AB9" s="199" t="s">
        <v>93</v>
      </c>
      <c r="AC9" s="200"/>
      <c r="AD9" s="200"/>
      <c r="AE9" s="200"/>
      <c r="AF9" s="200"/>
      <c r="AG9" s="200"/>
      <c r="AH9" s="200"/>
      <c r="AI9" s="201"/>
      <c r="AJ9" s="202" t="s">
        <v>94</v>
      </c>
      <c r="AK9" s="204" t="s">
        <v>95</v>
      </c>
      <c r="AL9" s="211" t="s">
        <v>96</v>
      </c>
      <c r="AM9" s="206" t="s">
        <v>97</v>
      </c>
      <c r="AN9" s="191"/>
      <c r="AO9" s="194"/>
      <c r="AQ9" s="222" t="s">
        <v>42</v>
      </c>
      <c r="AR9" s="185" t="s">
        <v>43</v>
      </c>
      <c r="AS9" s="181" t="s">
        <v>44</v>
      </c>
      <c r="AT9" s="230" t="s">
        <v>99</v>
      </c>
      <c r="AU9" s="222" t="s">
        <v>46</v>
      </c>
      <c r="AV9" s="185" t="s">
        <v>105</v>
      </c>
      <c r="AW9" s="181" t="s">
        <v>106</v>
      </c>
      <c r="AX9" s="183" t="s">
        <v>107</v>
      </c>
      <c r="AY9" s="164" t="s">
        <v>100</v>
      </c>
      <c r="AZ9" s="166" t="s">
        <v>101</v>
      </c>
      <c r="BA9" s="165" t="s">
        <v>57</v>
      </c>
      <c r="BB9" s="180" t="s">
        <v>58</v>
      </c>
    </row>
    <row r="10" spans="1:56" ht="16" thickBot="1" x14ac:dyDescent="0.25">
      <c r="A10" s="214"/>
      <c r="B10" s="216"/>
      <c r="C10" s="218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3"/>
      <c r="AK10" s="205"/>
      <c r="AL10" s="212"/>
      <c r="AM10" s="207"/>
      <c r="AN10" s="192"/>
      <c r="AO10" s="195"/>
      <c r="AQ10" s="223"/>
      <c r="AR10" s="186"/>
      <c r="AS10" s="182"/>
      <c r="AT10" s="231"/>
      <c r="AU10" s="223"/>
      <c r="AV10" s="186"/>
      <c r="AW10" s="182"/>
      <c r="AX10" s="184"/>
      <c r="AY10" s="165"/>
      <c r="AZ10" s="167"/>
      <c r="BA10" s="165"/>
      <c r="BB10" s="180"/>
    </row>
    <row r="11" spans="1:56" x14ac:dyDescent="0.2">
      <c r="A11" s="41">
        <v>1</v>
      </c>
      <c r="B11" s="147" t="s">
        <v>147</v>
      </c>
      <c r="C11" s="147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67" priority="2" operator="lessThan">
      <formula>70</formula>
    </cfRule>
  </conditionalFormatting>
  <conditionalFormatting sqref="F12:K41">
    <cfRule type="cellIs" dxfId="66" priority="5" operator="lessThan">
      <formula>70</formula>
    </cfRule>
  </conditionalFormatting>
  <conditionalFormatting sqref="N12:AA41">
    <cfRule type="cellIs" dxfId="65" priority="4" operator="lessThan">
      <formula>70</formula>
    </cfRule>
  </conditionalFormatting>
  <conditionalFormatting sqref="AD12:AI41">
    <cfRule type="cellIs" dxfId="64" priority="3" operator="lessThan">
      <formula>70</formula>
    </cfRule>
  </conditionalFormatting>
  <conditionalFormatting sqref="AJ11:AO55 D12:E41 L12:M41 AB12:AC41 D42:AI55">
    <cfRule type="cellIs" dxfId="63" priority="8" operator="lessThan">
      <formula>70</formula>
    </cfRule>
  </conditionalFormatting>
  <conditionalFormatting sqref="AQ11:AQ55">
    <cfRule type="cellIs" dxfId="62" priority="6" operator="lessThan">
      <formula>70</formula>
    </cfRule>
  </conditionalFormatting>
  <conditionalFormatting sqref="AQ11:AX55">
    <cfRule type="cellIs" dxfId="61" priority="7" operator="lessThan">
      <formula>70</formula>
    </cfRule>
  </conditionalFormatting>
  <conditionalFormatting sqref="AY11:AY55">
    <cfRule type="cellIs" dxfId="6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topLeftCell="A6" zoomScaleNormal="100" workbookViewId="0">
      <selection activeCell="AD17" sqref="AD1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7" t="s">
        <v>145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90" t="s">
        <v>98</v>
      </c>
      <c r="AO7" s="193" t="s">
        <v>103</v>
      </c>
      <c r="AQ7" s="224" t="s">
        <v>20</v>
      </c>
      <c r="AR7" s="225"/>
      <c r="AS7" s="225"/>
      <c r="AT7" s="226"/>
      <c r="AU7" s="174" t="s">
        <v>21</v>
      </c>
      <c r="AV7" s="175"/>
      <c r="AW7" s="175"/>
      <c r="AX7" s="176"/>
      <c r="AY7" s="168" t="s">
        <v>102</v>
      </c>
      <c r="AZ7" s="169"/>
      <c r="BA7" s="168" t="s">
        <v>104</v>
      </c>
      <c r="BB7" s="169"/>
      <c r="BD7" s="24" t="s">
        <v>144</v>
      </c>
    </row>
    <row r="8" spans="1:56" ht="16" thickBot="1" x14ac:dyDescent="0.25">
      <c r="AN8" s="191"/>
      <c r="AO8" s="194"/>
      <c r="AQ8" s="227"/>
      <c r="AR8" s="228"/>
      <c r="AS8" s="228"/>
      <c r="AT8" s="229"/>
      <c r="AU8" s="177"/>
      <c r="AV8" s="178"/>
      <c r="AW8" s="178"/>
      <c r="AX8" s="179"/>
      <c r="AY8" s="172"/>
      <c r="AZ8" s="173"/>
      <c r="BA8" s="170"/>
      <c r="BB8" s="171"/>
    </row>
    <row r="9" spans="1:56" x14ac:dyDescent="0.2">
      <c r="A9" s="213" t="s">
        <v>5</v>
      </c>
      <c r="B9" s="215" t="s">
        <v>4</v>
      </c>
      <c r="C9" s="217" t="s">
        <v>19</v>
      </c>
      <c r="D9" s="219" t="s">
        <v>90</v>
      </c>
      <c r="E9" s="220"/>
      <c r="F9" s="220"/>
      <c r="G9" s="220"/>
      <c r="H9" s="220"/>
      <c r="I9" s="220"/>
      <c r="J9" s="220"/>
      <c r="K9" s="221"/>
      <c r="L9" s="196" t="s">
        <v>91</v>
      </c>
      <c r="M9" s="197"/>
      <c r="N9" s="197"/>
      <c r="O9" s="197"/>
      <c r="P9" s="197"/>
      <c r="Q9" s="197"/>
      <c r="R9" s="197"/>
      <c r="S9" s="198"/>
      <c r="T9" s="208" t="s">
        <v>92</v>
      </c>
      <c r="U9" s="209"/>
      <c r="V9" s="209"/>
      <c r="W9" s="209"/>
      <c r="X9" s="209"/>
      <c r="Y9" s="209"/>
      <c r="Z9" s="209"/>
      <c r="AA9" s="210"/>
      <c r="AB9" s="199" t="s">
        <v>93</v>
      </c>
      <c r="AC9" s="200"/>
      <c r="AD9" s="200"/>
      <c r="AE9" s="200"/>
      <c r="AF9" s="200"/>
      <c r="AG9" s="200"/>
      <c r="AH9" s="200"/>
      <c r="AI9" s="201"/>
      <c r="AJ9" s="202" t="s">
        <v>94</v>
      </c>
      <c r="AK9" s="204" t="s">
        <v>95</v>
      </c>
      <c r="AL9" s="211" t="s">
        <v>96</v>
      </c>
      <c r="AM9" s="206" t="s">
        <v>97</v>
      </c>
      <c r="AN9" s="191"/>
      <c r="AO9" s="194"/>
      <c r="AQ9" s="222" t="s">
        <v>42</v>
      </c>
      <c r="AR9" s="185" t="s">
        <v>43</v>
      </c>
      <c r="AS9" s="181" t="s">
        <v>44</v>
      </c>
      <c r="AT9" s="230" t="s">
        <v>99</v>
      </c>
      <c r="AU9" s="222" t="s">
        <v>46</v>
      </c>
      <c r="AV9" s="185" t="s">
        <v>105</v>
      </c>
      <c r="AW9" s="181" t="s">
        <v>106</v>
      </c>
      <c r="AX9" s="183" t="s">
        <v>107</v>
      </c>
      <c r="AY9" s="164" t="s">
        <v>100</v>
      </c>
      <c r="AZ9" s="166" t="s">
        <v>101</v>
      </c>
      <c r="BA9" s="165" t="s">
        <v>57</v>
      </c>
      <c r="BB9" s="180" t="s">
        <v>58</v>
      </c>
    </row>
    <row r="10" spans="1:56" ht="16" thickBot="1" x14ac:dyDescent="0.25">
      <c r="A10" s="214"/>
      <c r="B10" s="216"/>
      <c r="C10" s="218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3"/>
      <c r="AK10" s="205"/>
      <c r="AL10" s="212"/>
      <c r="AM10" s="207"/>
      <c r="AN10" s="192"/>
      <c r="AO10" s="195"/>
      <c r="AQ10" s="223"/>
      <c r="AR10" s="186"/>
      <c r="AS10" s="182"/>
      <c r="AT10" s="231"/>
      <c r="AU10" s="223"/>
      <c r="AV10" s="186"/>
      <c r="AW10" s="182"/>
      <c r="AX10" s="184"/>
      <c r="AY10" s="165"/>
      <c r="AZ10" s="167"/>
      <c r="BA10" s="165"/>
      <c r="BB10" s="180"/>
    </row>
    <row r="11" spans="1:56" x14ac:dyDescent="0.2">
      <c r="A11" s="41">
        <v>1</v>
      </c>
      <c r="B11" s="147" t="s">
        <v>147</v>
      </c>
      <c r="C11" s="147" t="s">
        <v>148</v>
      </c>
      <c r="D11" s="31">
        <v>60</v>
      </c>
      <c r="E11" s="32">
        <v>75</v>
      </c>
      <c r="F11" s="32">
        <v>75</v>
      </c>
      <c r="G11" s="32"/>
      <c r="H11" s="32">
        <v>81</v>
      </c>
      <c r="I11" s="32"/>
      <c r="J11" s="32">
        <v>82</v>
      </c>
      <c r="K11" s="33"/>
      <c r="L11" s="31">
        <v>60</v>
      </c>
      <c r="M11" s="32">
        <v>70</v>
      </c>
      <c r="N11" s="32">
        <v>74</v>
      </c>
      <c r="O11" s="32"/>
      <c r="P11" s="32">
        <v>80</v>
      </c>
      <c r="Q11" s="32"/>
      <c r="R11" s="32">
        <v>85</v>
      </c>
      <c r="S11" s="33"/>
      <c r="T11" s="31">
        <v>60</v>
      </c>
      <c r="U11" s="32">
        <v>73</v>
      </c>
      <c r="V11" s="32">
        <v>76</v>
      </c>
      <c r="W11" s="32"/>
      <c r="X11" s="32">
        <v>80</v>
      </c>
      <c r="Y11" s="32"/>
      <c r="Z11" s="32">
        <v>82</v>
      </c>
      <c r="AA11" s="33"/>
      <c r="AB11" s="31">
        <v>60</v>
      </c>
      <c r="AC11" s="32">
        <v>74</v>
      </c>
      <c r="AD11" s="32">
        <v>75</v>
      </c>
      <c r="AE11" s="32"/>
      <c r="AF11" s="32">
        <v>80</v>
      </c>
      <c r="AG11" s="32"/>
      <c r="AH11" s="32">
        <v>82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78.25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77.25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77.75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77.75</v>
      </c>
      <c r="AN11" s="60">
        <f>AVERAGE(AJ11:AM11)</f>
        <v>77.75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77.75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>
        <v>80</v>
      </c>
      <c r="E12" s="32"/>
      <c r="F12" s="32">
        <v>85</v>
      </c>
      <c r="G12" s="32"/>
      <c r="H12" s="32">
        <v>85</v>
      </c>
      <c r="I12" s="32"/>
      <c r="J12" s="32">
        <v>89</v>
      </c>
      <c r="K12" s="33"/>
      <c r="L12" s="31">
        <v>82</v>
      </c>
      <c r="M12" s="32"/>
      <c r="N12" s="32">
        <v>80</v>
      </c>
      <c r="O12" s="32"/>
      <c r="P12" s="32">
        <v>88</v>
      </c>
      <c r="Q12" s="32"/>
      <c r="R12" s="32">
        <v>87</v>
      </c>
      <c r="S12" s="33"/>
      <c r="T12" s="31">
        <v>80</v>
      </c>
      <c r="U12" s="32"/>
      <c r="V12" s="32">
        <v>84</v>
      </c>
      <c r="W12" s="32"/>
      <c r="X12" s="32">
        <v>85</v>
      </c>
      <c r="Y12" s="32"/>
      <c r="Z12" s="32">
        <v>89</v>
      </c>
      <c r="AA12" s="33"/>
      <c r="AB12" s="31">
        <v>85</v>
      </c>
      <c r="AC12" s="32"/>
      <c r="AD12" s="32">
        <v>86</v>
      </c>
      <c r="AE12" s="32"/>
      <c r="AF12" s="32">
        <v>88</v>
      </c>
      <c r="AG12" s="32"/>
      <c r="AH12" s="32">
        <v>87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84.75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84.25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84.5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86.5</v>
      </c>
      <c r="AN12" s="65">
        <f t="shared" ref="AN12:AN55" si="4">AVERAGE(AJ12:AM12)</f>
        <v>85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3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>
        <v>85</v>
      </c>
      <c r="E15" s="32"/>
      <c r="F15" s="32">
        <v>80</v>
      </c>
      <c r="G15" s="32"/>
      <c r="H15" s="32">
        <v>90</v>
      </c>
      <c r="I15" s="32"/>
      <c r="J15" s="32">
        <v>88</v>
      </c>
      <c r="K15" s="33"/>
      <c r="L15" s="31">
        <v>86</v>
      </c>
      <c r="M15" s="32"/>
      <c r="N15" s="32">
        <v>85</v>
      </c>
      <c r="O15" s="32"/>
      <c r="P15" s="32">
        <v>92</v>
      </c>
      <c r="Q15" s="32"/>
      <c r="R15" s="32">
        <v>88</v>
      </c>
      <c r="S15" s="33"/>
      <c r="T15" s="31">
        <v>87</v>
      </c>
      <c r="U15" s="32"/>
      <c r="V15" s="32">
        <v>84</v>
      </c>
      <c r="W15" s="32"/>
      <c r="X15" s="32">
        <v>85</v>
      </c>
      <c r="Y15" s="32"/>
      <c r="Z15" s="32">
        <v>98</v>
      </c>
      <c r="AA15" s="33"/>
      <c r="AB15" s="31">
        <v>85</v>
      </c>
      <c r="AC15" s="32"/>
      <c r="AD15" s="32">
        <v>86</v>
      </c>
      <c r="AE15" s="32"/>
      <c r="AF15" s="32">
        <v>88</v>
      </c>
      <c r="AG15" s="32"/>
      <c r="AH15" s="32">
        <v>87</v>
      </c>
      <c r="AI15" s="33"/>
      <c r="AJ15" s="61">
        <f t="shared" si="0"/>
        <v>85.75</v>
      </c>
      <c r="AK15" s="62">
        <f t="shared" si="1"/>
        <v>87.75</v>
      </c>
      <c r="AL15" s="63">
        <f t="shared" si="2"/>
        <v>88.5</v>
      </c>
      <c r="AM15" s="64">
        <f t="shared" si="3"/>
        <v>86.5</v>
      </c>
      <c r="AN15" s="65">
        <f t="shared" si="4"/>
        <v>87.125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87.125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>
        <v>90</v>
      </c>
      <c r="E16" s="32"/>
      <c r="F16" s="32">
        <v>90</v>
      </c>
      <c r="G16" s="32"/>
      <c r="H16" s="32">
        <v>98</v>
      </c>
      <c r="I16" s="32"/>
      <c r="J16" s="32">
        <v>92</v>
      </c>
      <c r="K16" s="33"/>
      <c r="L16" s="31">
        <v>91</v>
      </c>
      <c r="M16" s="32"/>
      <c r="N16" s="32">
        <v>90</v>
      </c>
      <c r="O16" s="32"/>
      <c r="P16" s="32">
        <v>97</v>
      </c>
      <c r="Q16" s="32"/>
      <c r="R16" s="32">
        <v>92</v>
      </c>
      <c r="S16" s="33"/>
      <c r="T16" s="31">
        <v>90</v>
      </c>
      <c r="U16" s="32"/>
      <c r="V16" s="32">
        <v>91</v>
      </c>
      <c r="W16" s="32"/>
      <c r="X16" s="32">
        <v>98</v>
      </c>
      <c r="Y16" s="32"/>
      <c r="Z16" s="32">
        <v>92</v>
      </c>
      <c r="AA16" s="33"/>
      <c r="AB16" s="31">
        <v>95</v>
      </c>
      <c r="AC16" s="32"/>
      <c r="AD16" s="32">
        <v>91</v>
      </c>
      <c r="AE16" s="32"/>
      <c r="AF16" s="32">
        <v>96</v>
      </c>
      <c r="AG16" s="32"/>
      <c r="AH16" s="32">
        <v>92</v>
      </c>
      <c r="AI16" s="33"/>
      <c r="AJ16" s="61">
        <f t="shared" si="0"/>
        <v>92.5</v>
      </c>
      <c r="AK16" s="62">
        <f t="shared" si="1"/>
        <v>92.5</v>
      </c>
      <c r="AL16" s="63">
        <f t="shared" si="2"/>
        <v>92.75</v>
      </c>
      <c r="AM16" s="64">
        <f t="shared" si="3"/>
        <v>93.5</v>
      </c>
      <c r="AN16" s="65">
        <f t="shared" si="4"/>
        <v>92.8125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92.8125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31">
        <v>80</v>
      </c>
      <c r="E17" s="32"/>
      <c r="F17" s="32">
        <v>81</v>
      </c>
      <c r="G17" s="32"/>
      <c r="H17" s="32">
        <v>83</v>
      </c>
      <c r="I17" s="32"/>
      <c r="J17" s="32">
        <v>80</v>
      </c>
      <c r="K17" s="33"/>
      <c r="L17" s="31">
        <v>78</v>
      </c>
      <c r="M17" s="32"/>
      <c r="N17" s="32">
        <v>80</v>
      </c>
      <c r="O17" s="32"/>
      <c r="P17" s="32">
        <v>82</v>
      </c>
      <c r="Q17" s="32"/>
      <c r="R17" s="32">
        <v>81</v>
      </c>
      <c r="S17" s="33"/>
      <c r="T17" s="31">
        <v>80</v>
      </c>
      <c r="U17" s="32"/>
      <c r="V17" s="32">
        <v>82</v>
      </c>
      <c r="W17" s="32"/>
      <c r="X17" s="32">
        <v>80</v>
      </c>
      <c r="Y17" s="32"/>
      <c r="Z17" s="32">
        <v>82</v>
      </c>
      <c r="AA17" s="33"/>
      <c r="AB17" s="31">
        <v>80</v>
      </c>
      <c r="AC17" s="32"/>
      <c r="AD17" s="32">
        <v>81</v>
      </c>
      <c r="AE17" s="32"/>
      <c r="AF17" s="32">
        <v>84</v>
      </c>
      <c r="AG17" s="32"/>
      <c r="AH17" s="32">
        <v>82</v>
      </c>
      <c r="AI17" s="33"/>
      <c r="AJ17" s="61">
        <f t="shared" si="0"/>
        <v>81</v>
      </c>
      <c r="AK17" s="62">
        <f t="shared" si="1"/>
        <v>80.25</v>
      </c>
      <c r="AL17" s="63">
        <f t="shared" si="2"/>
        <v>81</v>
      </c>
      <c r="AM17" s="64">
        <f t="shared" si="3"/>
        <v>81.75</v>
      </c>
      <c r="AN17" s="65">
        <f t="shared" si="4"/>
        <v>81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81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31">
        <v>70</v>
      </c>
      <c r="E18" s="32"/>
      <c r="F18" s="32">
        <v>70</v>
      </c>
      <c r="G18" s="32"/>
      <c r="H18" s="32">
        <v>80</v>
      </c>
      <c r="I18" s="32"/>
      <c r="J18" s="32">
        <v>75</v>
      </c>
      <c r="K18" s="33"/>
      <c r="L18" s="31">
        <v>75</v>
      </c>
      <c r="M18" s="32"/>
      <c r="N18" s="32">
        <v>70</v>
      </c>
      <c r="O18" s="32"/>
      <c r="P18" s="32">
        <v>85</v>
      </c>
      <c r="Q18" s="32"/>
      <c r="R18" s="32">
        <v>70</v>
      </c>
      <c r="S18" s="33"/>
      <c r="T18" s="31">
        <v>70</v>
      </c>
      <c r="U18" s="32"/>
      <c r="V18" s="32">
        <v>75</v>
      </c>
      <c r="W18" s="32"/>
      <c r="X18" s="32">
        <v>85</v>
      </c>
      <c r="Y18" s="32"/>
      <c r="Z18" s="32">
        <v>73</v>
      </c>
      <c r="AA18" s="33"/>
      <c r="AB18" s="31">
        <v>70</v>
      </c>
      <c r="AC18" s="32"/>
      <c r="AD18" s="32">
        <v>75</v>
      </c>
      <c r="AE18" s="32"/>
      <c r="AF18" s="32">
        <v>80</v>
      </c>
      <c r="AG18" s="32"/>
      <c r="AH18" s="32">
        <v>70</v>
      </c>
      <c r="AI18" s="33"/>
      <c r="AJ18" s="61">
        <f t="shared" si="0"/>
        <v>73.75</v>
      </c>
      <c r="AK18" s="62">
        <f t="shared" si="1"/>
        <v>75</v>
      </c>
      <c r="AL18" s="63">
        <f t="shared" si="2"/>
        <v>75.75</v>
      </c>
      <c r="AM18" s="64">
        <f t="shared" si="3"/>
        <v>73.75</v>
      </c>
      <c r="AN18" s="65">
        <f t="shared" si="4"/>
        <v>74.5625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74.5625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31">
        <v>85</v>
      </c>
      <c r="E19" s="32"/>
      <c r="F19" s="32">
        <v>80</v>
      </c>
      <c r="G19" s="32"/>
      <c r="H19" s="32">
        <v>83</v>
      </c>
      <c r="I19" s="32"/>
      <c r="J19" s="32">
        <v>88</v>
      </c>
      <c r="K19" s="33"/>
      <c r="L19" s="31">
        <v>87</v>
      </c>
      <c r="M19" s="32"/>
      <c r="N19" s="32">
        <v>85</v>
      </c>
      <c r="O19" s="32"/>
      <c r="P19" s="32">
        <v>86</v>
      </c>
      <c r="Q19" s="32"/>
      <c r="R19" s="32">
        <v>85</v>
      </c>
      <c r="S19" s="33"/>
      <c r="T19" s="31">
        <v>87</v>
      </c>
      <c r="U19" s="32"/>
      <c r="V19" s="32">
        <v>83</v>
      </c>
      <c r="W19" s="32"/>
      <c r="X19" s="32">
        <v>80</v>
      </c>
      <c r="Y19" s="32"/>
      <c r="Z19" s="32">
        <v>88</v>
      </c>
      <c r="AA19" s="33"/>
      <c r="AB19" s="31">
        <v>89</v>
      </c>
      <c r="AC19" s="32"/>
      <c r="AD19" s="32">
        <v>80</v>
      </c>
      <c r="AE19" s="32"/>
      <c r="AF19" s="32">
        <v>83</v>
      </c>
      <c r="AG19" s="32"/>
      <c r="AH19" s="32">
        <v>88</v>
      </c>
      <c r="AI19" s="33"/>
      <c r="AJ19" s="61">
        <f t="shared" si="0"/>
        <v>84</v>
      </c>
      <c r="AK19" s="62">
        <f t="shared" si="1"/>
        <v>85.75</v>
      </c>
      <c r="AL19" s="63">
        <f t="shared" si="2"/>
        <v>84.5</v>
      </c>
      <c r="AM19" s="64">
        <f t="shared" si="3"/>
        <v>85</v>
      </c>
      <c r="AN19" s="65">
        <f t="shared" si="4"/>
        <v>84.8125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84.8125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31">
        <v>90</v>
      </c>
      <c r="E20" s="32"/>
      <c r="F20" s="32">
        <v>90</v>
      </c>
      <c r="G20" s="32"/>
      <c r="H20" s="32">
        <v>90</v>
      </c>
      <c r="I20" s="32"/>
      <c r="J20" s="32">
        <v>95</v>
      </c>
      <c r="K20" s="33"/>
      <c r="L20" s="31">
        <v>91</v>
      </c>
      <c r="M20" s="32"/>
      <c r="N20" s="32">
        <v>92</v>
      </c>
      <c r="O20" s="32"/>
      <c r="P20" s="32">
        <v>95</v>
      </c>
      <c r="Q20" s="32"/>
      <c r="R20" s="32">
        <v>93</v>
      </c>
      <c r="S20" s="33"/>
      <c r="T20" s="31">
        <v>90</v>
      </c>
      <c r="U20" s="32"/>
      <c r="V20" s="32">
        <v>91</v>
      </c>
      <c r="W20" s="32"/>
      <c r="X20" s="32">
        <v>95</v>
      </c>
      <c r="Y20" s="32"/>
      <c r="Z20" s="32">
        <v>95</v>
      </c>
      <c r="AA20" s="33"/>
      <c r="AB20" s="31">
        <v>95</v>
      </c>
      <c r="AC20" s="32"/>
      <c r="AD20" s="32">
        <v>90</v>
      </c>
      <c r="AE20" s="32"/>
      <c r="AF20" s="32">
        <v>92</v>
      </c>
      <c r="AG20" s="32"/>
      <c r="AH20" s="32">
        <v>93</v>
      </c>
      <c r="AI20" s="33"/>
      <c r="AJ20" s="61">
        <f t="shared" si="0"/>
        <v>91.25</v>
      </c>
      <c r="AK20" s="62">
        <f t="shared" si="1"/>
        <v>92.75</v>
      </c>
      <c r="AL20" s="63">
        <f t="shared" si="2"/>
        <v>92.75</v>
      </c>
      <c r="AM20" s="64">
        <f t="shared" si="3"/>
        <v>92.5</v>
      </c>
      <c r="AN20" s="65">
        <f t="shared" si="4"/>
        <v>92.3125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92.3125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31">
        <v>78</v>
      </c>
      <c r="E21" s="32"/>
      <c r="F21" s="32">
        <v>85</v>
      </c>
      <c r="G21" s="32"/>
      <c r="H21" s="32">
        <v>80</v>
      </c>
      <c r="I21" s="32"/>
      <c r="J21" s="32">
        <v>81</v>
      </c>
      <c r="K21" s="33"/>
      <c r="L21" s="31">
        <v>75</v>
      </c>
      <c r="M21" s="32"/>
      <c r="N21" s="32">
        <v>83</v>
      </c>
      <c r="O21" s="32"/>
      <c r="P21" s="32">
        <v>82</v>
      </c>
      <c r="Q21" s="32"/>
      <c r="R21" s="32">
        <v>81</v>
      </c>
      <c r="S21" s="33"/>
      <c r="T21" s="31">
        <v>78</v>
      </c>
      <c r="U21" s="32"/>
      <c r="V21" s="32">
        <v>84</v>
      </c>
      <c r="W21" s="32"/>
      <c r="X21" s="32">
        <v>82</v>
      </c>
      <c r="Y21" s="32"/>
      <c r="Z21" s="32">
        <v>80</v>
      </c>
      <c r="AA21" s="33"/>
      <c r="AB21" s="31">
        <v>78</v>
      </c>
      <c r="AC21" s="32"/>
      <c r="AD21" s="32">
        <v>85</v>
      </c>
      <c r="AE21" s="32"/>
      <c r="AF21" s="32">
        <v>80</v>
      </c>
      <c r="AG21" s="32"/>
      <c r="AH21" s="32">
        <v>82</v>
      </c>
      <c r="AI21" s="33"/>
      <c r="AJ21" s="61">
        <f t="shared" si="0"/>
        <v>81</v>
      </c>
      <c r="AK21" s="62">
        <f t="shared" si="1"/>
        <v>80.25</v>
      </c>
      <c r="AL21" s="63">
        <f t="shared" si="2"/>
        <v>81</v>
      </c>
      <c r="AM21" s="64">
        <f t="shared" si="3"/>
        <v>81.25</v>
      </c>
      <c r="AN21" s="65">
        <f t="shared" si="4"/>
        <v>80.875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80.875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31">
        <v>60</v>
      </c>
      <c r="E22" s="32">
        <v>70</v>
      </c>
      <c r="F22" s="32">
        <v>73</v>
      </c>
      <c r="G22" s="32"/>
      <c r="H22" s="32">
        <v>80</v>
      </c>
      <c r="I22" s="32"/>
      <c r="J22" s="32">
        <v>75</v>
      </c>
      <c r="K22" s="33"/>
      <c r="L22" s="31">
        <v>60</v>
      </c>
      <c r="M22" s="32">
        <v>70</v>
      </c>
      <c r="N22" s="32">
        <v>70</v>
      </c>
      <c r="O22" s="32"/>
      <c r="P22" s="32">
        <v>73</v>
      </c>
      <c r="Q22" s="32"/>
      <c r="R22" s="32">
        <v>80</v>
      </c>
      <c r="S22" s="33"/>
      <c r="T22" s="31">
        <v>60</v>
      </c>
      <c r="U22" s="32">
        <v>70</v>
      </c>
      <c r="V22" s="32">
        <v>75</v>
      </c>
      <c r="W22" s="32"/>
      <c r="X22" s="32">
        <v>74</v>
      </c>
      <c r="Y22" s="32"/>
      <c r="Z22" s="32">
        <v>85</v>
      </c>
      <c r="AA22" s="33"/>
      <c r="AB22" s="31">
        <v>60</v>
      </c>
      <c r="AC22" s="32">
        <v>70</v>
      </c>
      <c r="AD22" s="32">
        <v>73</v>
      </c>
      <c r="AE22" s="32"/>
      <c r="AF22" s="32">
        <v>75</v>
      </c>
      <c r="AG22" s="32"/>
      <c r="AH22" s="32">
        <v>80</v>
      </c>
      <c r="AI22" s="33"/>
      <c r="AJ22" s="61">
        <f t="shared" si="0"/>
        <v>74.5</v>
      </c>
      <c r="AK22" s="62">
        <f t="shared" si="1"/>
        <v>73.25</v>
      </c>
      <c r="AL22" s="63">
        <f t="shared" si="2"/>
        <v>76</v>
      </c>
      <c r="AM22" s="64">
        <f t="shared" si="3"/>
        <v>74.5</v>
      </c>
      <c r="AN22" s="65">
        <f t="shared" si="4"/>
        <v>74.5625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74.5625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31">
        <v>75</v>
      </c>
      <c r="E23" s="32"/>
      <c r="F23" s="32">
        <v>75</v>
      </c>
      <c r="G23" s="32"/>
      <c r="H23" s="32">
        <v>70</v>
      </c>
      <c r="I23" s="32"/>
      <c r="J23" s="32">
        <v>72</v>
      </c>
      <c r="K23" s="33"/>
      <c r="L23" s="31">
        <v>78</v>
      </c>
      <c r="M23" s="32"/>
      <c r="N23" s="32">
        <v>73</v>
      </c>
      <c r="O23" s="32"/>
      <c r="P23" s="32">
        <v>70</v>
      </c>
      <c r="Q23" s="32"/>
      <c r="R23" s="32">
        <v>73</v>
      </c>
      <c r="S23" s="33"/>
      <c r="T23" s="31">
        <v>70</v>
      </c>
      <c r="U23" s="32"/>
      <c r="V23" s="32">
        <v>75</v>
      </c>
      <c r="W23" s="32"/>
      <c r="X23" s="32">
        <v>74</v>
      </c>
      <c r="Y23" s="32"/>
      <c r="Z23" s="32">
        <v>75</v>
      </c>
      <c r="AA23" s="33"/>
      <c r="AB23" s="31">
        <v>75</v>
      </c>
      <c r="AC23" s="32"/>
      <c r="AD23" s="32">
        <v>74</v>
      </c>
      <c r="AE23" s="32"/>
      <c r="AF23" s="32">
        <v>70</v>
      </c>
      <c r="AG23" s="32"/>
      <c r="AH23" s="32">
        <v>72</v>
      </c>
      <c r="AI23" s="33"/>
      <c r="AJ23" s="61">
        <f t="shared" si="0"/>
        <v>73</v>
      </c>
      <c r="AK23" s="62">
        <f t="shared" si="1"/>
        <v>73.5</v>
      </c>
      <c r="AL23" s="63">
        <f t="shared" si="2"/>
        <v>73.5</v>
      </c>
      <c r="AM23" s="64">
        <f t="shared" si="3"/>
        <v>72.75</v>
      </c>
      <c r="AN23" s="65">
        <f t="shared" si="4"/>
        <v>73.1875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73.1875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>
        <v>85</v>
      </c>
      <c r="E25" s="32"/>
      <c r="F25" s="32">
        <v>90</v>
      </c>
      <c r="G25" s="32"/>
      <c r="H25" s="32">
        <v>85</v>
      </c>
      <c r="I25" s="32"/>
      <c r="J25" s="32">
        <v>85</v>
      </c>
      <c r="K25" s="33"/>
      <c r="L25" s="31">
        <v>87</v>
      </c>
      <c r="M25" s="32"/>
      <c r="N25" s="32">
        <v>88</v>
      </c>
      <c r="O25" s="32"/>
      <c r="P25" s="32">
        <v>84</v>
      </c>
      <c r="Q25" s="32"/>
      <c r="R25" s="32">
        <v>84</v>
      </c>
      <c r="S25" s="33"/>
      <c r="T25" s="31">
        <v>80</v>
      </c>
      <c r="U25" s="32"/>
      <c r="V25" s="32">
        <v>90</v>
      </c>
      <c r="W25" s="32"/>
      <c r="X25" s="32">
        <v>86</v>
      </c>
      <c r="Y25" s="32"/>
      <c r="Z25" s="32">
        <v>87</v>
      </c>
      <c r="AA25" s="33"/>
      <c r="AB25" s="31">
        <v>85</v>
      </c>
      <c r="AC25" s="32"/>
      <c r="AD25" s="32">
        <v>92</v>
      </c>
      <c r="AE25" s="32"/>
      <c r="AF25" s="32">
        <v>86</v>
      </c>
      <c r="AG25" s="32"/>
      <c r="AH25" s="32">
        <v>87</v>
      </c>
      <c r="AI25" s="33"/>
      <c r="AJ25" s="61">
        <f t="shared" si="0"/>
        <v>86.25</v>
      </c>
      <c r="AK25" s="62">
        <f t="shared" si="1"/>
        <v>85.75</v>
      </c>
      <c r="AL25" s="63">
        <f t="shared" si="2"/>
        <v>85.75</v>
      </c>
      <c r="AM25" s="64">
        <f t="shared" si="3"/>
        <v>87.5</v>
      </c>
      <c r="AN25" s="65">
        <f t="shared" si="4"/>
        <v>86.3125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86.3125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>
        <v>75</v>
      </c>
      <c r="E26" s="32"/>
      <c r="F26" s="32">
        <v>70</v>
      </c>
      <c r="G26" s="32"/>
      <c r="H26" s="32">
        <v>71</v>
      </c>
      <c r="I26" s="32"/>
      <c r="J26" s="32">
        <v>70</v>
      </c>
      <c r="K26" s="33"/>
      <c r="L26" s="31">
        <v>78</v>
      </c>
      <c r="M26" s="32"/>
      <c r="N26" s="32">
        <v>73</v>
      </c>
      <c r="O26" s="32"/>
      <c r="P26" s="32">
        <v>74</v>
      </c>
      <c r="Q26" s="32"/>
      <c r="R26" s="32">
        <v>70</v>
      </c>
      <c r="S26" s="33"/>
      <c r="T26" s="31">
        <v>75</v>
      </c>
      <c r="U26" s="32"/>
      <c r="V26" s="32">
        <v>73</v>
      </c>
      <c r="W26" s="32"/>
      <c r="X26" s="32">
        <v>75</v>
      </c>
      <c r="Y26" s="32"/>
      <c r="Z26" s="32">
        <v>70</v>
      </c>
      <c r="AA26" s="33"/>
      <c r="AB26" s="31">
        <v>73</v>
      </c>
      <c r="AC26" s="32"/>
      <c r="AD26" s="32">
        <v>70</v>
      </c>
      <c r="AE26" s="32"/>
      <c r="AF26" s="32">
        <v>70</v>
      </c>
      <c r="AG26" s="32"/>
      <c r="AH26" s="32">
        <v>78</v>
      </c>
      <c r="AI26" s="33"/>
      <c r="AJ26" s="61">
        <f t="shared" si="0"/>
        <v>71.5</v>
      </c>
      <c r="AK26" s="62">
        <f t="shared" si="1"/>
        <v>73.75</v>
      </c>
      <c r="AL26" s="63">
        <f t="shared" si="2"/>
        <v>73.25</v>
      </c>
      <c r="AM26" s="64">
        <f t="shared" si="3"/>
        <v>72.75</v>
      </c>
      <c r="AN26" s="65">
        <f t="shared" si="4"/>
        <v>72.8125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72.8125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>
        <v>95</v>
      </c>
      <c r="E27" s="32"/>
      <c r="F27" s="32">
        <v>95</v>
      </c>
      <c r="G27" s="32"/>
      <c r="H27" s="32">
        <v>95</v>
      </c>
      <c r="I27" s="32"/>
      <c r="J27" s="32">
        <v>93</v>
      </c>
      <c r="K27" s="33"/>
      <c r="L27" s="31">
        <v>98</v>
      </c>
      <c r="M27" s="32"/>
      <c r="N27" s="32">
        <v>96</v>
      </c>
      <c r="O27" s="32"/>
      <c r="P27" s="32">
        <v>98</v>
      </c>
      <c r="Q27" s="32"/>
      <c r="R27" s="32">
        <v>95</v>
      </c>
      <c r="S27" s="33"/>
      <c r="T27" s="31">
        <v>98</v>
      </c>
      <c r="U27" s="32"/>
      <c r="V27" s="32">
        <v>99</v>
      </c>
      <c r="W27" s="32"/>
      <c r="X27" s="32">
        <v>98</v>
      </c>
      <c r="Y27" s="32"/>
      <c r="Z27" s="32">
        <v>98</v>
      </c>
      <c r="AA27" s="33"/>
      <c r="AB27" s="31">
        <v>95</v>
      </c>
      <c r="AC27" s="32"/>
      <c r="AD27" s="32">
        <v>98</v>
      </c>
      <c r="AE27" s="32"/>
      <c r="AF27" s="32">
        <v>95</v>
      </c>
      <c r="AG27" s="32"/>
      <c r="AH27" s="32">
        <v>96</v>
      </c>
      <c r="AI27" s="33"/>
      <c r="AJ27" s="61">
        <f t="shared" si="0"/>
        <v>94.5</v>
      </c>
      <c r="AK27" s="62">
        <f t="shared" si="1"/>
        <v>96.75</v>
      </c>
      <c r="AL27" s="63">
        <f t="shared" si="2"/>
        <v>98.25</v>
      </c>
      <c r="AM27" s="64">
        <f t="shared" si="3"/>
        <v>96</v>
      </c>
      <c r="AN27" s="65">
        <f t="shared" si="4"/>
        <v>96.375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96.375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31">
        <v>88</v>
      </c>
      <c r="E28" s="32"/>
      <c r="F28" s="32">
        <v>90</v>
      </c>
      <c r="G28" s="32"/>
      <c r="H28" s="32">
        <v>92</v>
      </c>
      <c r="I28" s="32"/>
      <c r="J28" s="32">
        <v>93</v>
      </c>
      <c r="K28" s="33"/>
      <c r="L28" s="31">
        <v>90</v>
      </c>
      <c r="M28" s="32"/>
      <c r="N28" s="32">
        <v>90</v>
      </c>
      <c r="O28" s="32"/>
      <c r="P28" s="32">
        <v>91</v>
      </c>
      <c r="Q28" s="32"/>
      <c r="R28" s="32">
        <v>94</v>
      </c>
      <c r="S28" s="33"/>
      <c r="T28" s="31">
        <v>88</v>
      </c>
      <c r="U28" s="32"/>
      <c r="V28" s="32">
        <v>90</v>
      </c>
      <c r="W28" s="32"/>
      <c r="X28" s="32">
        <v>92</v>
      </c>
      <c r="Y28" s="32"/>
      <c r="Z28" s="32">
        <v>95</v>
      </c>
      <c r="AA28" s="33"/>
      <c r="AB28" s="31">
        <v>89</v>
      </c>
      <c r="AC28" s="32"/>
      <c r="AD28" s="32">
        <v>92</v>
      </c>
      <c r="AE28" s="32"/>
      <c r="AF28" s="32">
        <v>91</v>
      </c>
      <c r="AG28" s="32"/>
      <c r="AH28" s="32">
        <v>85</v>
      </c>
      <c r="AI28" s="33"/>
      <c r="AJ28" s="61">
        <f t="shared" si="0"/>
        <v>90.75</v>
      </c>
      <c r="AK28" s="62">
        <f t="shared" si="1"/>
        <v>91.25</v>
      </c>
      <c r="AL28" s="63">
        <f t="shared" si="2"/>
        <v>91.25</v>
      </c>
      <c r="AM28" s="64">
        <f t="shared" si="3"/>
        <v>89.25</v>
      </c>
      <c r="AN28" s="65">
        <f t="shared" si="4"/>
        <v>90.625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90.625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31">
        <v>88</v>
      </c>
      <c r="E29" s="32"/>
      <c r="F29" s="32">
        <v>85</v>
      </c>
      <c r="G29" s="32"/>
      <c r="H29" s="32">
        <v>86</v>
      </c>
      <c r="I29" s="32"/>
      <c r="J29" s="32">
        <v>86</v>
      </c>
      <c r="K29" s="33"/>
      <c r="L29" s="31">
        <v>89</v>
      </c>
      <c r="M29" s="32"/>
      <c r="N29" s="32">
        <v>85</v>
      </c>
      <c r="O29" s="32"/>
      <c r="P29" s="32">
        <v>85</v>
      </c>
      <c r="Q29" s="32"/>
      <c r="R29" s="32">
        <v>87</v>
      </c>
      <c r="S29" s="33"/>
      <c r="T29" s="31">
        <v>90</v>
      </c>
      <c r="U29" s="32"/>
      <c r="V29" s="32">
        <v>90</v>
      </c>
      <c r="W29" s="32"/>
      <c r="X29" s="32">
        <v>88</v>
      </c>
      <c r="Y29" s="32"/>
      <c r="Z29" s="32">
        <v>85</v>
      </c>
      <c r="AA29" s="33"/>
      <c r="AB29" s="31">
        <v>92</v>
      </c>
      <c r="AC29" s="32"/>
      <c r="AD29" s="32">
        <v>88</v>
      </c>
      <c r="AE29" s="32"/>
      <c r="AF29" s="32">
        <v>90</v>
      </c>
      <c r="AG29" s="32"/>
      <c r="AH29" s="32">
        <v>91</v>
      </c>
      <c r="AI29" s="33"/>
      <c r="AJ29" s="61">
        <f t="shared" si="0"/>
        <v>86.25</v>
      </c>
      <c r="AK29" s="62">
        <f t="shared" si="1"/>
        <v>86.5</v>
      </c>
      <c r="AL29" s="63">
        <f t="shared" si="2"/>
        <v>88.25</v>
      </c>
      <c r="AM29" s="64">
        <f t="shared" si="3"/>
        <v>90.25</v>
      </c>
      <c r="AN29" s="65">
        <f t="shared" si="4"/>
        <v>87.8125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87.8125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31">
        <v>75</v>
      </c>
      <c r="E30" s="32"/>
      <c r="F30" s="32">
        <v>80</v>
      </c>
      <c r="G30" s="32"/>
      <c r="H30" s="32">
        <v>81</v>
      </c>
      <c r="I30" s="32"/>
      <c r="J30" s="32">
        <v>80</v>
      </c>
      <c r="K30" s="33"/>
      <c r="L30" s="31">
        <v>80</v>
      </c>
      <c r="M30" s="32"/>
      <c r="N30" s="32">
        <v>82</v>
      </c>
      <c r="O30" s="32"/>
      <c r="P30" s="32">
        <v>82</v>
      </c>
      <c r="Q30" s="32"/>
      <c r="R30" s="32">
        <v>80</v>
      </c>
      <c r="S30" s="33"/>
      <c r="T30" s="31">
        <v>82</v>
      </c>
      <c r="U30" s="32"/>
      <c r="V30" s="32">
        <v>80</v>
      </c>
      <c r="W30" s="32"/>
      <c r="X30" s="32">
        <v>82</v>
      </c>
      <c r="Y30" s="32"/>
      <c r="Z30" s="32">
        <v>81</v>
      </c>
      <c r="AA30" s="33"/>
      <c r="AB30" s="31">
        <v>80</v>
      </c>
      <c r="AC30" s="32"/>
      <c r="AD30" s="32">
        <v>80</v>
      </c>
      <c r="AE30" s="32"/>
      <c r="AF30" s="32">
        <v>82</v>
      </c>
      <c r="AG30" s="32"/>
      <c r="AH30" s="32">
        <v>78</v>
      </c>
      <c r="AI30" s="33"/>
      <c r="AJ30" s="61">
        <f t="shared" si="0"/>
        <v>79</v>
      </c>
      <c r="AK30" s="62">
        <f t="shared" si="1"/>
        <v>81</v>
      </c>
      <c r="AL30" s="63">
        <f t="shared" si="2"/>
        <v>81.25</v>
      </c>
      <c r="AM30" s="64">
        <f t="shared" si="3"/>
        <v>80</v>
      </c>
      <c r="AN30" s="65">
        <f t="shared" si="4"/>
        <v>80.3125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80.3125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31">
        <v>80</v>
      </c>
      <c r="E31" s="32"/>
      <c r="F31" s="32">
        <v>81</v>
      </c>
      <c r="G31" s="32"/>
      <c r="H31" s="32">
        <v>82</v>
      </c>
      <c r="I31" s="32"/>
      <c r="J31" s="32">
        <v>75</v>
      </c>
      <c r="K31" s="33"/>
      <c r="L31" s="31">
        <v>81</v>
      </c>
      <c r="M31" s="32"/>
      <c r="N31" s="32">
        <v>81</v>
      </c>
      <c r="O31" s="32"/>
      <c r="P31" s="32">
        <v>83</v>
      </c>
      <c r="Q31" s="32"/>
      <c r="R31" s="32">
        <v>80</v>
      </c>
      <c r="S31" s="33"/>
      <c r="T31" s="31">
        <v>80</v>
      </c>
      <c r="U31" s="32"/>
      <c r="V31" s="32">
        <v>80</v>
      </c>
      <c r="W31" s="32"/>
      <c r="X31" s="32">
        <v>81</v>
      </c>
      <c r="Y31" s="32"/>
      <c r="Z31" s="32">
        <v>75</v>
      </c>
      <c r="AA31" s="33"/>
      <c r="AB31" s="31">
        <v>85</v>
      </c>
      <c r="AC31" s="32"/>
      <c r="AD31" s="32">
        <v>80</v>
      </c>
      <c r="AE31" s="32"/>
      <c r="AF31" s="32">
        <v>81</v>
      </c>
      <c r="AG31" s="32"/>
      <c r="AH31" s="32">
        <v>82</v>
      </c>
      <c r="AI31" s="33"/>
      <c r="AJ31" s="61">
        <f t="shared" si="0"/>
        <v>79.5</v>
      </c>
      <c r="AK31" s="62">
        <f t="shared" si="1"/>
        <v>81.25</v>
      </c>
      <c r="AL31" s="63">
        <f t="shared" si="2"/>
        <v>79</v>
      </c>
      <c r="AM31" s="64">
        <f t="shared" si="3"/>
        <v>82</v>
      </c>
      <c r="AN31" s="65">
        <f t="shared" si="4"/>
        <v>80.4375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80.4375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31">
        <v>80</v>
      </c>
      <c r="E33" s="32"/>
      <c r="F33" s="32"/>
      <c r="G33" s="32"/>
      <c r="H33" s="32"/>
      <c r="I33" s="32"/>
      <c r="J33" s="32"/>
      <c r="K33" s="33"/>
      <c r="L33" s="31">
        <v>85</v>
      </c>
      <c r="M33" s="32"/>
      <c r="N33" s="32"/>
      <c r="O33" s="32"/>
      <c r="P33" s="32"/>
      <c r="Q33" s="32"/>
      <c r="R33" s="32"/>
      <c r="S33" s="33"/>
      <c r="T33" s="31">
        <v>88</v>
      </c>
      <c r="U33" s="32"/>
      <c r="V33" s="32"/>
      <c r="W33" s="32"/>
      <c r="X33" s="32"/>
      <c r="Y33" s="32"/>
      <c r="Z33" s="32"/>
      <c r="AA33" s="33"/>
      <c r="AB33" s="31">
        <v>87</v>
      </c>
      <c r="AC33" s="32"/>
      <c r="AD33" s="32"/>
      <c r="AE33" s="32"/>
      <c r="AF33" s="32"/>
      <c r="AG33" s="32"/>
      <c r="AH33" s="32"/>
      <c r="AI33" s="33"/>
      <c r="AJ33" s="61">
        <f t="shared" si="0"/>
        <v>20</v>
      </c>
      <c r="AK33" s="62">
        <f t="shared" si="1"/>
        <v>21.25</v>
      </c>
      <c r="AL33" s="63">
        <f t="shared" si="2"/>
        <v>22</v>
      </c>
      <c r="AM33" s="64">
        <f t="shared" si="3"/>
        <v>21.75</v>
      </c>
      <c r="AN33" s="65">
        <f t="shared" si="4"/>
        <v>21.25</v>
      </c>
      <c r="AO33" s="54"/>
      <c r="AQ33" s="71">
        <f t="shared" si="5"/>
        <v>10.625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21.25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>
        <v>90</v>
      </c>
      <c r="E34" s="32"/>
      <c r="F34" s="32">
        <v>95</v>
      </c>
      <c r="G34" s="32"/>
      <c r="H34" s="32">
        <v>98</v>
      </c>
      <c r="I34" s="32"/>
      <c r="J34" s="32">
        <v>94</v>
      </c>
      <c r="K34" s="33"/>
      <c r="L34" s="31">
        <v>92</v>
      </c>
      <c r="M34" s="32"/>
      <c r="N34" s="32">
        <v>93</v>
      </c>
      <c r="O34" s="32"/>
      <c r="P34" s="32">
        <v>97</v>
      </c>
      <c r="Q34" s="32"/>
      <c r="R34" s="32">
        <v>97</v>
      </c>
      <c r="S34" s="33"/>
      <c r="T34" s="31">
        <v>95</v>
      </c>
      <c r="U34" s="32"/>
      <c r="V34" s="32">
        <v>96</v>
      </c>
      <c r="W34" s="32"/>
      <c r="X34" s="32">
        <v>98</v>
      </c>
      <c r="Y34" s="32"/>
      <c r="Z34" s="32">
        <v>98</v>
      </c>
      <c r="AA34" s="33"/>
      <c r="AB34" s="31">
        <v>95</v>
      </c>
      <c r="AC34" s="32"/>
      <c r="AD34" s="32">
        <v>92</v>
      </c>
      <c r="AE34" s="32"/>
      <c r="AF34" s="32">
        <v>97</v>
      </c>
      <c r="AG34" s="32"/>
      <c r="AH34" s="32">
        <v>80</v>
      </c>
      <c r="AI34" s="33"/>
      <c r="AJ34" s="61">
        <f t="shared" si="0"/>
        <v>94.25</v>
      </c>
      <c r="AK34" s="62">
        <f t="shared" si="1"/>
        <v>94.75</v>
      </c>
      <c r="AL34" s="63">
        <f t="shared" si="2"/>
        <v>96.75</v>
      </c>
      <c r="AM34" s="64">
        <f t="shared" si="3"/>
        <v>91</v>
      </c>
      <c r="AN34" s="65">
        <f t="shared" si="4"/>
        <v>94.1875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94.1875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>
        <v>60</v>
      </c>
      <c r="E35" s="32">
        <v>75</v>
      </c>
      <c r="F35" s="32">
        <v>80</v>
      </c>
      <c r="G35" s="32"/>
      <c r="H35" s="32">
        <v>81</v>
      </c>
      <c r="I35" s="32"/>
      <c r="J35" s="32">
        <v>80</v>
      </c>
      <c r="K35" s="33"/>
      <c r="L35" s="31">
        <v>60</v>
      </c>
      <c r="M35" s="32">
        <v>75</v>
      </c>
      <c r="N35" s="32">
        <v>80</v>
      </c>
      <c r="O35" s="32"/>
      <c r="P35" s="32">
        <v>82</v>
      </c>
      <c r="Q35" s="32"/>
      <c r="R35" s="32">
        <v>83</v>
      </c>
      <c r="S35" s="33"/>
      <c r="T35" s="31">
        <v>60</v>
      </c>
      <c r="U35" s="32">
        <v>75</v>
      </c>
      <c r="V35" s="32">
        <v>82</v>
      </c>
      <c r="W35" s="32"/>
      <c r="X35" s="32">
        <v>83</v>
      </c>
      <c r="Y35" s="32"/>
      <c r="Z35" s="32">
        <v>83</v>
      </c>
      <c r="AA35" s="33"/>
      <c r="AB35" s="31">
        <v>60</v>
      </c>
      <c r="AC35" s="32">
        <v>73</v>
      </c>
      <c r="AD35" s="32">
        <v>82</v>
      </c>
      <c r="AE35" s="32"/>
      <c r="AF35" s="32">
        <v>83</v>
      </c>
      <c r="AG35" s="32"/>
      <c r="AH35" s="32">
        <v>70</v>
      </c>
      <c r="AI35" s="33"/>
      <c r="AJ35" s="61">
        <f t="shared" si="0"/>
        <v>79</v>
      </c>
      <c r="AK35" s="62">
        <f t="shared" si="1"/>
        <v>80</v>
      </c>
      <c r="AL35" s="63">
        <f t="shared" si="2"/>
        <v>80.75</v>
      </c>
      <c r="AM35" s="64">
        <f t="shared" si="3"/>
        <v>77</v>
      </c>
      <c r="AN35" s="65">
        <f t="shared" si="4"/>
        <v>79.1875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79.1875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>
        <v>88</v>
      </c>
      <c r="E36" s="32"/>
      <c r="F36" s="32">
        <v>90</v>
      </c>
      <c r="G36" s="32"/>
      <c r="H36" s="32">
        <v>88</v>
      </c>
      <c r="I36" s="32"/>
      <c r="J36" s="32">
        <v>70</v>
      </c>
      <c r="K36" s="33"/>
      <c r="L36" s="31">
        <v>90</v>
      </c>
      <c r="M36" s="32"/>
      <c r="N36" s="32">
        <v>92</v>
      </c>
      <c r="O36" s="32"/>
      <c r="P36" s="32">
        <v>90</v>
      </c>
      <c r="Q36" s="32"/>
      <c r="R36" s="32">
        <v>72</v>
      </c>
      <c r="S36" s="33"/>
      <c r="T36" s="31">
        <v>88</v>
      </c>
      <c r="U36" s="32"/>
      <c r="V36" s="32">
        <v>90</v>
      </c>
      <c r="W36" s="32"/>
      <c r="X36" s="32">
        <v>87</v>
      </c>
      <c r="Y36" s="32"/>
      <c r="Z36" s="32">
        <v>75</v>
      </c>
      <c r="AA36" s="33"/>
      <c r="AB36" s="31">
        <v>80</v>
      </c>
      <c r="AC36" s="32"/>
      <c r="AD36" s="32">
        <v>90</v>
      </c>
      <c r="AE36" s="32"/>
      <c r="AF36" s="32">
        <v>88</v>
      </c>
      <c r="AG36" s="32"/>
      <c r="AH36" s="32">
        <v>72</v>
      </c>
      <c r="AI36" s="33"/>
      <c r="AJ36" s="61">
        <f t="shared" si="0"/>
        <v>84</v>
      </c>
      <c r="AK36" s="62">
        <f t="shared" si="1"/>
        <v>86</v>
      </c>
      <c r="AL36" s="63">
        <f t="shared" si="2"/>
        <v>85</v>
      </c>
      <c r="AM36" s="64">
        <f t="shared" si="3"/>
        <v>82.5</v>
      </c>
      <c r="AN36" s="65">
        <f t="shared" si="4"/>
        <v>84.375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84.375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>
        <v>80</v>
      </c>
      <c r="E37" s="32"/>
      <c r="F37" s="32">
        <v>75</v>
      </c>
      <c r="G37" s="32"/>
      <c r="H37" s="32">
        <v>80</v>
      </c>
      <c r="I37" s="32"/>
      <c r="J37" s="32">
        <v>70</v>
      </c>
      <c r="K37" s="33"/>
      <c r="L37" s="31">
        <v>82</v>
      </c>
      <c r="M37" s="32"/>
      <c r="N37" s="32">
        <v>80</v>
      </c>
      <c r="O37" s="32"/>
      <c r="P37" s="32">
        <v>80</v>
      </c>
      <c r="Q37" s="32"/>
      <c r="R37" s="32">
        <v>72</v>
      </c>
      <c r="S37" s="33"/>
      <c r="T37" s="31">
        <v>80</v>
      </c>
      <c r="U37" s="32"/>
      <c r="V37" s="32">
        <v>81</v>
      </c>
      <c r="W37" s="32"/>
      <c r="X37" s="32">
        <v>80</v>
      </c>
      <c r="Y37" s="32"/>
      <c r="Z37" s="32">
        <v>70</v>
      </c>
      <c r="AA37" s="33"/>
      <c r="AB37" s="31">
        <v>81</v>
      </c>
      <c r="AC37" s="32"/>
      <c r="AD37" s="32">
        <v>82</v>
      </c>
      <c r="AE37" s="32"/>
      <c r="AF37" s="32">
        <v>80</v>
      </c>
      <c r="AG37" s="32"/>
      <c r="AH37" s="32">
        <v>80</v>
      </c>
      <c r="AI37" s="33"/>
      <c r="AJ37" s="61">
        <f t="shared" si="0"/>
        <v>76.25</v>
      </c>
      <c r="AK37" s="62">
        <f t="shared" si="1"/>
        <v>78.5</v>
      </c>
      <c r="AL37" s="63">
        <f t="shared" si="2"/>
        <v>77.75</v>
      </c>
      <c r="AM37" s="64">
        <f t="shared" si="3"/>
        <v>80.75</v>
      </c>
      <c r="AN37" s="65">
        <f t="shared" si="4"/>
        <v>78.3125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78.3125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>
        <v>78</v>
      </c>
      <c r="E38" s="32"/>
      <c r="F38" s="32">
        <v>73</v>
      </c>
      <c r="G38" s="32"/>
      <c r="H38" s="32">
        <v>73</v>
      </c>
      <c r="I38" s="32"/>
      <c r="J38" s="32">
        <v>74</v>
      </c>
      <c r="K38" s="33"/>
      <c r="L38" s="31">
        <v>80</v>
      </c>
      <c r="M38" s="32"/>
      <c r="N38" s="32">
        <v>80</v>
      </c>
      <c r="O38" s="32"/>
      <c r="P38" s="32">
        <v>73</v>
      </c>
      <c r="Q38" s="32"/>
      <c r="R38" s="32">
        <v>75</v>
      </c>
      <c r="S38" s="33"/>
      <c r="T38" s="31">
        <v>78</v>
      </c>
      <c r="U38" s="32"/>
      <c r="V38" s="32">
        <v>73</v>
      </c>
      <c r="W38" s="32"/>
      <c r="X38" s="32">
        <v>70</v>
      </c>
      <c r="Y38" s="32"/>
      <c r="Z38" s="32">
        <v>75</v>
      </c>
      <c r="AA38" s="33"/>
      <c r="AB38" s="31">
        <v>82</v>
      </c>
      <c r="AC38" s="32"/>
      <c r="AD38" s="32">
        <v>70</v>
      </c>
      <c r="AE38" s="32"/>
      <c r="AF38" s="32">
        <v>72</v>
      </c>
      <c r="AG38" s="32"/>
      <c r="AH38" s="32">
        <v>90</v>
      </c>
      <c r="AI38" s="33"/>
      <c r="AJ38" s="61">
        <f t="shared" si="0"/>
        <v>74.5</v>
      </c>
      <c r="AK38" s="62">
        <f t="shared" si="1"/>
        <v>77</v>
      </c>
      <c r="AL38" s="63">
        <f t="shared" si="2"/>
        <v>74</v>
      </c>
      <c r="AM38" s="64">
        <f t="shared" si="3"/>
        <v>78.5</v>
      </c>
      <c r="AN38" s="65">
        <f t="shared" si="4"/>
        <v>76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76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>
        <v>75</v>
      </c>
      <c r="E39" s="32"/>
      <c r="F39" s="32">
        <v>85</v>
      </c>
      <c r="G39" s="32"/>
      <c r="H39" s="32">
        <v>88</v>
      </c>
      <c r="I39" s="32"/>
      <c r="J39" s="32">
        <v>90</v>
      </c>
      <c r="K39" s="33"/>
      <c r="L39" s="31">
        <v>80</v>
      </c>
      <c r="M39" s="32"/>
      <c r="N39" s="32">
        <v>86</v>
      </c>
      <c r="O39" s="32"/>
      <c r="P39" s="32">
        <v>90</v>
      </c>
      <c r="Q39" s="32"/>
      <c r="R39" s="32">
        <v>87</v>
      </c>
      <c r="S39" s="33"/>
      <c r="T39" s="31">
        <v>75</v>
      </c>
      <c r="U39" s="32"/>
      <c r="V39" s="32">
        <v>87</v>
      </c>
      <c r="W39" s="32"/>
      <c r="X39" s="32">
        <v>92</v>
      </c>
      <c r="Y39" s="32"/>
      <c r="Z39" s="32">
        <v>88</v>
      </c>
      <c r="AA39" s="33"/>
      <c r="AB39" s="31">
        <v>78</v>
      </c>
      <c r="AC39" s="32"/>
      <c r="AD39" s="32">
        <v>82</v>
      </c>
      <c r="AE39" s="32"/>
      <c r="AF39" s="32">
        <v>90</v>
      </c>
      <c r="AG39" s="32"/>
      <c r="AH39" s="32">
        <v>80</v>
      </c>
      <c r="AI39" s="33"/>
      <c r="AJ39" s="61">
        <f t="shared" si="0"/>
        <v>84.5</v>
      </c>
      <c r="AK39" s="62">
        <f t="shared" si="1"/>
        <v>85.75</v>
      </c>
      <c r="AL39" s="63">
        <f t="shared" si="2"/>
        <v>85.5</v>
      </c>
      <c r="AM39" s="64">
        <f t="shared" si="3"/>
        <v>82.5</v>
      </c>
      <c r="AN39" s="65">
        <f t="shared" si="4"/>
        <v>84.5625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84.5625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>
        <v>85</v>
      </c>
      <c r="E40" s="32"/>
      <c r="F40" s="32">
        <v>81</v>
      </c>
      <c r="G40" s="32"/>
      <c r="H40" s="32">
        <v>83</v>
      </c>
      <c r="I40" s="32"/>
      <c r="J40" s="32">
        <v>80</v>
      </c>
      <c r="K40" s="33"/>
      <c r="L40" s="31">
        <v>87</v>
      </c>
      <c r="M40" s="32"/>
      <c r="N40" s="32">
        <v>82</v>
      </c>
      <c r="O40" s="32"/>
      <c r="P40" s="32">
        <v>81</v>
      </c>
      <c r="Q40" s="32"/>
      <c r="R40" s="32">
        <v>85</v>
      </c>
      <c r="S40" s="33"/>
      <c r="T40" s="31">
        <v>88</v>
      </c>
      <c r="U40" s="32"/>
      <c r="V40" s="32">
        <v>82</v>
      </c>
      <c r="W40" s="32"/>
      <c r="X40" s="32">
        <v>82</v>
      </c>
      <c r="Y40" s="32"/>
      <c r="Z40" s="32">
        <v>80</v>
      </c>
      <c r="AA40" s="33"/>
      <c r="AB40" s="31">
        <v>88</v>
      </c>
      <c r="AC40" s="32"/>
      <c r="AD40" s="32">
        <v>81</v>
      </c>
      <c r="AE40" s="32"/>
      <c r="AF40" s="32">
        <v>80</v>
      </c>
      <c r="AG40" s="32"/>
      <c r="AH40" s="32">
        <v>92</v>
      </c>
      <c r="AI40" s="33"/>
      <c r="AJ40" s="61">
        <f t="shared" si="0"/>
        <v>82.25</v>
      </c>
      <c r="AK40" s="62">
        <f t="shared" si="1"/>
        <v>83.75</v>
      </c>
      <c r="AL40" s="63">
        <f t="shared" si="2"/>
        <v>83</v>
      </c>
      <c r="AM40" s="64">
        <f t="shared" si="3"/>
        <v>85.25</v>
      </c>
      <c r="AN40" s="65">
        <f t="shared" si="4"/>
        <v>83.5625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83.5625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>
        <v>85</v>
      </c>
      <c r="E41" s="32"/>
      <c r="F41" s="32">
        <v>90</v>
      </c>
      <c r="G41" s="32"/>
      <c r="H41" s="32">
        <v>88</v>
      </c>
      <c r="I41" s="32"/>
      <c r="J41" s="32">
        <v>90</v>
      </c>
      <c r="K41" s="33"/>
      <c r="L41" s="31">
        <v>87</v>
      </c>
      <c r="M41" s="32"/>
      <c r="N41" s="32">
        <v>88</v>
      </c>
      <c r="O41" s="32"/>
      <c r="P41" s="32">
        <v>87</v>
      </c>
      <c r="Q41" s="32"/>
      <c r="R41" s="32">
        <v>92</v>
      </c>
      <c r="S41" s="33"/>
      <c r="T41" s="31">
        <v>88</v>
      </c>
      <c r="U41" s="32"/>
      <c r="V41" s="32">
        <v>90</v>
      </c>
      <c r="W41" s="32"/>
      <c r="X41" s="32">
        <v>88</v>
      </c>
      <c r="Y41" s="32"/>
      <c r="Z41" s="32">
        <v>90</v>
      </c>
      <c r="AA41" s="33"/>
      <c r="AB41" s="31">
        <v>88</v>
      </c>
      <c r="AC41" s="32"/>
      <c r="AD41" s="32">
        <v>90</v>
      </c>
      <c r="AE41" s="32"/>
      <c r="AF41" s="32">
        <v>88</v>
      </c>
      <c r="AG41" s="32"/>
      <c r="AH41" s="32">
        <v>100</v>
      </c>
      <c r="AI41" s="33"/>
      <c r="AJ41" s="61">
        <f t="shared" si="0"/>
        <v>88.25</v>
      </c>
      <c r="AK41" s="62">
        <f t="shared" si="1"/>
        <v>88.5</v>
      </c>
      <c r="AL41" s="63">
        <f t="shared" si="2"/>
        <v>89</v>
      </c>
      <c r="AM41" s="64">
        <f t="shared" si="3"/>
        <v>91.5</v>
      </c>
      <c r="AN41" s="65">
        <f t="shared" si="4"/>
        <v>89.3125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89.3125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>
        <v>100</v>
      </c>
      <c r="E42" s="32"/>
      <c r="F42" s="32">
        <v>100</v>
      </c>
      <c r="G42" s="32"/>
      <c r="H42" s="32">
        <v>95</v>
      </c>
      <c r="I42" s="32"/>
      <c r="J42" s="32">
        <v>100</v>
      </c>
      <c r="K42" s="33"/>
      <c r="L42" s="31">
        <v>100</v>
      </c>
      <c r="M42" s="32"/>
      <c r="N42" s="32">
        <v>100</v>
      </c>
      <c r="O42" s="32"/>
      <c r="P42" s="32">
        <v>98</v>
      </c>
      <c r="Q42" s="32"/>
      <c r="R42" s="32">
        <v>100</v>
      </c>
      <c r="S42" s="33"/>
      <c r="T42" s="31">
        <v>100</v>
      </c>
      <c r="U42" s="32"/>
      <c r="V42" s="32">
        <v>100</v>
      </c>
      <c r="W42" s="32"/>
      <c r="X42" s="32">
        <v>95</v>
      </c>
      <c r="Y42" s="32"/>
      <c r="Z42" s="32">
        <v>100</v>
      </c>
      <c r="AA42" s="33"/>
      <c r="AB42" s="31">
        <v>100</v>
      </c>
      <c r="AC42" s="32"/>
      <c r="AD42" s="32">
        <v>100</v>
      </c>
      <c r="AE42" s="32"/>
      <c r="AF42" s="32">
        <v>98</v>
      </c>
      <c r="AG42" s="32"/>
      <c r="AH42" s="32">
        <v>100</v>
      </c>
      <c r="AI42" s="33"/>
      <c r="AJ42" s="61">
        <f t="shared" si="0"/>
        <v>98.75</v>
      </c>
      <c r="AK42" s="62">
        <f t="shared" si="1"/>
        <v>99.5</v>
      </c>
      <c r="AL42" s="63">
        <f t="shared" si="2"/>
        <v>98.75</v>
      </c>
      <c r="AM42" s="64">
        <f t="shared" si="3"/>
        <v>99.5</v>
      </c>
      <c r="AN42" s="65">
        <f t="shared" si="4"/>
        <v>99.125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99.125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>
        <v>80</v>
      </c>
      <c r="E43" s="32"/>
      <c r="F43" s="32">
        <v>81</v>
      </c>
      <c r="G43" s="32"/>
      <c r="H43" s="32">
        <v>80</v>
      </c>
      <c r="I43" s="32"/>
      <c r="J43" s="32">
        <v>82</v>
      </c>
      <c r="K43" s="33"/>
      <c r="L43" s="31">
        <v>82</v>
      </c>
      <c r="M43" s="32"/>
      <c r="N43" s="32">
        <v>80</v>
      </c>
      <c r="O43" s="32"/>
      <c r="P43" s="32">
        <v>81</v>
      </c>
      <c r="Q43" s="32"/>
      <c r="R43" s="32">
        <v>82</v>
      </c>
      <c r="S43" s="33"/>
      <c r="T43" s="31">
        <v>80</v>
      </c>
      <c r="U43" s="32"/>
      <c r="V43" s="32">
        <v>80</v>
      </c>
      <c r="W43" s="32"/>
      <c r="X43" s="32">
        <v>81</v>
      </c>
      <c r="Y43" s="32"/>
      <c r="Z43" s="32">
        <v>82</v>
      </c>
      <c r="AA43" s="33"/>
      <c r="AB43" s="31">
        <v>85</v>
      </c>
      <c r="AC43" s="32"/>
      <c r="AD43" s="32">
        <v>80</v>
      </c>
      <c r="AE43" s="32"/>
      <c r="AF43" s="32">
        <v>83</v>
      </c>
      <c r="AG43" s="32"/>
      <c r="AH43" s="32">
        <v>95</v>
      </c>
      <c r="AI43" s="33"/>
      <c r="AJ43" s="61">
        <f t="shared" si="0"/>
        <v>80.75</v>
      </c>
      <c r="AK43" s="62">
        <f t="shared" si="1"/>
        <v>81.25</v>
      </c>
      <c r="AL43" s="63">
        <f t="shared" si="2"/>
        <v>80.75</v>
      </c>
      <c r="AM43" s="64">
        <f t="shared" si="3"/>
        <v>85.75</v>
      </c>
      <c r="AN43" s="65">
        <f t="shared" si="4"/>
        <v>82.125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82.125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>
        <v>85</v>
      </c>
      <c r="E44" s="32"/>
      <c r="F44" s="32">
        <v>87</v>
      </c>
      <c r="G44" s="32"/>
      <c r="H44" s="32">
        <v>88</v>
      </c>
      <c r="I44" s="32"/>
      <c r="J44" s="32">
        <v>90</v>
      </c>
      <c r="K44" s="33"/>
      <c r="L44" s="31">
        <v>86</v>
      </c>
      <c r="M44" s="32"/>
      <c r="N44" s="32">
        <v>88</v>
      </c>
      <c r="O44" s="32"/>
      <c r="P44" s="32">
        <v>90</v>
      </c>
      <c r="Q44" s="32"/>
      <c r="R44" s="32">
        <v>95</v>
      </c>
      <c r="S44" s="33"/>
      <c r="T44" s="31">
        <v>87</v>
      </c>
      <c r="U44" s="32"/>
      <c r="V44" s="32">
        <v>90</v>
      </c>
      <c r="W44" s="32"/>
      <c r="X44" s="32">
        <v>85</v>
      </c>
      <c r="Y44" s="32"/>
      <c r="Z44" s="32">
        <v>90</v>
      </c>
      <c r="AA44" s="33"/>
      <c r="AB44" s="31">
        <v>86</v>
      </c>
      <c r="AC44" s="32"/>
      <c r="AD44" s="32">
        <v>88</v>
      </c>
      <c r="AE44" s="32"/>
      <c r="AF44" s="32">
        <v>86</v>
      </c>
      <c r="AG44" s="32"/>
      <c r="AH44" s="32">
        <v>90</v>
      </c>
      <c r="AI44" s="33"/>
      <c r="AJ44" s="61">
        <f t="shared" si="0"/>
        <v>87.5</v>
      </c>
      <c r="AK44" s="62">
        <f t="shared" si="1"/>
        <v>89.75</v>
      </c>
      <c r="AL44" s="63">
        <f t="shared" si="2"/>
        <v>88</v>
      </c>
      <c r="AM44" s="64">
        <f t="shared" si="3"/>
        <v>87.5</v>
      </c>
      <c r="AN44" s="65">
        <f t="shared" si="4"/>
        <v>88.1875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88.1875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31">
        <v>89</v>
      </c>
      <c r="E45" s="32"/>
      <c r="F45" s="32">
        <v>90</v>
      </c>
      <c r="G45" s="32"/>
      <c r="H45" s="32">
        <v>90</v>
      </c>
      <c r="I45" s="32"/>
      <c r="J45" s="32">
        <v>96</v>
      </c>
      <c r="K45" s="33"/>
      <c r="L45" s="31">
        <v>90</v>
      </c>
      <c r="M45" s="32"/>
      <c r="N45" s="32">
        <v>91</v>
      </c>
      <c r="O45" s="32"/>
      <c r="P45" s="32">
        <v>93</v>
      </c>
      <c r="Q45" s="32"/>
      <c r="R45" s="32">
        <v>97</v>
      </c>
      <c r="S45" s="33"/>
      <c r="T45" s="31">
        <v>89</v>
      </c>
      <c r="U45" s="32"/>
      <c r="V45" s="32">
        <v>90</v>
      </c>
      <c r="W45" s="32"/>
      <c r="X45" s="32">
        <v>94</v>
      </c>
      <c r="Y45" s="32"/>
      <c r="Z45" s="32">
        <v>95</v>
      </c>
      <c r="AA45" s="33"/>
      <c r="AB45" s="31">
        <v>92</v>
      </c>
      <c r="AC45" s="32"/>
      <c r="AD45" s="32">
        <v>92</v>
      </c>
      <c r="AE45" s="32"/>
      <c r="AF45" s="32">
        <v>95</v>
      </c>
      <c r="AG45" s="32"/>
      <c r="AH45" s="32">
        <v>95</v>
      </c>
      <c r="AI45" s="33"/>
      <c r="AJ45" s="61">
        <f t="shared" si="0"/>
        <v>91.25</v>
      </c>
      <c r="AK45" s="62">
        <f t="shared" si="1"/>
        <v>92.75</v>
      </c>
      <c r="AL45" s="63">
        <f t="shared" si="2"/>
        <v>92</v>
      </c>
      <c r="AM45" s="64">
        <f t="shared" si="3"/>
        <v>93.5</v>
      </c>
      <c r="AN45" s="65">
        <f t="shared" si="4"/>
        <v>92.375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92.375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31">
        <v>75</v>
      </c>
      <c r="E46" s="32"/>
      <c r="F46" s="32">
        <v>72</v>
      </c>
      <c r="G46" s="32"/>
      <c r="H46" s="32">
        <v>70</v>
      </c>
      <c r="I46" s="32"/>
      <c r="J46" s="32">
        <v>80</v>
      </c>
      <c r="K46" s="33"/>
      <c r="L46" s="31">
        <v>76</v>
      </c>
      <c r="M46" s="32"/>
      <c r="N46" s="32">
        <v>80</v>
      </c>
      <c r="O46" s="32"/>
      <c r="P46" s="32">
        <v>81</v>
      </c>
      <c r="Q46" s="32"/>
      <c r="R46" s="32">
        <v>81</v>
      </c>
      <c r="S46" s="33"/>
      <c r="T46" s="31">
        <v>83</v>
      </c>
      <c r="U46" s="32"/>
      <c r="V46" s="32">
        <v>85</v>
      </c>
      <c r="W46" s="32"/>
      <c r="X46" s="32">
        <v>80</v>
      </c>
      <c r="Y46" s="32"/>
      <c r="Z46" s="32">
        <v>80</v>
      </c>
      <c r="AA46" s="33"/>
      <c r="AB46" s="31">
        <v>83</v>
      </c>
      <c r="AC46" s="32"/>
      <c r="AD46" s="32">
        <v>85</v>
      </c>
      <c r="AE46" s="32"/>
      <c r="AF46" s="32">
        <v>80</v>
      </c>
      <c r="AG46" s="32"/>
      <c r="AH46" s="32">
        <v>80</v>
      </c>
      <c r="AI46" s="33"/>
      <c r="AJ46" s="61">
        <f t="shared" si="0"/>
        <v>74.25</v>
      </c>
      <c r="AK46" s="62">
        <f t="shared" si="1"/>
        <v>79.5</v>
      </c>
      <c r="AL46" s="63">
        <f t="shared" si="2"/>
        <v>82</v>
      </c>
      <c r="AM46" s="64">
        <f t="shared" si="3"/>
        <v>82</v>
      </c>
      <c r="AN46" s="65">
        <f t="shared" si="4"/>
        <v>79.4375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79.4375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31">
        <v>78</v>
      </c>
      <c r="E47" s="32"/>
      <c r="F47" s="32">
        <v>81</v>
      </c>
      <c r="G47" s="32"/>
      <c r="H47" s="32">
        <v>80</v>
      </c>
      <c r="I47" s="32"/>
      <c r="J47" s="32">
        <v>80</v>
      </c>
      <c r="K47" s="33"/>
      <c r="L47" s="31">
        <v>75</v>
      </c>
      <c r="M47" s="32"/>
      <c r="N47" s="32">
        <v>80</v>
      </c>
      <c r="O47" s="32"/>
      <c r="P47" s="32">
        <v>75</v>
      </c>
      <c r="Q47" s="32"/>
      <c r="R47" s="32">
        <v>81</v>
      </c>
      <c r="S47" s="33"/>
      <c r="T47" s="31">
        <v>80</v>
      </c>
      <c r="U47" s="32"/>
      <c r="V47" s="32">
        <v>82</v>
      </c>
      <c r="W47" s="32"/>
      <c r="X47" s="32">
        <v>81</v>
      </c>
      <c r="Y47" s="32"/>
      <c r="Z47" s="32">
        <v>78</v>
      </c>
      <c r="AA47" s="33"/>
      <c r="AB47" s="31">
        <v>80</v>
      </c>
      <c r="AC47" s="32"/>
      <c r="AD47" s="32">
        <v>82</v>
      </c>
      <c r="AE47" s="32"/>
      <c r="AF47" s="32">
        <v>82</v>
      </c>
      <c r="AG47" s="32"/>
      <c r="AH47" s="32">
        <v>80</v>
      </c>
      <c r="AI47" s="33"/>
      <c r="AJ47" s="61">
        <f t="shared" si="0"/>
        <v>79.75</v>
      </c>
      <c r="AK47" s="62">
        <f t="shared" si="1"/>
        <v>77.75</v>
      </c>
      <c r="AL47" s="63">
        <f t="shared" si="2"/>
        <v>80.25</v>
      </c>
      <c r="AM47" s="64">
        <f t="shared" si="3"/>
        <v>81</v>
      </c>
      <c r="AN47" s="65">
        <f t="shared" si="4"/>
        <v>79.6875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79.6875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3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3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59" priority="5" operator="lessThan">
      <formula>70</formula>
    </cfRule>
  </conditionalFormatting>
  <conditionalFormatting sqref="D11:AI11">
    <cfRule type="cellIs" dxfId="58" priority="1" operator="lessThan">
      <formula>70</formula>
    </cfRule>
  </conditionalFormatting>
  <conditionalFormatting sqref="F12:K41">
    <cfRule type="cellIs" dxfId="57" priority="4" operator="lessThan">
      <formula>70</formula>
    </cfRule>
  </conditionalFormatting>
  <conditionalFormatting sqref="N12:AA41">
    <cfRule type="cellIs" dxfId="56" priority="3" operator="lessThan">
      <formula>70</formula>
    </cfRule>
  </conditionalFormatting>
  <conditionalFormatting sqref="AD12:AI41">
    <cfRule type="cellIs" dxfId="55" priority="2" operator="lessThan">
      <formula>70</formula>
    </cfRule>
  </conditionalFormatting>
  <conditionalFormatting sqref="AJ11:AO55">
    <cfRule type="cellIs" dxfId="54" priority="13" operator="lessThan">
      <formula>70</formula>
    </cfRule>
  </conditionalFormatting>
  <conditionalFormatting sqref="AQ11:AQ55">
    <cfRule type="cellIs" dxfId="53" priority="11" operator="lessThan">
      <formula>70</formula>
    </cfRule>
  </conditionalFormatting>
  <conditionalFormatting sqref="AQ11:AX55">
    <cfRule type="cellIs" dxfId="52" priority="12" operator="lessThan">
      <formula>70</formula>
    </cfRule>
  </conditionalFormatting>
  <conditionalFormatting sqref="AY11:AY55">
    <cfRule type="cellIs" dxfId="51" priority="6" operator="lessThan">
      <formula>70</formula>
    </cfRule>
  </conditionalFormatting>
  <dataValidations count="1">
    <dataValidation type="custom" allowBlank="1" showInputMessage="1" showErrorMessage="1" sqref="D11:AI48" xr:uid="{50B97507-AAD8-4F4F-B26A-BCB0F75E7975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zoomScaleNormal="100" workbookViewId="0">
      <selection activeCell="B14" sqref="B14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7" t="s">
        <v>145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90" t="s">
        <v>98</v>
      </c>
      <c r="AO7" s="193" t="s">
        <v>103</v>
      </c>
      <c r="AQ7" s="224" t="s">
        <v>20</v>
      </c>
      <c r="AR7" s="225"/>
      <c r="AS7" s="225"/>
      <c r="AT7" s="226"/>
      <c r="AU7" s="174" t="s">
        <v>21</v>
      </c>
      <c r="AV7" s="175"/>
      <c r="AW7" s="175"/>
      <c r="AX7" s="176"/>
      <c r="AY7" s="168" t="s">
        <v>102</v>
      </c>
      <c r="AZ7" s="169"/>
      <c r="BA7" s="168" t="s">
        <v>104</v>
      </c>
      <c r="BB7" s="169"/>
      <c r="BD7" s="24" t="s">
        <v>144</v>
      </c>
    </row>
    <row r="8" spans="1:56" ht="16" thickBot="1" x14ac:dyDescent="0.25">
      <c r="AN8" s="191"/>
      <c r="AO8" s="194"/>
      <c r="AQ8" s="227"/>
      <c r="AR8" s="228"/>
      <c r="AS8" s="228"/>
      <c r="AT8" s="229"/>
      <c r="AU8" s="177"/>
      <c r="AV8" s="178"/>
      <c r="AW8" s="178"/>
      <c r="AX8" s="179"/>
      <c r="AY8" s="172"/>
      <c r="AZ8" s="173"/>
      <c r="BA8" s="170"/>
      <c r="BB8" s="171"/>
    </row>
    <row r="9" spans="1:56" x14ac:dyDescent="0.2">
      <c r="A9" s="213" t="s">
        <v>5</v>
      </c>
      <c r="B9" s="215" t="s">
        <v>4</v>
      </c>
      <c r="C9" s="217" t="s">
        <v>19</v>
      </c>
      <c r="D9" s="219" t="s">
        <v>90</v>
      </c>
      <c r="E9" s="220"/>
      <c r="F9" s="220"/>
      <c r="G9" s="220"/>
      <c r="H9" s="220"/>
      <c r="I9" s="220"/>
      <c r="J9" s="220"/>
      <c r="K9" s="221"/>
      <c r="L9" s="196" t="s">
        <v>91</v>
      </c>
      <c r="M9" s="197"/>
      <c r="N9" s="197"/>
      <c r="O9" s="197"/>
      <c r="P9" s="197"/>
      <c r="Q9" s="197"/>
      <c r="R9" s="197"/>
      <c r="S9" s="198"/>
      <c r="T9" s="208" t="s">
        <v>92</v>
      </c>
      <c r="U9" s="209"/>
      <c r="V9" s="209"/>
      <c r="W9" s="209"/>
      <c r="X9" s="209"/>
      <c r="Y9" s="209"/>
      <c r="Z9" s="209"/>
      <c r="AA9" s="210"/>
      <c r="AB9" s="199" t="s">
        <v>93</v>
      </c>
      <c r="AC9" s="200"/>
      <c r="AD9" s="200"/>
      <c r="AE9" s="200"/>
      <c r="AF9" s="200"/>
      <c r="AG9" s="200"/>
      <c r="AH9" s="200"/>
      <c r="AI9" s="201"/>
      <c r="AJ9" s="202" t="s">
        <v>94</v>
      </c>
      <c r="AK9" s="204" t="s">
        <v>95</v>
      </c>
      <c r="AL9" s="211" t="s">
        <v>96</v>
      </c>
      <c r="AM9" s="206" t="s">
        <v>97</v>
      </c>
      <c r="AN9" s="191"/>
      <c r="AO9" s="194"/>
      <c r="AQ9" s="222" t="s">
        <v>42</v>
      </c>
      <c r="AR9" s="185" t="s">
        <v>43</v>
      </c>
      <c r="AS9" s="181" t="s">
        <v>44</v>
      </c>
      <c r="AT9" s="230" t="s">
        <v>99</v>
      </c>
      <c r="AU9" s="222" t="s">
        <v>46</v>
      </c>
      <c r="AV9" s="185" t="s">
        <v>105</v>
      </c>
      <c r="AW9" s="181" t="s">
        <v>106</v>
      </c>
      <c r="AX9" s="183" t="s">
        <v>107</v>
      </c>
      <c r="AY9" s="164" t="s">
        <v>100</v>
      </c>
      <c r="AZ9" s="166" t="s">
        <v>101</v>
      </c>
      <c r="BA9" s="165" t="s">
        <v>57</v>
      </c>
      <c r="BB9" s="180" t="s">
        <v>58</v>
      </c>
    </row>
    <row r="10" spans="1:56" ht="16" thickBot="1" x14ac:dyDescent="0.25">
      <c r="A10" s="214"/>
      <c r="B10" s="216"/>
      <c r="C10" s="218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3"/>
      <c r="AK10" s="205"/>
      <c r="AL10" s="212"/>
      <c r="AM10" s="207"/>
      <c r="AN10" s="192"/>
      <c r="AO10" s="195"/>
      <c r="AQ10" s="223"/>
      <c r="AR10" s="186"/>
      <c r="AS10" s="182"/>
      <c r="AT10" s="231"/>
      <c r="AU10" s="223"/>
      <c r="AV10" s="186"/>
      <c r="AW10" s="182"/>
      <c r="AX10" s="184"/>
      <c r="AY10" s="165"/>
      <c r="AZ10" s="167"/>
      <c r="BA10" s="165"/>
      <c r="BB10" s="180"/>
    </row>
    <row r="11" spans="1:56" x14ac:dyDescent="0.2">
      <c r="A11" s="41">
        <v>1</v>
      </c>
      <c r="B11" s="147" t="s">
        <v>147</v>
      </c>
      <c r="C11" s="147" t="s">
        <v>148</v>
      </c>
      <c r="D11" s="31">
        <v>75</v>
      </c>
      <c r="E11" s="32"/>
      <c r="F11" s="32">
        <v>78</v>
      </c>
      <c r="G11" s="32"/>
      <c r="H11" s="32">
        <v>75</v>
      </c>
      <c r="I11" s="32"/>
      <c r="J11" s="32">
        <v>73</v>
      </c>
      <c r="K11" s="33"/>
      <c r="L11" s="31">
        <v>78</v>
      </c>
      <c r="M11" s="32"/>
      <c r="N11" s="32">
        <v>70</v>
      </c>
      <c r="O11" s="32"/>
      <c r="P11" s="32">
        <v>77</v>
      </c>
      <c r="Q11" s="32"/>
      <c r="R11" s="32">
        <v>75</v>
      </c>
      <c r="S11" s="33"/>
      <c r="T11" s="31">
        <v>80</v>
      </c>
      <c r="U11" s="32"/>
      <c r="V11" s="32">
        <v>75</v>
      </c>
      <c r="W11" s="32"/>
      <c r="X11" s="32">
        <v>75</v>
      </c>
      <c r="Y11" s="32"/>
      <c r="Z11" s="32">
        <v>76</v>
      </c>
      <c r="AA11" s="33"/>
      <c r="AB11" s="31">
        <v>76</v>
      </c>
      <c r="AC11" s="32"/>
      <c r="AD11" s="32">
        <v>78</v>
      </c>
      <c r="AE11" s="32"/>
      <c r="AF11" s="32">
        <v>78</v>
      </c>
      <c r="AG11" s="32"/>
      <c r="AH11" s="32">
        <v>75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75.25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76.5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76.75</v>
      </c>
      <c r="AN11" s="60">
        <f>AVERAGE(AJ11:AM11)</f>
        <v>75.875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75.875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>
        <v>88</v>
      </c>
      <c r="E12" s="32"/>
      <c r="F12" s="32">
        <v>90</v>
      </c>
      <c r="G12" s="32"/>
      <c r="H12" s="32">
        <v>95</v>
      </c>
      <c r="I12" s="32"/>
      <c r="J12" s="32">
        <v>90</v>
      </c>
      <c r="K12" s="33"/>
      <c r="L12" s="31">
        <v>85</v>
      </c>
      <c r="M12" s="32"/>
      <c r="N12" s="32">
        <v>92</v>
      </c>
      <c r="O12" s="32"/>
      <c r="P12" s="32">
        <v>90</v>
      </c>
      <c r="Q12" s="32"/>
      <c r="R12" s="32">
        <v>94</v>
      </c>
      <c r="S12" s="33"/>
      <c r="T12" s="31">
        <v>85</v>
      </c>
      <c r="U12" s="32"/>
      <c r="V12" s="32">
        <v>89</v>
      </c>
      <c r="W12" s="32"/>
      <c r="X12" s="32">
        <v>93</v>
      </c>
      <c r="Y12" s="32"/>
      <c r="Z12" s="32">
        <v>90</v>
      </c>
      <c r="AA12" s="33"/>
      <c r="AB12" s="31">
        <v>87</v>
      </c>
      <c r="AC12" s="32"/>
      <c r="AD12" s="32">
        <v>90</v>
      </c>
      <c r="AE12" s="32"/>
      <c r="AF12" s="32">
        <v>92</v>
      </c>
      <c r="AG12" s="32"/>
      <c r="AH12" s="32">
        <v>90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90.75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90.25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89.25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89.75</v>
      </c>
      <c r="AN12" s="65">
        <f t="shared" ref="AN12:AN55" si="4">AVERAGE(AJ12:AM12)</f>
        <v>90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90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>
        <v>60</v>
      </c>
      <c r="E13" s="32">
        <v>72</v>
      </c>
      <c r="F13" s="32">
        <v>65</v>
      </c>
      <c r="G13" s="32">
        <v>75</v>
      </c>
      <c r="H13" s="32">
        <v>70</v>
      </c>
      <c r="I13" s="32"/>
      <c r="J13" s="32">
        <v>76</v>
      </c>
      <c r="K13" s="33"/>
      <c r="L13" s="31">
        <v>65</v>
      </c>
      <c r="M13" s="32">
        <v>70</v>
      </c>
      <c r="N13" s="32">
        <v>72</v>
      </c>
      <c r="O13" s="32"/>
      <c r="P13" s="32">
        <v>70</v>
      </c>
      <c r="Q13" s="32"/>
      <c r="R13" s="32">
        <v>75</v>
      </c>
      <c r="S13" s="33"/>
      <c r="T13" s="31">
        <v>60</v>
      </c>
      <c r="U13" s="32">
        <v>72</v>
      </c>
      <c r="V13" s="32">
        <v>65</v>
      </c>
      <c r="W13" s="32">
        <v>70</v>
      </c>
      <c r="X13" s="32">
        <v>70</v>
      </c>
      <c r="Y13" s="32"/>
      <c r="Z13" s="32">
        <v>70</v>
      </c>
      <c r="AA13" s="33"/>
      <c r="AB13" s="31">
        <v>65</v>
      </c>
      <c r="AC13" s="32">
        <v>72</v>
      </c>
      <c r="AD13" s="32">
        <v>65</v>
      </c>
      <c r="AE13" s="32"/>
      <c r="AF13" s="32">
        <v>70</v>
      </c>
      <c r="AG13" s="32"/>
      <c r="AH13" s="32">
        <v>70</v>
      </c>
      <c r="AI13" s="33"/>
      <c r="AJ13" s="61">
        <f t="shared" si="0"/>
        <v>73.25</v>
      </c>
      <c r="AK13" s="62">
        <f t="shared" si="1"/>
        <v>71.75</v>
      </c>
      <c r="AL13" s="63">
        <f t="shared" si="2"/>
        <v>70.5</v>
      </c>
      <c r="AM13" s="64">
        <f t="shared" si="3"/>
        <v>85.5</v>
      </c>
      <c r="AN13" s="65">
        <f t="shared" si="4"/>
        <v>75.25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75.25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>
        <v>80</v>
      </c>
      <c r="E15" s="32"/>
      <c r="F15" s="32">
        <v>85</v>
      </c>
      <c r="G15" s="32"/>
      <c r="H15" s="32">
        <v>88</v>
      </c>
      <c r="I15" s="32"/>
      <c r="J15" s="32">
        <v>90</v>
      </c>
      <c r="K15" s="33"/>
      <c r="L15" s="31">
        <v>85</v>
      </c>
      <c r="M15" s="32"/>
      <c r="N15" s="32">
        <v>86</v>
      </c>
      <c r="O15" s="32"/>
      <c r="P15" s="32">
        <v>88</v>
      </c>
      <c r="Q15" s="32"/>
      <c r="R15" s="32">
        <v>92</v>
      </c>
      <c r="S15" s="33"/>
      <c r="T15" s="31">
        <v>80</v>
      </c>
      <c r="U15" s="32"/>
      <c r="V15" s="32">
        <v>97</v>
      </c>
      <c r="W15" s="32"/>
      <c r="X15" s="32">
        <v>90</v>
      </c>
      <c r="Y15" s="32"/>
      <c r="Z15" s="32">
        <v>87</v>
      </c>
      <c r="AA15" s="33"/>
      <c r="AB15" s="31">
        <v>88</v>
      </c>
      <c r="AC15" s="32"/>
      <c r="AD15" s="32">
        <v>85</v>
      </c>
      <c r="AE15" s="32"/>
      <c r="AF15" s="32">
        <v>87</v>
      </c>
      <c r="AG15" s="32"/>
      <c r="AH15" s="32">
        <v>92</v>
      </c>
      <c r="AI15" s="33"/>
      <c r="AJ15" s="61">
        <f t="shared" si="0"/>
        <v>85.75</v>
      </c>
      <c r="AK15" s="62">
        <f t="shared" si="1"/>
        <v>87.75</v>
      </c>
      <c r="AL15" s="63">
        <f t="shared" si="2"/>
        <v>88.5</v>
      </c>
      <c r="AM15" s="64">
        <f t="shared" si="3"/>
        <v>88</v>
      </c>
      <c r="AN15" s="65">
        <f t="shared" si="4"/>
        <v>87.5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87.5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>
        <v>90</v>
      </c>
      <c r="E16" s="32"/>
      <c r="F16" s="32">
        <v>98</v>
      </c>
      <c r="G16" s="32"/>
      <c r="H16" s="32">
        <v>90</v>
      </c>
      <c r="I16" s="32"/>
      <c r="J16" s="32">
        <v>92</v>
      </c>
      <c r="K16" s="33"/>
      <c r="L16" s="31">
        <v>91</v>
      </c>
      <c r="M16" s="32"/>
      <c r="N16" s="32">
        <v>90</v>
      </c>
      <c r="O16" s="32"/>
      <c r="P16" s="32">
        <v>97</v>
      </c>
      <c r="Q16" s="32"/>
      <c r="R16" s="32">
        <v>92</v>
      </c>
      <c r="S16" s="33"/>
      <c r="T16" s="31">
        <v>91</v>
      </c>
      <c r="U16" s="32"/>
      <c r="V16" s="32">
        <v>90</v>
      </c>
      <c r="W16" s="32"/>
      <c r="X16" s="32">
        <v>98</v>
      </c>
      <c r="Y16" s="32"/>
      <c r="Z16" s="32">
        <v>92</v>
      </c>
      <c r="AA16" s="33"/>
      <c r="AB16" s="31">
        <v>91</v>
      </c>
      <c r="AC16" s="32"/>
      <c r="AD16" s="32">
        <v>95</v>
      </c>
      <c r="AE16" s="32"/>
      <c r="AF16" s="32">
        <v>92</v>
      </c>
      <c r="AG16" s="32"/>
      <c r="AH16" s="32">
        <v>96</v>
      </c>
      <c r="AI16" s="33"/>
      <c r="AJ16" s="61">
        <f t="shared" si="0"/>
        <v>92.5</v>
      </c>
      <c r="AK16" s="62">
        <f t="shared" si="1"/>
        <v>92.5</v>
      </c>
      <c r="AL16" s="63">
        <f t="shared" si="2"/>
        <v>92.75</v>
      </c>
      <c r="AM16" s="64">
        <f t="shared" si="3"/>
        <v>93.5</v>
      </c>
      <c r="AN16" s="65">
        <f t="shared" si="4"/>
        <v>92.8125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92.8125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31">
        <v>80</v>
      </c>
      <c r="E17" s="32"/>
      <c r="F17" s="32">
        <v>75</v>
      </c>
      <c r="G17" s="32"/>
      <c r="H17" s="32">
        <v>77</v>
      </c>
      <c r="I17" s="32"/>
      <c r="J17" s="32">
        <v>79</v>
      </c>
      <c r="K17" s="33"/>
      <c r="L17" s="31">
        <v>82</v>
      </c>
      <c r="M17" s="32"/>
      <c r="N17" s="32">
        <v>76</v>
      </c>
      <c r="O17" s="32"/>
      <c r="P17" s="32">
        <v>75</v>
      </c>
      <c r="Q17" s="32"/>
      <c r="R17" s="32">
        <v>79</v>
      </c>
      <c r="S17" s="33"/>
      <c r="T17" s="31">
        <v>85</v>
      </c>
      <c r="U17" s="32"/>
      <c r="V17" s="32">
        <v>73</v>
      </c>
      <c r="W17" s="32"/>
      <c r="X17" s="32">
        <v>79</v>
      </c>
      <c r="Y17" s="32"/>
      <c r="Z17" s="32">
        <v>78</v>
      </c>
      <c r="AA17" s="33"/>
      <c r="AB17" s="31">
        <v>82</v>
      </c>
      <c r="AC17" s="32"/>
      <c r="AD17" s="32">
        <v>75</v>
      </c>
      <c r="AE17" s="32"/>
      <c r="AF17" s="32">
        <v>72</v>
      </c>
      <c r="AG17" s="32"/>
      <c r="AH17" s="32">
        <v>79</v>
      </c>
      <c r="AI17" s="33"/>
      <c r="AJ17" s="61">
        <f t="shared" si="0"/>
        <v>77.75</v>
      </c>
      <c r="AK17" s="62">
        <f t="shared" si="1"/>
        <v>78</v>
      </c>
      <c r="AL17" s="63">
        <f t="shared" si="2"/>
        <v>78.75</v>
      </c>
      <c r="AM17" s="64">
        <f t="shared" si="3"/>
        <v>77</v>
      </c>
      <c r="AN17" s="65">
        <f t="shared" si="4"/>
        <v>77.875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77.875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31">
        <v>72</v>
      </c>
      <c r="E18" s="32"/>
      <c r="F18" s="32">
        <v>77</v>
      </c>
      <c r="G18" s="32"/>
      <c r="H18" s="32">
        <v>70</v>
      </c>
      <c r="I18" s="32"/>
      <c r="J18" s="32">
        <v>75</v>
      </c>
      <c r="K18" s="33"/>
      <c r="L18" s="31">
        <v>70</v>
      </c>
      <c r="M18" s="32"/>
      <c r="N18" s="32">
        <v>76</v>
      </c>
      <c r="O18" s="32"/>
      <c r="P18" s="32">
        <v>75</v>
      </c>
      <c r="Q18" s="32"/>
      <c r="R18" s="32">
        <v>73</v>
      </c>
      <c r="S18" s="33"/>
      <c r="T18" s="31">
        <v>70</v>
      </c>
      <c r="U18" s="32"/>
      <c r="V18" s="32">
        <v>73</v>
      </c>
      <c r="W18" s="32"/>
      <c r="X18" s="32">
        <v>75</v>
      </c>
      <c r="Y18" s="32"/>
      <c r="Z18" s="32">
        <v>77</v>
      </c>
      <c r="AA18" s="33"/>
      <c r="AB18" s="31">
        <v>70</v>
      </c>
      <c r="AC18" s="32"/>
      <c r="AD18" s="32">
        <v>77</v>
      </c>
      <c r="AE18" s="32"/>
      <c r="AF18" s="32">
        <v>76</v>
      </c>
      <c r="AG18" s="32"/>
      <c r="AH18" s="32">
        <v>73</v>
      </c>
      <c r="AI18" s="33"/>
      <c r="AJ18" s="61">
        <f t="shared" si="0"/>
        <v>73.5</v>
      </c>
      <c r="AK18" s="62">
        <f t="shared" si="1"/>
        <v>73.5</v>
      </c>
      <c r="AL18" s="63">
        <f t="shared" si="2"/>
        <v>73.75</v>
      </c>
      <c r="AM18" s="64">
        <f t="shared" si="3"/>
        <v>74</v>
      </c>
      <c r="AN18" s="65">
        <f t="shared" si="4"/>
        <v>73.6875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73.6875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31">
        <v>87</v>
      </c>
      <c r="E19" s="32"/>
      <c r="F19" s="32">
        <v>90</v>
      </c>
      <c r="G19" s="32"/>
      <c r="H19" s="32">
        <v>93</v>
      </c>
      <c r="I19" s="32"/>
      <c r="J19" s="32">
        <v>98</v>
      </c>
      <c r="K19" s="33"/>
      <c r="L19" s="31">
        <v>90</v>
      </c>
      <c r="M19" s="32"/>
      <c r="N19" s="32">
        <v>88</v>
      </c>
      <c r="O19" s="32"/>
      <c r="P19" s="32">
        <v>93</v>
      </c>
      <c r="Q19" s="32"/>
      <c r="R19" s="32">
        <v>95</v>
      </c>
      <c r="S19" s="33"/>
      <c r="T19" s="31">
        <v>92</v>
      </c>
      <c r="U19" s="32"/>
      <c r="V19" s="32">
        <v>96</v>
      </c>
      <c r="W19" s="32"/>
      <c r="X19" s="32">
        <v>90</v>
      </c>
      <c r="Y19" s="32"/>
      <c r="Z19" s="32">
        <v>95</v>
      </c>
      <c r="AA19" s="33"/>
      <c r="AB19" s="31">
        <v>85</v>
      </c>
      <c r="AC19" s="32"/>
      <c r="AD19" s="32">
        <v>96</v>
      </c>
      <c r="AE19" s="32"/>
      <c r="AF19" s="32">
        <v>90</v>
      </c>
      <c r="AG19" s="32"/>
      <c r="AH19" s="32">
        <v>90</v>
      </c>
      <c r="AI19" s="33"/>
      <c r="AJ19" s="61">
        <f t="shared" si="0"/>
        <v>92</v>
      </c>
      <c r="AK19" s="62">
        <f t="shared" si="1"/>
        <v>91.5</v>
      </c>
      <c r="AL19" s="63">
        <f t="shared" si="2"/>
        <v>93.25</v>
      </c>
      <c r="AM19" s="64">
        <f t="shared" si="3"/>
        <v>90.25</v>
      </c>
      <c r="AN19" s="65">
        <f t="shared" si="4"/>
        <v>91.75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91.75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31">
        <v>87</v>
      </c>
      <c r="E20" s="32"/>
      <c r="F20" s="32">
        <v>92</v>
      </c>
      <c r="G20" s="32"/>
      <c r="H20" s="32">
        <v>90</v>
      </c>
      <c r="I20" s="32"/>
      <c r="J20" s="32">
        <v>96</v>
      </c>
      <c r="K20" s="33"/>
      <c r="L20" s="31">
        <v>89</v>
      </c>
      <c r="M20" s="32"/>
      <c r="N20" s="32">
        <v>94</v>
      </c>
      <c r="O20" s="32"/>
      <c r="P20" s="32">
        <v>90</v>
      </c>
      <c r="Q20" s="32"/>
      <c r="R20" s="32">
        <v>90</v>
      </c>
      <c r="S20" s="33"/>
      <c r="T20" s="31">
        <v>83</v>
      </c>
      <c r="U20" s="32"/>
      <c r="V20" s="32">
        <v>93</v>
      </c>
      <c r="W20" s="32"/>
      <c r="X20" s="32">
        <v>94</v>
      </c>
      <c r="Y20" s="32"/>
      <c r="Z20" s="32">
        <v>98</v>
      </c>
      <c r="AA20" s="33"/>
      <c r="AB20" s="31">
        <v>90</v>
      </c>
      <c r="AC20" s="32"/>
      <c r="AD20" s="32">
        <v>96</v>
      </c>
      <c r="AE20" s="32"/>
      <c r="AF20" s="32">
        <v>95</v>
      </c>
      <c r="AG20" s="32"/>
      <c r="AH20" s="32">
        <v>90</v>
      </c>
      <c r="AI20" s="33"/>
      <c r="AJ20" s="61">
        <f t="shared" si="0"/>
        <v>91.25</v>
      </c>
      <c r="AK20" s="62">
        <f t="shared" si="1"/>
        <v>90.75</v>
      </c>
      <c r="AL20" s="63">
        <f t="shared" si="2"/>
        <v>92</v>
      </c>
      <c r="AM20" s="64">
        <f t="shared" si="3"/>
        <v>92.75</v>
      </c>
      <c r="AN20" s="65">
        <f t="shared" si="4"/>
        <v>91.6875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91.6875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31">
        <v>80</v>
      </c>
      <c r="E21" s="32"/>
      <c r="F21" s="32">
        <v>75</v>
      </c>
      <c r="G21" s="32"/>
      <c r="H21" s="32">
        <v>79</v>
      </c>
      <c r="I21" s="32"/>
      <c r="J21" s="32">
        <v>80</v>
      </c>
      <c r="K21" s="33"/>
      <c r="L21" s="31">
        <v>86</v>
      </c>
      <c r="M21" s="32"/>
      <c r="N21" s="32">
        <v>70</v>
      </c>
      <c r="O21" s="32"/>
      <c r="P21" s="32">
        <v>79</v>
      </c>
      <c r="Q21" s="32"/>
      <c r="R21" s="32">
        <v>82</v>
      </c>
      <c r="S21" s="33"/>
      <c r="T21" s="31">
        <v>88</v>
      </c>
      <c r="U21" s="32"/>
      <c r="V21" s="32">
        <v>80</v>
      </c>
      <c r="W21" s="32"/>
      <c r="X21" s="32">
        <v>77</v>
      </c>
      <c r="Y21" s="32"/>
      <c r="Z21" s="32">
        <v>80</v>
      </c>
      <c r="AA21" s="33"/>
      <c r="AB21" s="31">
        <v>80</v>
      </c>
      <c r="AC21" s="32"/>
      <c r="AD21" s="32">
        <v>78</v>
      </c>
      <c r="AE21" s="32"/>
      <c r="AF21" s="32">
        <v>87</v>
      </c>
      <c r="AG21" s="32"/>
      <c r="AH21" s="32">
        <v>78</v>
      </c>
      <c r="AI21" s="33"/>
      <c r="AJ21" s="61">
        <f t="shared" si="0"/>
        <v>78.5</v>
      </c>
      <c r="AK21" s="62">
        <f t="shared" si="1"/>
        <v>79.25</v>
      </c>
      <c r="AL21" s="63">
        <f t="shared" si="2"/>
        <v>81.25</v>
      </c>
      <c r="AM21" s="64">
        <f t="shared" si="3"/>
        <v>80.75</v>
      </c>
      <c r="AN21" s="65">
        <f t="shared" si="4"/>
        <v>79.9375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79.9375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31">
        <v>80</v>
      </c>
      <c r="E22" s="32"/>
      <c r="F22" s="32">
        <v>76</v>
      </c>
      <c r="G22" s="32"/>
      <c r="H22" s="32">
        <v>78</v>
      </c>
      <c r="I22" s="32"/>
      <c r="J22" s="32">
        <v>85</v>
      </c>
      <c r="K22" s="33"/>
      <c r="L22" s="31">
        <v>77</v>
      </c>
      <c r="M22" s="32"/>
      <c r="N22" s="32">
        <v>80</v>
      </c>
      <c r="O22" s="32"/>
      <c r="P22" s="32">
        <v>85</v>
      </c>
      <c r="Q22" s="32"/>
      <c r="R22" s="32">
        <v>90</v>
      </c>
      <c r="S22" s="33"/>
      <c r="T22" s="31">
        <v>76</v>
      </c>
      <c r="U22" s="32"/>
      <c r="V22" s="32">
        <v>84</v>
      </c>
      <c r="W22" s="32"/>
      <c r="X22" s="32">
        <v>85</v>
      </c>
      <c r="Y22" s="32"/>
      <c r="Z22" s="32">
        <v>80</v>
      </c>
      <c r="AA22" s="33"/>
      <c r="AB22" s="31">
        <v>78</v>
      </c>
      <c r="AC22" s="32"/>
      <c r="AD22" s="32">
        <v>80</v>
      </c>
      <c r="AE22" s="32"/>
      <c r="AF22" s="32">
        <v>85</v>
      </c>
      <c r="AG22" s="32"/>
      <c r="AH22" s="32">
        <v>90</v>
      </c>
      <c r="AI22" s="33"/>
      <c r="AJ22" s="61">
        <f t="shared" si="0"/>
        <v>79.75</v>
      </c>
      <c r="AK22" s="62">
        <f t="shared" si="1"/>
        <v>83</v>
      </c>
      <c r="AL22" s="63">
        <f t="shared" si="2"/>
        <v>81.25</v>
      </c>
      <c r="AM22" s="64">
        <f t="shared" si="3"/>
        <v>83.25</v>
      </c>
      <c r="AN22" s="65">
        <f t="shared" si="4"/>
        <v>81.8125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81.8125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31">
        <v>65</v>
      </c>
      <c r="E23" s="32">
        <v>73</v>
      </c>
      <c r="F23" s="32">
        <v>60</v>
      </c>
      <c r="G23" s="32">
        <v>70</v>
      </c>
      <c r="H23" s="32">
        <v>70</v>
      </c>
      <c r="I23" s="32"/>
      <c r="J23" s="32">
        <v>65</v>
      </c>
      <c r="K23" s="33">
        <v>76</v>
      </c>
      <c r="L23" s="31">
        <v>60</v>
      </c>
      <c r="M23" s="32">
        <v>70</v>
      </c>
      <c r="N23" s="32">
        <v>75</v>
      </c>
      <c r="O23" s="32"/>
      <c r="P23" s="32">
        <v>72</v>
      </c>
      <c r="Q23" s="32"/>
      <c r="R23" s="32">
        <v>70</v>
      </c>
      <c r="S23" s="33"/>
      <c r="T23" s="31">
        <v>60</v>
      </c>
      <c r="U23" s="32">
        <v>78</v>
      </c>
      <c r="V23" s="32">
        <v>60</v>
      </c>
      <c r="W23" s="32">
        <v>75</v>
      </c>
      <c r="X23" s="32">
        <v>60</v>
      </c>
      <c r="Y23" s="32">
        <v>70</v>
      </c>
      <c r="Z23" s="32">
        <v>70</v>
      </c>
      <c r="AA23" s="33"/>
      <c r="AB23" s="31">
        <v>60</v>
      </c>
      <c r="AC23" s="32">
        <v>75</v>
      </c>
      <c r="AD23" s="32">
        <v>60</v>
      </c>
      <c r="AE23" s="32">
        <v>70</v>
      </c>
      <c r="AF23" s="32">
        <v>70</v>
      </c>
      <c r="AG23" s="32"/>
      <c r="AH23" s="32">
        <v>70</v>
      </c>
      <c r="AI23" s="33"/>
      <c r="AJ23" s="61">
        <f t="shared" si="0"/>
        <v>72.25</v>
      </c>
      <c r="AK23" s="62">
        <f t="shared" si="1"/>
        <v>71.75</v>
      </c>
      <c r="AL23" s="63">
        <f t="shared" si="2"/>
        <v>73.25</v>
      </c>
      <c r="AM23" s="64">
        <f t="shared" si="3"/>
        <v>71.25</v>
      </c>
      <c r="AN23" s="65">
        <f t="shared" si="4"/>
        <v>72.125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72.125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>
        <v>85</v>
      </c>
      <c r="E25" s="32"/>
      <c r="F25" s="32">
        <v>90</v>
      </c>
      <c r="G25" s="32"/>
      <c r="H25" s="32">
        <v>85</v>
      </c>
      <c r="I25" s="32"/>
      <c r="J25" s="32">
        <v>87</v>
      </c>
      <c r="K25" s="33"/>
      <c r="L25" s="31">
        <v>85</v>
      </c>
      <c r="M25" s="32"/>
      <c r="N25" s="32">
        <v>88</v>
      </c>
      <c r="O25" s="32"/>
      <c r="P25" s="32">
        <v>83</v>
      </c>
      <c r="Q25" s="32"/>
      <c r="R25" s="32">
        <v>85</v>
      </c>
      <c r="S25" s="33"/>
      <c r="T25" s="31">
        <v>80</v>
      </c>
      <c r="U25" s="32"/>
      <c r="V25" s="32">
        <v>80</v>
      </c>
      <c r="W25" s="32"/>
      <c r="X25" s="32">
        <v>87</v>
      </c>
      <c r="Y25" s="32"/>
      <c r="Z25" s="32">
        <v>86</v>
      </c>
      <c r="AA25" s="33"/>
      <c r="AB25" s="31">
        <v>92</v>
      </c>
      <c r="AC25" s="32"/>
      <c r="AD25" s="32">
        <v>85</v>
      </c>
      <c r="AE25" s="32"/>
      <c r="AF25" s="32">
        <v>88</v>
      </c>
      <c r="AG25" s="32"/>
      <c r="AH25" s="32">
        <v>85</v>
      </c>
      <c r="AI25" s="33"/>
      <c r="AJ25" s="61">
        <f t="shared" si="0"/>
        <v>86.75</v>
      </c>
      <c r="AK25" s="62">
        <f t="shared" si="1"/>
        <v>85.25</v>
      </c>
      <c r="AL25" s="63">
        <f t="shared" si="2"/>
        <v>83.25</v>
      </c>
      <c r="AM25" s="64">
        <f t="shared" si="3"/>
        <v>87.5</v>
      </c>
      <c r="AN25" s="65">
        <f t="shared" si="4"/>
        <v>85.6875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85.6875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>
        <v>85</v>
      </c>
      <c r="E26" s="32"/>
      <c r="F26" s="32">
        <v>89</v>
      </c>
      <c r="G26" s="32"/>
      <c r="H26" s="32">
        <v>95</v>
      </c>
      <c r="I26" s="32"/>
      <c r="J26" s="32">
        <v>90</v>
      </c>
      <c r="K26" s="33"/>
      <c r="L26" s="31">
        <v>88</v>
      </c>
      <c r="M26" s="32"/>
      <c r="N26" s="32">
        <v>90</v>
      </c>
      <c r="O26" s="32"/>
      <c r="P26" s="32">
        <v>91</v>
      </c>
      <c r="Q26" s="32"/>
      <c r="R26" s="32">
        <v>89</v>
      </c>
      <c r="S26" s="33"/>
      <c r="T26" s="31">
        <v>90</v>
      </c>
      <c r="U26" s="32"/>
      <c r="V26" s="32">
        <v>89</v>
      </c>
      <c r="W26" s="32"/>
      <c r="X26" s="32">
        <v>95</v>
      </c>
      <c r="Y26" s="32"/>
      <c r="Z26" s="32">
        <v>90</v>
      </c>
      <c r="AA26" s="33"/>
      <c r="AB26" s="31">
        <v>90</v>
      </c>
      <c r="AC26" s="32"/>
      <c r="AD26" s="32">
        <v>89</v>
      </c>
      <c r="AE26" s="32"/>
      <c r="AF26" s="32">
        <v>96</v>
      </c>
      <c r="AG26" s="32"/>
      <c r="AH26" s="32">
        <v>90</v>
      </c>
      <c r="AI26" s="33"/>
      <c r="AJ26" s="61">
        <f t="shared" si="0"/>
        <v>89.75</v>
      </c>
      <c r="AK26" s="62">
        <f t="shared" si="1"/>
        <v>89.5</v>
      </c>
      <c r="AL26" s="63">
        <f t="shared" si="2"/>
        <v>91</v>
      </c>
      <c r="AM26" s="64">
        <f t="shared" si="3"/>
        <v>91.25</v>
      </c>
      <c r="AN26" s="65">
        <f t="shared" si="4"/>
        <v>90.375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90.375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>
        <v>90</v>
      </c>
      <c r="E27" s="32"/>
      <c r="F27" s="32">
        <v>91</v>
      </c>
      <c r="G27" s="32"/>
      <c r="H27" s="32">
        <v>97</v>
      </c>
      <c r="I27" s="32"/>
      <c r="J27" s="32">
        <v>92</v>
      </c>
      <c r="K27" s="33"/>
      <c r="L27" s="31">
        <v>90</v>
      </c>
      <c r="M27" s="32"/>
      <c r="N27" s="32">
        <v>91</v>
      </c>
      <c r="O27" s="32"/>
      <c r="P27" s="32">
        <v>96</v>
      </c>
      <c r="Q27" s="32"/>
      <c r="R27" s="32">
        <v>93</v>
      </c>
      <c r="S27" s="33"/>
      <c r="T27" s="31">
        <v>90</v>
      </c>
      <c r="U27" s="32"/>
      <c r="V27" s="32">
        <v>92</v>
      </c>
      <c r="W27" s="32"/>
      <c r="X27" s="32">
        <v>97</v>
      </c>
      <c r="Y27" s="32"/>
      <c r="Z27" s="32">
        <v>90</v>
      </c>
      <c r="AA27" s="33"/>
      <c r="AB27" s="31">
        <v>91</v>
      </c>
      <c r="AC27" s="32"/>
      <c r="AD27" s="32">
        <v>95</v>
      </c>
      <c r="AE27" s="32"/>
      <c r="AF27" s="32">
        <v>90</v>
      </c>
      <c r="AG27" s="32"/>
      <c r="AH27" s="32">
        <v>91</v>
      </c>
      <c r="AI27" s="33"/>
      <c r="AJ27" s="61">
        <f t="shared" si="0"/>
        <v>92.5</v>
      </c>
      <c r="AK27" s="62">
        <f t="shared" si="1"/>
        <v>92.5</v>
      </c>
      <c r="AL27" s="63">
        <f t="shared" si="2"/>
        <v>92.25</v>
      </c>
      <c r="AM27" s="64">
        <f t="shared" si="3"/>
        <v>91.75</v>
      </c>
      <c r="AN27" s="65">
        <f t="shared" si="4"/>
        <v>92.25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92.25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31">
        <v>85</v>
      </c>
      <c r="E28" s="32"/>
      <c r="F28" s="32">
        <v>88</v>
      </c>
      <c r="G28" s="32"/>
      <c r="H28" s="32">
        <v>80</v>
      </c>
      <c r="I28" s="32"/>
      <c r="J28" s="32">
        <v>87</v>
      </c>
      <c r="K28" s="33"/>
      <c r="L28" s="31">
        <v>86</v>
      </c>
      <c r="M28" s="32"/>
      <c r="N28" s="32">
        <v>90</v>
      </c>
      <c r="O28" s="32"/>
      <c r="P28" s="32">
        <v>89</v>
      </c>
      <c r="Q28" s="32"/>
      <c r="R28" s="32">
        <v>90</v>
      </c>
      <c r="S28" s="33"/>
      <c r="T28" s="31">
        <v>87</v>
      </c>
      <c r="U28" s="32"/>
      <c r="V28" s="32">
        <v>85</v>
      </c>
      <c r="W28" s="32"/>
      <c r="X28" s="32">
        <v>90</v>
      </c>
      <c r="Y28" s="32"/>
      <c r="Z28" s="32">
        <v>89</v>
      </c>
      <c r="AA28" s="33"/>
      <c r="AB28" s="31">
        <v>88</v>
      </c>
      <c r="AC28" s="32"/>
      <c r="AD28" s="32">
        <v>81</v>
      </c>
      <c r="AE28" s="32"/>
      <c r="AF28" s="32">
        <v>90</v>
      </c>
      <c r="AG28" s="32"/>
      <c r="AH28" s="32">
        <v>90</v>
      </c>
      <c r="AI28" s="33"/>
      <c r="AJ28" s="61">
        <f t="shared" si="0"/>
        <v>85</v>
      </c>
      <c r="AK28" s="62">
        <f t="shared" si="1"/>
        <v>88.75</v>
      </c>
      <c r="AL28" s="63">
        <f t="shared" si="2"/>
        <v>87.75</v>
      </c>
      <c r="AM28" s="64">
        <f t="shared" si="3"/>
        <v>87.25</v>
      </c>
      <c r="AN28" s="65">
        <f t="shared" si="4"/>
        <v>87.1875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87.1875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31">
        <v>80</v>
      </c>
      <c r="E29" s="32"/>
      <c r="F29" s="32">
        <v>60</v>
      </c>
      <c r="G29" s="32">
        <v>85</v>
      </c>
      <c r="H29" s="32">
        <v>82</v>
      </c>
      <c r="I29" s="32"/>
      <c r="J29" s="32">
        <v>85</v>
      </c>
      <c r="K29" s="33"/>
      <c r="L29" s="31">
        <v>80</v>
      </c>
      <c r="M29" s="32"/>
      <c r="N29" s="32">
        <v>60</v>
      </c>
      <c r="O29" s="32">
        <v>80</v>
      </c>
      <c r="P29" s="32">
        <v>80</v>
      </c>
      <c r="Q29" s="32"/>
      <c r="R29" s="32">
        <v>86</v>
      </c>
      <c r="S29" s="33"/>
      <c r="T29" s="31">
        <v>85</v>
      </c>
      <c r="U29" s="32"/>
      <c r="V29" s="32">
        <v>60</v>
      </c>
      <c r="W29" s="32">
        <v>82</v>
      </c>
      <c r="X29" s="32">
        <v>80</v>
      </c>
      <c r="Y29" s="32"/>
      <c r="Z29" s="32">
        <v>83</v>
      </c>
      <c r="AA29" s="33"/>
      <c r="AB29" s="31">
        <v>88</v>
      </c>
      <c r="AC29" s="32"/>
      <c r="AD29" s="32">
        <v>80</v>
      </c>
      <c r="AE29" s="32"/>
      <c r="AF29" s="32">
        <v>80</v>
      </c>
      <c r="AG29" s="32"/>
      <c r="AH29" s="32">
        <v>80</v>
      </c>
      <c r="AI29" s="33"/>
      <c r="AJ29" s="61">
        <f t="shared" si="0"/>
        <v>83</v>
      </c>
      <c r="AK29" s="62">
        <f t="shared" si="1"/>
        <v>81.5</v>
      </c>
      <c r="AL29" s="63">
        <f t="shared" si="2"/>
        <v>82.5</v>
      </c>
      <c r="AM29" s="64">
        <f t="shared" si="3"/>
        <v>82</v>
      </c>
      <c r="AN29" s="65">
        <f t="shared" si="4"/>
        <v>82.25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82.25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31">
        <v>85</v>
      </c>
      <c r="E30" s="32"/>
      <c r="F30" s="32">
        <v>90</v>
      </c>
      <c r="G30" s="32"/>
      <c r="H30" s="32">
        <v>85</v>
      </c>
      <c r="I30" s="32"/>
      <c r="J30" s="32">
        <v>87</v>
      </c>
      <c r="K30" s="33"/>
      <c r="L30" s="31">
        <v>85</v>
      </c>
      <c r="M30" s="32"/>
      <c r="N30" s="32">
        <v>88</v>
      </c>
      <c r="O30" s="32"/>
      <c r="P30" s="32">
        <v>83</v>
      </c>
      <c r="Q30" s="32"/>
      <c r="R30" s="32">
        <v>85</v>
      </c>
      <c r="S30" s="33"/>
      <c r="T30" s="31">
        <v>90</v>
      </c>
      <c r="U30" s="32"/>
      <c r="V30" s="32">
        <v>80</v>
      </c>
      <c r="W30" s="32"/>
      <c r="X30" s="32">
        <v>87</v>
      </c>
      <c r="Y30" s="32"/>
      <c r="Z30" s="32">
        <v>86</v>
      </c>
      <c r="AA30" s="33"/>
      <c r="AB30" s="31">
        <v>92</v>
      </c>
      <c r="AC30" s="32"/>
      <c r="AD30" s="32">
        <v>85</v>
      </c>
      <c r="AE30" s="32"/>
      <c r="AF30" s="32">
        <v>88</v>
      </c>
      <c r="AG30" s="32"/>
      <c r="AH30" s="32">
        <v>85</v>
      </c>
      <c r="AI30" s="33"/>
      <c r="AJ30" s="61">
        <f t="shared" si="0"/>
        <v>86.75</v>
      </c>
      <c r="AK30" s="62">
        <f t="shared" si="1"/>
        <v>85.25</v>
      </c>
      <c r="AL30" s="63">
        <f t="shared" si="2"/>
        <v>85.75</v>
      </c>
      <c r="AM30" s="64">
        <f t="shared" si="3"/>
        <v>87.5</v>
      </c>
      <c r="AN30" s="65">
        <f t="shared" si="4"/>
        <v>86.3125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86.3125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31">
        <v>90</v>
      </c>
      <c r="E31" s="32"/>
      <c r="F31" s="32">
        <v>85</v>
      </c>
      <c r="G31" s="32"/>
      <c r="H31" s="32">
        <v>98</v>
      </c>
      <c r="I31" s="32"/>
      <c r="J31" s="32">
        <v>96</v>
      </c>
      <c r="K31" s="33"/>
      <c r="L31" s="31">
        <v>95</v>
      </c>
      <c r="M31" s="32"/>
      <c r="N31" s="32">
        <v>97</v>
      </c>
      <c r="O31" s="32"/>
      <c r="P31" s="32">
        <v>96</v>
      </c>
      <c r="Q31" s="32"/>
      <c r="R31" s="32">
        <v>98</v>
      </c>
      <c r="S31" s="33"/>
      <c r="T31" s="31">
        <v>96</v>
      </c>
      <c r="U31" s="32"/>
      <c r="V31" s="32">
        <v>98</v>
      </c>
      <c r="W31" s="32"/>
      <c r="X31" s="32">
        <v>90</v>
      </c>
      <c r="Y31" s="32"/>
      <c r="Z31" s="32">
        <v>95</v>
      </c>
      <c r="AA31" s="33"/>
      <c r="AB31" s="31">
        <v>93</v>
      </c>
      <c r="AC31" s="32"/>
      <c r="AD31" s="32">
        <v>95</v>
      </c>
      <c r="AE31" s="32"/>
      <c r="AF31" s="32">
        <v>98</v>
      </c>
      <c r="AG31" s="32"/>
      <c r="AH31" s="32">
        <v>99</v>
      </c>
      <c r="AI31" s="33"/>
      <c r="AJ31" s="61">
        <f t="shared" si="0"/>
        <v>92.25</v>
      </c>
      <c r="AK31" s="62">
        <f t="shared" si="1"/>
        <v>96.5</v>
      </c>
      <c r="AL31" s="63">
        <f t="shared" si="2"/>
        <v>94.75</v>
      </c>
      <c r="AM31" s="64">
        <f t="shared" si="3"/>
        <v>96.25</v>
      </c>
      <c r="AN31" s="65">
        <f t="shared" si="4"/>
        <v>94.9375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94.9375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>
        <v>96</v>
      </c>
      <c r="E34" s="32"/>
      <c r="F34" s="32">
        <v>98</v>
      </c>
      <c r="G34" s="32"/>
      <c r="H34" s="32">
        <v>90</v>
      </c>
      <c r="I34" s="32"/>
      <c r="J34" s="32">
        <v>99</v>
      </c>
      <c r="K34" s="33"/>
      <c r="L34" s="31">
        <v>95</v>
      </c>
      <c r="M34" s="32"/>
      <c r="N34" s="32">
        <v>90</v>
      </c>
      <c r="O34" s="32"/>
      <c r="P34" s="32">
        <v>98</v>
      </c>
      <c r="Q34" s="32"/>
      <c r="R34" s="32">
        <v>99</v>
      </c>
      <c r="S34" s="33"/>
      <c r="T34" s="31">
        <v>95</v>
      </c>
      <c r="U34" s="32"/>
      <c r="V34" s="32">
        <v>97</v>
      </c>
      <c r="W34" s="32"/>
      <c r="X34" s="32">
        <v>90</v>
      </c>
      <c r="Y34" s="32"/>
      <c r="Z34" s="32">
        <v>95</v>
      </c>
      <c r="AA34" s="33"/>
      <c r="AB34" s="31">
        <v>98</v>
      </c>
      <c r="AC34" s="32"/>
      <c r="AD34" s="32">
        <v>95</v>
      </c>
      <c r="AE34" s="32"/>
      <c r="AF34" s="32">
        <v>90</v>
      </c>
      <c r="AG34" s="32"/>
      <c r="AH34" s="32">
        <v>99</v>
      </c>
      <c r="AI34" s="33"/>
      <c r="AJ34" s="61">
        <f t="shared" si="0"/>
        <v>95.75</v>
      </c>
      <c r="AK34" s="62">
        <f t="shared" si="1"/>
        <v>95.5</v>
      </c>
      <c r="AL34" s="63">
        <f t="shared" si="2"/>
        <v>94.25</v>
      </c>
      <c r="AM34" s="64">
        <f t="shared" si="3"/>
        <v>95.5</v>
      </c>
      <c r="AN34" s="65">
        <f t="shared" si="4"/>
        <v>95.25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95.25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>
        <v>78</v>
      </c>
      <c r="E35" s="32"/>
      <c r="F35" s="32">
        <v>70</v>
      </c>
      <c r="G35" s="32"/>
      <c r="H35" s="32">
        <v>80</v>
      </c>
      <c r="I35" s="32"/>
      <c r="J35" s="32">
        <v>85</v>
      </c>
      <c r="K35" s="33"/>
      <c r="L35" s="31">
        <v>80</v>
      </c>
      <c r="M35" s="32"/>
      <c r="N35" s="32">
        <v>68</v>
      </c>
      <c r="O35" s="32">
        <v>75</v>
      </c>
      <c r="P35" s="32">
        <v>80</v>
      </c>
      <c r="Q35" s="32"/>
      <c r="R35" s="32">
        <v>85</v>
      </c>
      <c r="S35" s="33"/>
      <c r="T35" s="31">
        <v>80</v>
      </c>
      <c r="U35" s="32"/>
      <c r="V35" s="32">
        <v>70</v>
      </c>
      <c r="W35" s="32"/>
      <c r="X35" s="32">
        <v>80</v>
      </c>
      <c r="Y35" s="32"/>
      <c r="Z35" s="32">
        <v>87</v>
      </c>
      <c r="AA35" s="33"/>
      <c r="AB35" s="31">
        <v>85</v>
      </c>
      <c r="AC35" s="32"/>
      <c r="AD35" s="32">
        <v>70</v>
      </c>
      <c r="AE35" s="32"/>
      <c r="AF35" s="32">
        <v>84</v>
      </c>
      <c r="AG35" s="32"/>
      <c r="AH35" s="32">
        <v>85</v>
      </c>
      <c r="AI35" s="33"/>
      <c r="AJ35" s="61">
        <f t="shared" si="0"/>
        <v>78.25</v>
      </c>
      <c r="AK35" s="62">
        <f t="shared" si="1"/>
        <v>80</v>
      </c>
      <c r="AL35" s="63">
        <f t="shared" si="2"/>
        <v>79.25</v>
      </c>
      <c r="AM35" s="64">
        <f t="shared" si="3"/>
        <v>81</v>
      </c>
      <c r="AN35" s="65">
        <f t="shared" si="4"/>
        <v>79.625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79.625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>
        <v>70</v>
      </c>
      <c r="E36" s="32"/>
      <c r="F36" s="32">
        <v>73</v>
      </c>
      <c r="G36" s="32"/>
      <c r="H36" s="32">
        <v>78</v>
      </c>
      <c r="I36" s="32"/>
      <c r="J36" s="32">
        <v>70</v>
      </c>
      <c r="K36" s="33"/>
      <c r="L36" s="31">
        <v>73</v>
      </c>
      <c r="M36" s="32"/>
      <c r="N36" s="32">
        <v>75</v>
      </c>
      <c r="O36" s="32"/>
      <c r="P36" s="32">
        <v>76</v>
      </c>
      <c r="Q36" s="32"/>
      <c r="R36" s="32">
        <v>77</v>
      </c>
      <c r="S36" s="33"/>
      <c r="T36" s="31">
        <v>70</v>
      </c>
      <c r="U36" s="32"/>
      <c r="V36" s="32">
        <v>75</v>
      </c>
      <c r="W36" s="32"/>
      <c r="X36" s="32">
        <v>72</v>
      </c>
      <c r="Y36" s="32"/>
      <c r="Z36" s="32">
        <v>70</v>
      </c>
      <c r="AA36" s="33"/>
      <c r="AB36" s="31">
        <v>75</v>
      </c>
      <c r="AC36" s="32"/>
      <c r="AD36" s="32">
        <v>78</v>
      </c>
      <c r="AE36" s="32"/>
      <c r="AF36" s="32">
        <v>70</v>
      </c>
      <c r="AG36" s="32"/>
      <c r="AH36" s="32">
        <v>70</v>
      </c>
      <c r="AI36" s="33"/>
      <c r="AJ36" s="61">
        <f t="shared" si="0"/>
        <v>72.75</v>
      </c>
      <c r="AK36" s="62">
        <f t="shared" si="1"/>
        <v>75.25</v>
      </c>
      <c r="AL36" s="63">
        <f t="shared" si="2"/>
        <v>71.75</v>
      </c>
      <c r="AM36" s="64">
        <f t="shared" si="3"/>
        <v>73.25</v>
      </c>
      <c r="AN36" s="65">
        <f t="shared" si="4"/>
        <v>73.25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73.25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>
        <v>85</v>
      </c>
      <c r="E37" s="32"/>
      <c r="F37" s="32">
        <v>87</v>
      </c>
      <c r="G37" s="32"/>
      <c r="H37" s="32">
        <v>88</v>
      </c>
      <c r="I37" s="32"/>
      <c r="J37" s="32">
        <v>80</v>
      </c>
      <c r="K37" s="33"/>
      <c r="L37" s="31">
        <v>83</v>
      </c>
      <c r="M37" s="32"/>
      <c r="N37" s="32">
        <v>85</v>
      </c>
      <c r="O37" s="32"/>
      <c r="P37" s="32">
        <v>89</v>
      </c>
      <c r="Q37" s="32"/>
      <c r="R37" s="32">
        <v>86</v>
      </c>
      <c r="S37" s="33"/>
      <c r="T37" s="31">
        <v>89</v>
      </c>
      <c r="U37" s="32"/>
      <c r="V37" s="32">
        <v>85</v>
      </c>
      <c r="W37" s="32"/>
      <c r="X37" s="32">
        <v>89</v>
      </c>
      <c r="Y37" s="32"/>
      <c r="Z37" s="32">
        <v>85</v>
      </c>
      <c r="AA37" s="33"/>
      <c r="AB37" s="31">
        <v>89</v>
      </c>
      <c r="AC37" s="32"/>
      <c r="AD37" s="32">
        <v>86</v>
      </c>
      <c r="AE37" s="32"/>
      <c r="AF37" s="32">
        <v>89</v>
      </c>
      <c r="AG37" s="32"/>
      <c r="AH37" s="32">
        <v>80</v>
      </c>
      <c r="AI37" s="33"/>
      <c r="AJ37" s="61">
        <f t="shared" si="0"/>
        <v>85</v>
      </c>
      <c r="AK37" s="62">
        <f t="shared" si="1"/>
        <v>85.75</v>
      </c>
      <c r="AL37" s="63">
        <f t="shared" si="2"/>
        <v>87</v>
      </c>
      <c r="AM37" s="64">
        <f t="shared" si="3"/>
        <v>86</v>
      </c>
      <c r="AN37" s="65">
        <f t="shared" si="4"/>
        <v>85.9375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85.9375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>
        <v>75</v>
      </c>
      <c r="E38" s="32"/>
      <c r="F38" s="32">
        <v>78</v>
      </c>
      <c r="G38" s="32"/>
      <c r="H38" s="32">
        <v>75</v>
      </c>
      <c r="I38" s="32"/>
      <c r="J38" s="32">
        <v>73</v>
      </c>
      <c r="K38" s="33"/>
      <c r="L38" s="31">
        <v>78</v>
      </c>
      <c r="M38" s="32"/>
      <c r="N38" s="32">
        <v>70</v>
      </c>
      <c r="O38" s="32"/>
      <c r="P38" s="32">
        <v>77</v>
      </c>
      <c r="Q38" s="32"/>
      <c r="R38" s="32">
        <v>75</v>
      </c>
      <c r="S38" s="33"/>
      <c r="T38" s="31">
        <v>80</v>
      </c>
      <c r="U38" s="32"/>
      <c r="V38" s="32">
        <v>75</v>
      </c>
      <c r="W38" s="32"/>
      <c r="X38" s="32">
        <v>75</v>
      </c>
      <c r="Y38" s="32"/>
      <c r="Z38" s="32">
        <v>76</v>
      </c>
      <c r="AA38" s="33"/>
      <c r="AB38" s="31">
        <v>70</v>
      </c>
      <c r="AC38" s="32"/>
      <c r="AD38" s="32">
        <v>78</v>
      </c>
      <c r="AE38" s="32"/>
      <c r="AF38" s="32">
        <v>78</v>
      </c>
      <c r="AG38" s="32"/>
      <c r="AH38" s="32">
        <v>75</v>
      </c>
      <c r="AI38" s="33"/>
      <c r="AJ38" s="61">
        <f t="shared" si="0"/>
        <v>75.25</v>
      </c>
      <c r="AK38" s="62">
        <f t="shared" si="1"/>
        <v>75</v>
      </c>
      <c r="AL38" s="63">
        <f t="shared" si="2"/>
        <v>76.5</v>
      </c>
      <c r="AM38" s="64">
        <f t="shared" si="3"/>
        <v>75.25</v>
      </c>
      <c r="AN38" s="65">
        <f t="shared" si="4"/>
        <v>75.5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75.5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>
        <v>85</v>
      </c>
      <c r="E39" s="32"/>
      <c r="F39" s="32">
        <v>89</v>
      </c>
      <c r="G39" s="32"/>
      <c r="H39" s="32">
        <v>95</v>
      </c>
      <c r="I39" s="32"/>
      <c r="J39" s="32">
        <v>90</v>
      </c>
      <c r="K39" s="33"/>
      <c r="L39" s="31">
        <v>88</v>
      </c>
      <c r="M39" s="32"/>
      <c r="N39" s="32">
        <v>90</v>
      </c>
      <c r="O39" s="32"/>
      <c r="P39" s="32">
        <v>91</v>
      </c>
      <c r="Q39" s="32"/>
      <c r="R39" s="32">
        <v>89</v>
      </c>
      <c r="S39" s="33"/>
      <c r="T39" s="31">
        <v>90</v>
      </c>
      <c r="U39" s="32"/>
      <c r="V39" s="32">
        <v>89</v>
      </c>
      <c r="W39" s="32"/>
      <c r="X39" s="32">
        <v>95</v>
      </c>
      <c r="Y39" s="32"/>
      <c r="Z39" s="32">
        <v>90</v>
      </c>
      <c r="AA39" s="33"/>
      <c r="AB39" s="31">
        <v>90</v>
      </c>
      <c r="AC39" s="32"/>
      <c r="AD39" s="32">
        <v>89</v>
      </c>
      <c r="AE39" s="32"/>
      <c r="AF39" s="32">
        <v>96</v>
      </c>
      <c r="AG39" s="32"/>
      <c r="AH39" s="32">
        <v>90</v>
      </c>
      <c r="AI39" s="33"/>
      <c r="AJ39" s="61">
        <f t="shared" si="0"/>
        <v>89.75</v>
      </c>
      <c r="AK39" s="62">
        <f t="shared" si="1"/>
        <v>89.5</v>
      </c>
      <c r="AL39" s="63">
        <f t="shared" si="2"/>
        <v>91</v>
      </c>
      <c r="AM39" s="64">
        <f t="shared" si="3"/>
        <v>91.25</v>
      </c>
      <c r="AN39" s="65">
        <f t="shared" si="4"/>
        <v>90.375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90.375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>
        <v>80</v>
      </c>
      <c r="E40" s="32"/>
      <c r="F40" s="32">
        <v>75</v>
      </c>
      <c r="G40" s="32"/>
      <c r="H40" s="32">
        <v>90</v>
      </c>
      <c r="I40" s="32"/>
      <c r="J40" s="32">
        <v>96</v>
      </c>
      <c r="K40" s="33"/>
      <c r="L40" s="31">
        <v>85</v>
      </c>
      <c r="M40" s="32"/>
      <c r="N40" s="32">
        <v>78</v>
      </c>
      <c r="O40" s="32"/>
      <c r="P40" s="32">
        <v>90</v>
      </c>
      <c r="Q40" s="32"/>
      <c r="R40" s="32">
        <v>90</v>
      </c>
      <c r="S40" s="33"/>
      <c r="T40" s="31">
        <v>90</v>
      </c>
      <c r="U40" s="32"/>
      <c r="V40" s="32">
        <v>80</v>
      </c>
      <c r="W40" s="32"/>
      <c r="X40" s="32">
        <v>92</v>
      </c>
      <c r="Y40" s="32"/>
      <c r="Z40" s="32">
        <v>89</v>
      </c>
      <c r="AA40" s="33"/>
      <c r="AB40" s="31">
        <v>93</v>
      </c>
      <c r="AC40" s="32"/>
      <c r="AD40" s="32">
        <v>85</v>
      </c>
      <c r="AE40" s="32"/>
      <c r="AF40" s="32">
        <v>90</v>
      </c>
      <c r="AG40" s="32"/>
      <c r="AH40" s="32">
        <v>95</v>
      </c>
      <c r="AI40" s="33"/>
      <c r="AJ40" s="61">
        <f t="shared" si="0"/>
        <v>85.25</v>
      </c>
      <c r="AK40" s="62">
        <f t="shared" si="1"/>
        <v>85.75</v>
      </c>
      <c r="AL40" s="63">
        <f t="shared" si="2"/>
        <v>87.75</v>
      </c>
      <c r="AM40" s="64">
        <f t="shared" si="3"/>
        <v>90.75</v>
      </c>
      <c r="AN40" s="65">
        <f t="shared" si="4"/>
        <v>87.375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87.375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>
        <v>96</v>
      </c>
      <c r="E41" s="32"/>
      <c r="F41" s="32">
        <v>80</v>
      </c>
      <c r="G41" s="32"/>
      <c r="H41" s="32">
        <v>89</v>
      </c>
      <c r="I41" s="32"/>
      <c r="J41" s="32">
        <v>91</v>
      </c>
      <c r="K41" s="33"/>
      <c r="L41" s="31">
        <v>95</v>
      </c>
      <c r="M41" s="32"/>
      <c r="N41" s="32">
        <v>96</v>
      </c>
      <c r="O41" s="32"/>
      <c r="P41" s="32">
        <v>89</v>
      </c>
      <c r="Q41" s="32"/>
      <c r="R41" s="32">
        <v>95</v>
      </c>
      <c r="S41" s="33"/>
      <c r="T41" s="31">
        <v>95</v>
      </c>
      <c r="U41" s="32"/>
      <c r="V41" s="32">
        <v>97</v>
      </c>
      <c r="W41" s="32"/>
      <c r="X41" s="32">
        <v>87</v>
      </c>
      <c r="Y41" s="32"/>
      <c r="Z41" s="32">
        <v>95</v>
      </c>
      <c r="AA41" s="33"/>
      <c r="AB41" s="31">
        <v>95</v>
      </c>
      <c r="AC41" s="32"/>
      <c r="AD41" s="32">
        <v>97</v>
      </c>
      <c r="AE41" s="32"/>
      <c r="AF41" s="32">
        <v>90</v>
      </c>
      <c r="AG41" s="32"/>
      <c r="AH41" s="32">
        <v>95</v>
      </c>
      <c r="AI41" s="33"/>
      <c r="AJ41" s="61">
        <f t="shared" si="0"/>
        <v>89</v>
      </c>
      <c r="AK41" s="62">
        <f t="shared" si="1"/>
        <v>93.75</v>
      </c>
      <c r="AL41" s="63">
        <f t="shared" si="2"/>
        <v>93.5</v>
      </c>
      <c r="AM41" s="64">
        <f t="shared" si="3"/>
        <v>94.25</v>
      </c>
      <c r="AN41" s="65">
        <f t="shared" si="4"/>
        <v>92.625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92.625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>
        <v>89</v>
      </c>
      <c r="E42" s="32"/>
      <c r="F42" s="32">
        <v>91</v>
      </c>
      <c r="G42" s="32"/>
      <c r="H42" s="32">
        <v>85</v>
      </c>
      <c r="I42" s="32"/>
      <c r="J42" s="32">
        <v>80</v>
      </c>
      <c r="K42" s="33"/>
      <c r="L42" s="31">
        <v>89</v>
      </c>
      <c r="M42" s="32"/>
      <c r="N42" s="32">
        <v>85</v>
      </c>
      <c r="O42" s="32"/>
      <c r="P42" s="32">
        <v>80</v>
      </c>
      <c r="Q42" s="32"/>
      <c r="R42" s="32">
        <v>93</v>
      </c>
      <c r="S42" s="33"/>
      <c r="T42" s="31">
        <v>85</v>
      </c>
      <c r="U42" s="32"/>
      <c r="V42" s="32">
        <v>92</v>
      </c>
      <c r="W42" s="32"/>
      <c r="X42" s="32">
        <v>80</v>
      </c>
      <c r="Y42" s="32"/>
      <c r="Z42" s="32">
        <v>90</v>
      </c>
      <c r="AA42" s="33"/>
      <c r="AB42" s="31">
        <v>86</v>
      </c>
      <c r="AC42" s="32"/>
      <c r="AD42" s="32">
        <v>90</v>
      </c>
      <c r="AE42" s="32"/>
      <c r="AF42" s="32">
        <v>89</v>
      </c>
      <c r="AG42" s="32"/>
      <c r="AH42" s="32">
        <v>93</v>
      </c>
      <c r="AI42" s="33"/>
      <c r="AJ42" s="61">
        <f t="shared" si="0"/>
        <v>86.25</v>
      </c>
      <c r="AK42" s="62">
        <f t="shared" si="1"/>
        <v>86.75</v>
      </c>
      <c r="AL42" s="63">
        <f t="shared" si="2"/>
        <v>86.75</v>
      </c>
      <c r="AM42" s="64">
        <f t="shared" si="3"/>
        <v>89.5</v>
      </c>
      <c r="AN42" s="65">
        <f t="shared" si="4"/>
        <v>87.3125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87.3125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>
        <v>80</v>
      </c>
      <c r="E43" s="32"/>
      <c r="F43" s="32">
        <v>72</v>
      </c>
      <c r="G43" s="32"/>
      <c r="H43" s="32">
        <v>70</v>
      </c>
      <c r="I43" s="32"/>
      <c r="J43" s="32">
        <v>70</v>
      </c>
      <c r="K43" s="33"/>
      <c r="L43" s="31">
        <v>85</v>
      </c>
      <c r="M43" s="32"/>
      <c r="N43" s="32">
        <v>75</v>
      </c>
      <c r="O43" s="32"/>
      <c r="P43" s="32">
        <v>70</v>
      </c>
      <c r="Q43" s="32"/>
      <c r="R43" s="32">
        <v>70</v>
      </c>
      <c r="S43" s="33"/>
      <c r="T43" s="31">
        <v>89</v>
      </c>
      <c r="U43" s="32"/>
      <c r="V43" s="32">
        <v>76</v>
      </c>
      <c r="W43" s="32"/>
      <c r="X43" s="32">
        <v>70</v>
      </c>
      <c r="Y43" s="32"/>
      <c r="Z43" s="32">
        <v>70</v>
      </c>
      <c r="AA43" s="33"/>
      <c r="AB43" s="31">
        <v>95</v>
      </c>
      <c r="AC43" s="32"/>
      <c r="AD43" s="32">
        <v>72</v>
      </c>
      <c r="AE43" s="32"/>
      <c r="AF43" s="32">
        <v>70</v>
      </c>
      <c r="AG43" s="32"/>
      <c r="AH43" s="32">
        <v>70</v>
      </c>
      <c r="AI43" s="33"/>
      <c r="AJ43" s="61">
        <f t="shared" si="0"/>
        <v>73</v>
      </c>
      <c r="AK43" s="62">
        <f t="shared" si="1"/>
        <v>75</v>
      </c>
      <c r="AL43" s="63">
        <f t="shared" si="2"/>
        <v>76.25</v>
      </c>
      <c r="AM43" s="64">
        <f t="shared" si="3"/>
        <v>76.75</v>
      </c>
      <c r="AN43" s="65">
        <f t="shared" si="4"/>
        <v>75.25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75.25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>
        <v>85</v>
      </c>
      <c r="E44" s="32"/>
      <c r="F44" s="32">
        <v>88</v>
      </c>
      <c r="G44" s="32"/>
      <c r="H44" s="32">
        <v>95</v>
      </c>
      <c r="I44" s="32"/>
      <c r="J44" s="32">
        <v>90</v>
      </c>
      <c r="K44" s="33"/>
      <c r="L44" s="31">
        <v>80</v>
      </c>
      <c r="M44" s="32"/>
      <c r="N44" s="32">
        <v>90</v>
      </c>
      <c r="O44" s="32"/>
      <c r="P44" s="32">
        <v>90</v>
      </c>
      <c r="Q44" s="32"/>
      <c r="R44" s="32">
        <v>90</v>
      </c>
      <c r="S44" s="33"/>
      <c r="T44" s="31">
        <v>85</v>
      </c>
      <c r="U44" s="32"/>
      <c r="V44" s="32">
        <v>89</v>
      </c>
      <c r="W44" s="32"/>
      <c r="X44" s="32">
        <v>97</v>
      </c>
      <c r="Y44" s="32"/>
      <c r="Z44" s="32">
        <v>90</v>
      </c>
      <c r="AA44" s="33"/>
      <c r="AB44" s="31">
        <v>87</v>
      </c>
      <c r="AC44" s="32"/>
      <c r="AD44" s="32">
        <v>90</v>
      </c>
      <c r="AE44" s="32"/>
      <c r="AF44" s="32">
        <v>92</v>
      </c>
      <c r="AG44" s="32"/>
      <c r="AH44" s="32">
        <v>95</v>
      </c>
      <c r="AI44" s="33"/>
      <c r="AJ44" s="61">
        <f t="shared" si="0"/>
        <v>89.5</v>
      </c>
      <c r="AK44" s="62">
        <f t="shared" si="1"/>
        <v>87.5</v>
      </c>
      <c r="AL44" s="63">
        <f t="shared" si="2"/>
        <v>90.25</v>
      </c>
      <c r="AM44" s="64">
        <f t="shared" si="3"/>
        <v>91</v>
      </c>
      <c r="AN44" s="65">
        <f t="shared" si="4"/>
        <v>89.5625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89.5625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31">
        <v>89</v>
      </c>
      <c r="E45" s="32"/>
      <c r="F45" s="32">
        <v>93</v>
      </c>
      <c r="G45" s="32"/>
      <c r="H45" s="32">
        <v>97</v>
      </c>
      <c r="I45" s="32"/>
      <c r="J45" s="32">
        <v>99</v>
      </c>
      <c r="K45" s="33"/>
      <c r="L45" s="31">
        <v>90</v>
      </c>
      <c r="M45" s="32"/>
      <c r="N45" s="32">
        <v>92</v>
      </c>
      <c r="O45" s="32"/>
      <c r="P45" s="32">
        <v>95</v>
      </c>
      <c r="Q45" s="32"/>
      <c r="R45" s="32">
        <v>97</v>
      </c>
      <c r="S45" s="33"/>
      <c r="T45" s="31">
        <v>93</v>
      </c>
      <c r="U45" s="32"/>
      <c r="V45" s="32">
        <v>90</v>
      </c>
      <c r="W45" s="32"/>
      <c r="X45" s="32">
        <v>95</v>
      </c>
      <c r="Y45" s="32"/>
      <c r="Z45" s="32">
        <v>94</v>
      </c>
      <c r="AA45" s="33"/>
      <c r="AB45" s="31">
        <v>95</v>
      </c>
      <c r="AC45" s="32"/>
      <c r="AD45" s="32">
        <v>90</v>
      </c>
      <c r="AE45" s="32"/>
      <c r="AF45" s="32">
        <v>98</v>
      </c>
      <c r="AG45" s="32"/>
      <c r="AH45" s="32">
        <v>99</v>
      </c>
      <c r="AI45" s="33"/>
      <c r="AJ45" s="61">
        <f t="shared" si="0"/>
        <v>94.5</v>
      </c>
      <c r="AK45" s="62">
        <f t="shared" si="1"/>
        <v>93.5</v>
      </c>
      <c r="AL45" s="63">
        <f t="shared" si="2"/>
        <v>93</v>
      </c>
      <c r="AM45" s="64">
        <f t="shared" si="3"/>
        <v>95.5</v>
      </c>
      <c r="AN45" s="65">
        <f t="shared" si="4"/>
        <v>94.125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94.125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31">
        <v>89</v>
      </c>
      <c r="E46" s="32"/>
      <c r="F46" s="32">
        <v>85</v>
      </c>
      <c r="G46" s="32"/>
      <c r="H46" s="32">
        <v>80</v>
      </c>
      <c r="I46" s="32"/>
      <c r="J46" s="32">
        <v>85</v>
      </c>
      <c r="K46" s="33"/>
      <c r="L46" s="31">
        <v>80</v>
      </c>
      <c r="M46" s="32"/>
      <c r="N46" s="32">
        <v>84</v>
      </c>
      <c r="O46" s="32"/>
      <c r="P46" s="32">
        <v>80</v>
      </c>
      <c r="Q46" s="32"/>
      <c r="R46" s="32">
        <v>85</v>
      </c>
      <c r="S46" s="33"/>
      <c r="T46" s="31">
        <v>80</v>
      </c>
      <c r="U46" s="32"/>
      <c r="V46" s="32">
        <v>81</v>
      </c>
      <c r="W46" s="32"/>
      <c r="X46" s="32">
        <v>80</v>
      </c>
      <c r="Y46" s="32"/>
      <c r="Z46" s="32">
        <v>87</v>
      </c>
      <c r="AA46" s="33"/>
      <c r="AB46" s="31">
        <v>85</v>
      </c>
      <c r="AC46" s="32"/>
      <c r="AD46" s="32">
        <v>85</v>
      </c>
      <c r="AE46" s="32"/>
      <c r="AF46" s="32">
        <v>87</v>
      </c>
      <c r="AG46" s="32"/>
      <c r="AH46" s="32">
        <v>85</v>
      </c>
      <c r="AI46" s="33"/>
      <c r="AJ46" s="61">
        <f t="shared" si="0"/>
        <v>84.75</v>
      </c>
      <c r="AK46" s="62">
        <f t="shared" si="1"/>
        <v>82.25</v>
      </c>
      <c r="AL46" s="63">
        <f t="shared" si="2"/>
        <v>82</v>
      </c>
      <c r="AM46" s="64">
        <f t="shared" si="3"/>
        <v>85.5</v>
      </c>
      <c r="AN46" s="65">
        <f t="shared" si="4"/>
        <v>83.625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83.625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31">
        <v>85</v>
      </c>
      <c r="E47" s="32"/>
      <c r="F47" s="32">
        <v>80</v>
      </c>
      <c r="G47" s="32"/>
      <c r="H47" s="32">
        <v>89</v>
      </c>
      <c r="I47" s="32"/>
      <c r="J47" s="32">
        <v>85</v>
      </c>
      <c r="K47" s="33"/>
      <c r="L47" s="31">
        <v>80</v>
      </c>
      <c r="M47" s="32"/>
      <c r="N47" s="32">
        <v>85</v>
      </c>
      <c r="O47" s="32"/>
      <c r="P47" s="32">
        <v>84</v>
      </c>
      <c r="Q47" s="32"/>
      <c r="R47" s="32">
        <v>80</v>
      </c>
      <c r="S47" s="33"/>
      <c r="T47" s="31">
        <v>87</v>
      </c>
      <c r="U47" s="32"/>
      <c r="V47" s="32">
        <v>80</v>
      </c>
      <c r="W47" s="32"/>
      <c r="X47" s="32">
        <v>81</v>
      </c>
      <c r="Y47" s="32"/>
      <c r="Z47" s="32">
        <v>80</v>
      </c>
      <c r="AA47" s="33"/>
      <c r="AB47" s="31">
        <v>85</v>
      </c>
      <c r="AC47" s="32"/>
      <c r="AD47" s="32">
        <v>87</v>
      </c>
      <c r="AE47" s="32"/>
      <c r="AF47" s="32">
        <v>85</v>
      </c>
      <c r="AG47" s="32"/>
      <c r="AH47" s="32">
        <v>85</v>
      </c>
      <c r="AI47" s="33"/>
      <c r="AJ47" s="61">
        <f t="shared" si="0"/>
        <v>84.75</v>
      </c>
      <c r="AK47" s="62">
        <f t="shared" si="1"/>
        <v>82.25</v>
      </c>
      <c r="AL47" s="63">
        <f t="shared" si="2"/>
        <v>82</v>
      </c>
      <c r="AM47" s="64">
        <f t="shared" si="3"/>
        <v>85.5</v>
      </c>
      <c r="AN47" s="65">
        <f t="shared" si="4"/>
        <v>83.625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83.625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50" priority="7" operator="lessThan">
      <formula>70</formula>
    </cfRule>
  </conditionalFormatting>
  <conditionalFormatting sqref="F12:K41">
    <cfRule type="cellIs" dxfId="49" priority="10" operator="lessThan">
      <formula>70</formula>
    </cfRule>
  </conditionalFormatting>
  <conditionalFormatting sqref="N12:AA41">
    <cfRule type="cellIs" dxfId="48" priority="9" operator="lessThan">
      <formula>70</formula>
    </cfRule>
  </conditionalFormatting>
  <conditionalFormatting sqref="T45:AA46">
    <cfRule type="cellIs" dxfId="47" priority="2" operator="lessThan">
      <formula>70</formula>
    </cfRule>
  </conditionalFormatting>
  <conditionalFormatting sqref="X48:AA48">
    <cfRule type="cellIs" dxfId="46" priority="4" operator="lessThan">
      <formula>70</formula>
    </cfRule>
  </conditionalFormatting>
  <conditionalFormatting sqref="AD45:AF46">
    <cfRule type="cellIs" dxfId="45" priority="1" operator="lessThan">
      <formula>70</formula>
    </cfRule>
  </conditionalFormatting>
  <conditionalFormatting sqref="AD48:AF49">
    <cfRule type="cellIs" dxfId="44" priority="3" operator="lessThan">
      <formula>70</formula>
    </cfRule>
  </conditionalFormatting>
  <conditionalFormatting sqref="AD12:AI41">
    <cfRule type="cellIs" dxfId="43" priority="8" operator="lessThan">
      <formula>70</formula>
    </cfRule>
  </conditionalFormatting>
  <conditionalFormatting sqref="AJ11:AO55 D12:E41 L12:M41 AB12:AC41 D42:AI44 D45:S46 AB45:AC46 AG45:AI46 D47:AI47 D48:W48 AB48:AC48 AG48:AI49 D49:AC49 D50:AI55">
    <cfRule type="cellIs" dxfId="42" priority="13" operator="lessThan">
      <formula>70</formula>
    </cfRule>
  </conditionalFormatting>
  <conditionalFormatting sqref="AQ11:AQ55">
    <cfRule type="cellIs" dxfId="41" priority="11" operator="lessThan">
      <formula>70</formula>
    </cfRule>
  </conditionalFormatting>
  <conditionalFormatting sqref="AQ11:AX55">
    <cfRule type="cellIs" dxfId="40" priority="12" operator="lessThan">
      <formula>70</formula>
    </cfRule>
  </conditionalFormatting>
  <conditionalFormatting sqref="AY11:AY55">
    <cfRule type="cellIs" dxfId="39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topLeftCell="E13" zoomScaleNormal="100" workbookViewId="0">
      <selection activeCell="AM48" sqref="AM48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7" t="s">
        <v>145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90" t="s">
        <v>98</v>
      </c>
      <c r="AO7" s="193" t="s">
        <v>103</v>
      </c>
      <c r="AQ7" s="224" t="s">
        <v>20</v>
      </c>
      <c r="AR7" s="225"/>
      <c r="AS7" s="225"/>
      <c r="AT7" s="226"/>
      <c r="AU7" s="174" t="s">
        <v>21</v>
      </c>
      <c r="AV7" s="175"/>
      <c r="AW7" s="175"/>
      <c r="AX7" s="176"/>
      <c r="AY7" s="168" t="s">
        <v>102</v>
      </c>
      <c r="AZ7" s="169"/>
      <c r="BA7" s="168" t="s">
        <v>104</v>
      </c>
      <c r="BB7" s="169"/>
      <c r="BD7" s="24" t="s">
        <v>144</v>
      </c>
    </row>
    <row r="8" spans="1:56" ht="16" thickBot="1" x14ac:dyDescent="0.25">
      <c r="AN8" s="191"/>
      <c r="AO8" s="194"/>
      <c r="AQ8" s="227"/>
      <c r="AR8" s="228"/>
      <c r="AS8" s="228"/>
      <c r="AT8" s="229"/>
      <c r="AU8" s="177"/>
      <c r="AV8" s="178"/>
      <c r="AW8" s="178"/>
      <c r="AX8" s="179"/>
      <c r="AY8" s="172"/>
      <c r="AZ8" s="173"/>
      <c r="BA8" s="170"/>
      <c r="BB8" s="171"/>
    </row>
    <row r="9" spans="1:56" x14ac:dyDescent="0.2">
      <c r="A9" s="213" t="s">
        <v>5</v>
      </c>
      <c r="B9" s="215" t="s">
        <v>4</v>
      </c>
      <c r="C9" s="217" t="s">
        <v>19</v>
      </c>
      <c r="D9" s="219" t="s">
        <v>90</v>
      </c>
      <c r="E9" s="220"/>
      <c r="F9" s="220"/>
      <c r="G9" s="220"/>
      <c r="H9" s="220"/>
      <c r="I9" s="220"/>
      <c r="J9" s="220"/>
      <c r="K9" s="221"/>
      <c r="L9" s="196" t="s">
        <v>91</v>
      </c>
      <c r="M9" s="197"/>
      <c r="N9" s="197"/>
      <c r="O9" s="197"/>
      <c r="P9" s="197"/>
      <c r="Q9" s="197"/>
      <c r="R9" s="197"/>
      <c r="S9" s="198"/>
      <c r="T9" s="208" t="s">
        <v>92</v>
      </c>
      <c r="U9" s="209"/>
      <c r="V9" s="209"/>
      <c r="W9" s="209"/>
      <c r="X9" s="209"/>
      <c r="Y9" s="209"/>
      <c r="Z9" s="209"/>
      <c r="AA9" s="210"/>
      <c r="AB9" s="199" t="s">
        <v>93</v>
      </c>
      <c r="AC9" s="200"/>
      <c r="AD9" s="200"/>
      <c r="AE9" s="200"/>
      <c r="AF9" s="200"/>
      <c r="AG9" s="200"/>
      <c r="AH9" s="200"/>
      <c r="AI9" s="201"/>
      <c r="AJ9" s="202" t="s">
        <v>94</v>
      </c>
      <c r="AK9" s="204" t="s">
        <v>95</v>
      </c>
      <c r="AL9" s="211" t="s">
        <v>96</v>
      </c>
      <c r="AM9" s="206" t="s">
        <v>97</v>
      </c>
      <c r="AN9" s="191"/>
      <c r="AO9" s="194"/>
      <c r="AQ9" s="222" t="s">
        <v>42</v>
      </c>
      <c r="AR9" s="185" t="s">
        <v>43</v>
      </c>
      <c r="AS9" s="181" t="s">
        <v>44</v>
      </c>
      <c r="AT9" s="230" t="s">
        <v>99</v>
      </c>
      <c r="AU9" s="222" t="s">
        <v>46</v>
      </c>
      <c r="AV9" s="185" t="s">
        <v>105</v>
      </c>
      <c r="AW9" s="181" t="s">
        <v>106</v>
      </c>
      <c r="AX9" s="183" t="s">
        <v>107</v>
      </c>
      <c r="AY9" s="164" t="s">
        <v>100</v>
      </c>
      <c r="AZ9" s="166" t="s">
        <v>101</v>
      </c>
      <c r="BA9" s="165" t="s">
        <v>57</v>
      </c>
      <c r="BB9" s="180" t="s">
        <v>58</v>
      </c>
    </row>
    <row r="10" spans="1:56" ht="16" thickBot="1" x14ac:dyDescent="0.25">
      <c r="A10" s="214"/>
      <c r="B10" s="216"/>
      <c r="C10" s="218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3"/>
      <c r="AK10" s="205"/>
      <c r="AL10" s="212"/>
      <c r="AM10" s="207"/>
      <c r="AN10" s="192"/>
      <c r="AO10" s="195"/>
      <c r="AQ10" s="223"/>
      <c r="AR10" s="186"/>
      <c r="AS10" s="182"/>
      <c r="AT10" s="231"/>
      <c r="AU10" s="223"/>
      <c r="AV10" s="186"/>
      <c r="AW10" s="182"/>
      <c r="AX10" s="184"/>
      <c r="AY10" s="165"/>
      <c r="AZ10" s="167"/>
      <c r="BA10" s="165"/>
      <c r="BB10" s="180"/>
    </row>
    <row r="11" spans="1:56" x14ac:dyDescent="0.2">
      <c r="A11" s="41">
        <v>1</v>
      </c>
      <c r="B11" s="147" t="s">
        <v>147</v>
      </c>
      <c r="C11" s="147" t="s">
        <v>148</v>
      </c>
      <c r="D11" s="148">
        <v>80</v>
      </c>
      <c r="E11" s="149"/>
      <c r="F11" s="149">
        <v>70</v>
      </c>
      <c r="G11" s="149"/>
      <c r="H11" s="149">
        <v>75</v>
      </c>
      <c r="I11" s="149"/>
      <c r="J11" s="149">
        <v>75</v>
      </c>
      <c r="K11" s="150"/>
      <c r="L11" s="148">
        <v>75</v>
      </c>
      <c r="M11" s="149"/>
      <c r="N11" s="149">
        <v>70</v>
      </c>
      <c r="O11" s="149"/>
      <c r="P11" s="149">
        <v>70</v>
      </c>
      <c r="Q11" s="149"/>
      <c r="R11" s="149">
        <v>70</v>
      </c>
      <c r="S11" s="150"/>
      <c r="T11" s="148">
        <v>82</v>
      </c>
      <c r="U11" s="149"/>
      <c r="V11" s="149">
        <v>70</v>
      </c>
      <c r="W11" s="149"/>
      <c r="X11" s="149">
        <v>71</v>
      </c>
      <c r="Y11" s="149"/>
      <c r="Z11" s="149">
        <v>70</v>
      </c>
      <c r="AA11" s="150"/>
      <c r="AB11" s="148">
        <v>80</v>
      </c>
      <c r="AC11" s="149"/>
      <c r="AD11" s="149">
        <v>70</v>
      </c>
      <c r="AE11" s="149"/>
      <c r="AF11" s="149">
        <v>70</v>
      </c>
      <c r="AG11" s="149"/>
      <c r="AH11" s="149">
        <v>70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71.25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73.25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72.5</v>
      </c>
      <c r="AN11" s="60">
        <f>AVERAGE(AJ11:AM11)</f>
        <v>73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73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148">
        <v>91</v>
      </c>
      <c r="E12" s="149"/>
      <c r="F12" s="149">
        <v>85</v>
      </c>
      <c r="G12" s="149"/>
      <c r="H12" s="149">
        <v>88</v>
      </c>
      <c r="I12" s="149"/>
      <c r="J12" s="149">
        <v>90</v>
      </c>
      <c r="K12" s="150"/>
      <c r="L12" s="148">
        <v>85</v>
      </c>
      <c r="M12" s="149"/>
      <c r="N12" s="149">
        <v>90</v>
      </c>
      <c r="O12" s="149"/>
      <c r="P12" s="149">
        <v>87</v>
      </c>
      <c r="Q12" s="149"/>
      <c r="R12" s="149">
        <v>92</v>
      </c>
      <c r="S12" s="150"/>
      <c r="T12" s="148">
        <v>95</v>
      </c>
      <c r="U12" s="149"/>
      <c r="V12" s="149">
        <v>92</v>
      </c>
      <c r="W12" s="149"/>
      <c r="X12" s="149">
        <v>85</v>
      </c>
      <c r="Y12" s="149"/>
      <c r="Z12" s="149">
        <v>90</v>
      </c>
      <c r="AA12" s="150"/>
      <c r="AB12" s="148">
        <v>87</v>
      </c>
      <c r="AC12" s="149"/>
      <c r="AD12" s="149">
        <v>95</v>
      </c>
      <c r="AE12" s="149"/>
      <c r="AF12" s="149">
        <v>90</v>
      </c>
      <c r="AG12" s="149"/>
      <c r="AH12" s="149">
        <v>90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88.5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88.5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90.5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90.5</v>
      </c>
      <c r="AN12" s="65">
        <f t="shared" ref="AN12:AN55" si="4">AVERAGE(AJ12:AM12)</f>
        <v>89.5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89.5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148">
        <v>0</v>
      </c>
      <c r="E13" s="149"/>
      <c r="F13" s="149">
        <v>0</v>
      </c>
      <c r="G13" s="149"/>
      <c r="H13" s="149">
        <v>0</v>
      </c>
      <c r="I13" s="149"/>
      <c r="J13" s="149">
        <v>0</v>
      </c>
      <c r="K13" s="150"/>
      <c r="L13" s="148">
        <v>0</v>
      </c>
      <c r="M13" s="149"/>
      <c r="N13" s="149">
        <v>0</v>
      </c>
      <c r="O13" s="149"/>
      <c r="P13" s="149">
        <v>0</v>
      </c>
      <c r="Q13" s="149"/>
      <c r="R13" s="149">
        <v>0</v>
      </c>
      <c r="S13" s="150"/>
      <c r="T13" s="148">
        <v>0</v>
      </c>
      <c r="U13" s="149"/>
      <c r="V13" s="149">
        <v>0</v>
      </c>
      <c r="W13" s="149"/>
      <c r="X13" s="149">
        <v>0</v>
      </c>
      <c r="Y13" s="149"/>
      <c r="Z13" s="149">
        <v>0</v>
      </c>
      <c r="AA13" s="150"/>
      <c r="AB13" s="148">
        <v>0</v>
      </c>
      <c r="AC13" s="149"/>
      <c r="AD13" s="149">
        <v>0</v>
      </c>
      <c r="AE13" s="149"/>
      <c r="AF13" s="149">
        <v>0</v>
      </c>
      <c r="AG13" s="149"/>
      <c r="AH13" s="149">
        <v>0</v>
      </c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148">
        <v>0</v>
      </c>
      <c r="E14" s="149"/>
      <c r="F14" s="149">
        <v>0</v>
      </c>
      <c r="G14" s="149"/>
      <c r="H14" s="149">
        <v>0</v>
      </c>
      <c r="I14" s="149"/>
      <c r="J14" s="149">
        <v>0</v>
      </c>
      <c r="K14" s="150"/>
      <c r="L14" s="148">
        <v>0</v>
      </c>
      <c r="M14" s="149"/>
      <c r="N14" s="149">
        <v>0</v>
      </c>
      <c r="O14" s="149"/>
      <c r="P14" s="149">
        <v>0</v>
      </c>
      <c r="Q14" s="149"/>
      <c r="R14" s="149">
        <v>0</v>
      </c>
      <c r="S14" s="150"/>
      <c r="T14" s="148">
        <v>0</v>
      </c>
      <c r="U14" s="149"/>
      <c r="V14" s="149">
        <v>0</v>
      </c>
      <c r="W14" s="149"/>
      <c r="X14" s="149">
        <v>0</v>
      </c>
      <c r="Y14" s="149"/>
      <c r="Z14" s="149">
        <v>0</v>
      </c>
      <c r="AA14" s="150"/>
      <c r="AB14" s="148">
        <v>0</v>
      </c>
      <c r="AC14" s="149"/>
      <c r="AD14" s="149">
        <v>0</v>
      </c>
      <c r="AE14" s="149"/>
      <c r="AF14" s="149">
        <v>0</v>
      </c>
      <c r="AG14" s="149"/>
      <c r="AH14" s="149">
        <v>0</v>
      </c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148">
        <v>100</v>
      </c>
      <c r="E15" s="149"/>
      <c r="F15" s="149">
        <v>90</v>
      </c>
      <c r="G15" s="149"/>
      <c r="H15" s="149">
        <v>93</v>
      </c>
      <c r="I15" s="149"/>
      <c r="J15" s="149">
        <v>95</v>
      </c>
      <c r="K15" s="150"/>
      <c r="L15" s="148">
        <v>95</v>
      </c>
      <c r="M15" s="149"/>
      <c r="N15" s="149">
        <v>90</v>
      </c>
      <c r="O15" s="149"/>
      <c r="P15" s="149">
        <v>92</v>
      </c>
      <c r="Q15" s="149"/>
      <c r="R15" s="149">
        <v>95</v>
      </c>
      <c r="S15" s="150"/>
      <c r="T15" s="148">
        <v>85</v>
      </c>
      <c r="U15" s="149"/>
      <c r="V15" s="149">
        <v>90</v>
      </c>
      <c r="W15" s="149"/>
      <c r="X15" s="149">
        <v>90</v>
      </c>
      <c r="Y15" s="149"/>
      <c r="Z15" s="149">
        <v>92</v>
      </c>
      <c r="AA15" s="150"/>
      <c r="AB15" s="148">
        <v>90</v>
      </c>
      <c r="AC15" s="149"/>
      <c r="AD15" s="149">
        <v>90</v>
      </c>
      <c r="AE15" s="149"/>
      <c r="AF15" s="149">
        <v>93</v>
      </c>
      <c r="AG15" s="149"/>
      <c r="AH15" s="149">
        <v>95</v>
      </c>
      <c r="AI15" s="13"/>
      <c r="AJ15" s="61">
        <f t="shared" si="0"/>
        <v>94.5</v>
      </c>
      <c r="AK15" s="62">
        <f t="shared" si="1"/>
        <v>93</v>
      </c>
      <c r="AL15" s="63">
        <f t="shared" si="2"/>
        <v>89.25</v>
      </c>
      <c r="AM15" s="64">
        <f t="shared" si="3"/>
        <v>92</v>
      </c>
      <c r="AN15" s="65">
        <f t="shared" si="4"/>
        <v>92.1875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92.1875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148">
        <v>85</v>
      </c>
      <c r="E16" s="149"/>
      <c r="F16" s="149">
        <v>88</v>
      </c>
      <c r="G16" s="149"/>
      <c r="H16" s="149">
        <v>90</v>
      </c>
      <c r="I16" s="149"/>
      <c r="J16" s="149">
        <v>94</v>
      </c>
      <c r="K16" s="150"/>
      <c r="L16" s="148">
        <v>87</v>
      </c>
      <c r="M16" s="149"/>
      <c r="N16" s="149">
        <v>85</v>
      </c>
      <c r="O16" s="149"/>
      <c r="P16" s="149">
        <v>92</v>
      </c>
      <c r="Q16" s="149"/>
      <c r="R16" s="149">
        <v>80</v>
      </c>
      <c r="S16" s="150"/>
      <c r="T16" s="148">
        <v>95</v>
      </c>
      <c r="U16" s="149"/>
      <c r="V16" s="149">
        <v>94</v>
      </c>
      <c r="W16" s="149"/>
      <c r="X16" s="149">
        <v>93</v>
      </c>
      <c r="Y16" s="149"/>
      <c r="Z16" s="149">
        <v>90</v>
      </c>
      <c r="AA16" s="150"/>
      <c r="AB16" s="148">
        <v>92</v>
      </c>
      <c r="AC16" s="149"/>
      <c r="AD16" s="149">
        <v>90</v>
      </c>
      <c r="AE16" s="149"/>
      <c r="AF16" s="149">
        <v>90</v>
      </c>
      <c r="AG16" s="149"/>
      <c r="AH16" s="149">
        <v>96</v>
      </c>
      <c r="AI16" s="13"/>
      <c r="AJ16" s="61">
        <f t="shared" si="0"/>
        <v>89.25</v>
      </c>
      <c r="AK16" s="62">
        <f t="shared" si="1"/>
        <v>86</v>
      </c>
      <c r="AL16" s="63">
        <f t="shared" si="2"/>
        <v>93</v>
      </c>
      <c r="AM16" s="64">
        <f t="shared" si="3"/>
        <v>92</v>
      </c>
      <c r="AN16" s="65">
        <f t="shared" si="4"/>
        <v>90.0625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90.0625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148">
        <v>85</v>
      </c>
      <c r="E17" s="149"/>
      <c r="F17" s="149">
        <v>87</v>
      </c>
      <c r="G17" s="149"/>
      <c r="H17" s="149">
        <v>92</v>
      </c>
      <c r="I17" s="149"/>
      <c r="J17" s="149">
        <v>90</v>
      </c>
      <c r="K17" s="150"/>
      <c r="L17" s="148">
        <v>88</v>
      </c>
      <c r="M17" s="149"/>
      <c r="N17" s="149">
        <v>83</v>
      </c>
      <c r="O17" s="149"/>
      <c r="P17" s="149">
        <v>85</v>
      </c>
      <c r="Q17" s="149"/>
      <c r="R17" s="149">
        <v>82</v>
      </c>
      <c r="S17" s="150"/>
      <c r="T17" s="148">
        <v>87</v>
      </c>
      <c r="U17" s="149"/>
      <c r="V17" s="149">
        <v>85</v>
      </c>
      <c r="W17" s="149"/>
      <c r="X17" s="149">
        <v>82</v>
      </c>
      <c r="Y17" s="149"/>
      <c r="Z17" s="149">
        <v>90</v>
      </c>
      <c r="AA17" s="150"/>
      <c r="AB17" s="148">
        <v>87</v>
      </c>
      <c r="AC17" s="149"/>
      <c r="AD17" s="149">
        <v>85</v>
      </c>
      <c r="AE17" s="149"/>
      <c r="AF17" s="149">
        <v>82</v>
      </c>
      <c r="AG17" s="149"/>
      <c r="AH17" s="149">
        <v>85</v>
      </c>
      <c r="AI17" s="13"/>
      <c r="AJ17" s="61">
        <f t="shared" si="0"/>
        <v>88.5</v>
      </c>
      <c r="AK17" s="62">
        <f t="shared" si="1"/>
        <v>84.5</v>
      </c>
      <c r="AL17" s="63">
        <f t="shared" si="2"/>
        <v>86</v>
      </c>
      <c r="AM17" s="64">
        <f t="shared" si="3"/>
        <v>84.75</v>
      </c>
      <c r="AN17" s="65">
        <f t="shared" si="4"/>
        <v>85.9375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85.9375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148">
        <v>80</v>
      </c>
      <c r="E18" s="149"/>
      <c r="F18" s="149">
        <v>75</v>
      </c>
      <c r="G18" s="149"/>
      <c r="H18" s="149">
        <v>77</v>
      </c>
      <c r="I18" s="149"/>
      <c r="J18" s="149">
        <v>85</v>
      </c>
      <c r="K18" s="150"/>
      <c r="L18" s="148">
        <v>80</v>
      </c>
      <c r="M18" s="149"/>
      <c r="N18" s="149">
        <v>78</v>
      </c>
      <c r="O18" s="149"/>
      <c r="P18" s="149">
        <v>82</v>
      </c>
      <c r="Q18" s="149"/>
      <c r="R18" s="149">
        <v>87</v>
      </c>
      <c r="S18" s="150"/>
      <c r="T18" s="148">
        <v>80</v>
      </c>
      <c r="U18" s="149"/>
      <c r="V18" s="149">
        <v>79</v>
      </c>
      <c r="W18" s="149"/>
      <c r="X18" s="149">
        <v>81</v>
      </c>
      <c r="Y18" s="149"/>
      <c r="Z18" s="149">
        <v>80</v>
      </c>
      <c r="AA18" s="150"/>
      <c r="AB18" s="148">
        <v>85</v>
      </c>
      <c r="AC18" s="149"/>
      <c r="AD18" s="149">
        <v>80</v>
      </c>
      <c r="AE18" s="149"/>
      <c r="AF18" s="149">
        <v>79</v>
      </c>
      <c r="AG18" s="149"/>
      <c r="AH18" s="149">
        <v>85</v>
      </c>
      <c r="AI18" s="13"/>
      <c r="AJ18" s="61">
        <f t="shared" si="0"/>
        <v>79.25</v>
      </c>
      <c r="AK18" s="62">
        <f t="shared" si="1"/>
        <v>81.75</v>
      </c>
      <c r="AL18" s="63">
        <f t="shared" si="2"/>
        <v>80</v>
      </c>
      <c r="AM18" s="64">
        <f t="shared" si="3"/>
        <v>82.25</v>
      </c>
      <c r="AN18" s="65">
        <f t="shared" si="4"/>
        <v>80.8125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80.8125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148">
        <v>89</v>
      </c>
      <c r="E19" s="149"/>
      <c r="F19" s="149">
        <v>85</v>
      </c>
      <c r="G19" s="149"/>
      <c r="H19" s="149">
        <v>80</v>
      </c>
      <c r="I19" s="149"/>
      <c r="J19" s="149">
        <v>89</v>
      </c>
      <c r="K19" s="150"/>
      <c r="L19" s="148">
        <v>85</v>
      </c>
      <c r="M19" s="149"/>
      <c r="N19" s="149">
        <v>82</v>
      </c>
      <c r="O19" s="149"/>
      <c r="P19" s="149">
        <v>80</v>
      </c>
      <c r="Q19" s="149"/>
      <c r="R19" s="149">
        <v>90</v>
      </c>
      <c r="S19" s="150"/>
      <c r="T19" s="148">
        <v>82</v>
      </c>
      <c r="U19" s="149"/>
      <c r="V19" s="149">
        <v>80</v>
      </c>
      <c r="W19" s="149"/>
      <c r="X19" s="149">
        <v>88</v>
      </c>
      <c r="Y19" s="149"/>
      <c r="Z19" s="149">
        <v>85</v>
      </c>
      <c r="AA19" s="150"/>
      <c r="AB19" s="148">
        <v>80</v>
      </c>
      <c r="AC19" s="149"/>
      <c r="AD19" s="149">
        <v>81</v>
      </c>
      <c r="AE19" s="149"/>
      <c r="AF19" s="149">
        <v>84</v>
      </c>
      <c r="AG19" s="149"/>
      <c r="AH19" s="149">
        <v>87</v>
      </c>
      <c r="AI19" s="13"/>
      <c r="AJ19" s="61">
        <f t="shared" si="0"/>
        <v>85.75</v>
      </c>
      <c r="AK19" s="62">
        <f t="shared" si="1"/>
        <v>84.25</v>
      </c>
      <c r="AL19" s="63">
        <f t="shared" si="2"/>
        <v>83.75</v>
      </c>
      <c r="AM19" s="64">
        <f t="shared" si="3"/>
        <v>83</v>
      </c>
      <c r="AN19" s="65">
        <f t="shared" si="4"/>
        <v>84.1875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84.1875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148">
        <v>90</v>
      </c>
      <c r="E20" s="149"/>
      <c r="F20" s="149">
        <v>92</v>
      </c>
      <c r="G20" s="149"/>
      <c r="H20" s="149">
        <v>90</v>
      </c>
      <c r="I20" s="149"/>
      <c r="J20" s="149">
        <v>92</v>
      </c>
      <c r="K20" s="150"/>
      <c r="L20" s="148">
        <v>90</v>
      </c>
      <c r="M20" s="149"/>
      <c r="N20" s="149">
        <v>95</v>
      </c>
      <c r="O20" s="149"/>
      <c r="P20" s="149">
        <v>90</v>
      </c>
      <c r="Q20" s="149"/>
      <c r="R20" s="149">
        <v>90</v>
      </c>
      <c r="S20" s="150"/>
      <c r="T20" s="148">
        <v>97</v>
      </c>
      <c r="U20" s="149"/>
      <c r="V20" s="149">
        <v>94</v>
      </c>
      <c r="W20" s="149"/>
      <c r="X20" s="149">
        <v>90</v>
      </c>
      <c r="Y20" s="149"/>
      <c r="Z20" s="149">
        <v>92</v>
      </c>
      <c r="AA20" s="150"/>
      <c r="AB20" s="148">
        <v>90</v>
      </c>
      <c r="AC20" s="149"/>
      <c r="AD20" s="149">
        <v>90</v>
      </c>
      <c r="AE20" s="149"/>
      <c r="AF20" s="149">
        <v>94</v>
      </c>
      <c r="AG20" s="149"/>
      <c r="AH20" s="149">
        <v>90</v>
      </c>
      <c r="AI20" s="13"/>
      <c r="AJ20" s="61">
        <f t="shared" si="0"/>
        <v>91</v>
      </c>
      <c r="AK20" s="62">
        <f t="shared" si="1"/>
        <v>91.25</v>
      </c>
      <c r="AL20" s="63">
        <f t="shared" si="2"/>
        <v>93.25</v>
      </c>
      <c r="AM20" s="64">
        <f t="shared" si="3"/>
        <v>91</v>
      </c>
      <c r="AN20" s="65">
        <f t="shared" si="4"/>
        <v>91.625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91.625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148">
        <v>75</v>
      </c>
      <c r="E21" s="149"/>
      <c r="F21" s="149">
        <v>78</v>
      </c>
      <c r="G21" s="149"/>
      <c r="H21" s="149">
        <v>70</v>
      </c>
      <c r="I21" s="149"/>
      <c r="J21" s="149">
        <v>85</v>
      </c>
      <c r="K21" s="150"/>
      <c r="L21" s="148">
        <v>73</v>
      </c>
      <c r="M21" s="149"/>
      <c r="N21" s="149">
        <v>77</v>
      </c>
      <c r="O21" s="149"/>
      <c r="P21" s="149">
        <v>75</v>
      </c>
      <c r="Q21" s="149"/>
      <c r="R21" s="149">
        <v>82</v>
      </c>
      <c r="S21" s="150"/>
      <c r="T21" s="148">
        <v>79</v>
      </c>
      <c r="U21" s="149"/>
      <c r="V21" s="149">
        <v>77</v>
      </c>
      <c r="W21" s="149"/>
      <c r="X21" s="149">
        <v>75</v>
      </c>
      <c r="Y21" s="149"/>
      <c r="Z21" s="149">
        <v>85</v>
      </c>
      <c r="AA21" s="150"/>
      <c r="AB21" s="148">
        <v>75</v>
      </c>
      <c r="AC21" s="149"/>
      <c r="AD21" s="149">
        <v>78</v>
      </c>
      <c r="AE21" s="149"/>
      <c r="AF21" s="149">
        <v>84</v>
      </c>
      <c r="AG21" s="149"/>
      <c r="AH21" s="149">
        <v>89</v>
      </c>
      <c r="AI21" s="13"/>
      <c r="AJ21" s="61">
        <f t="shared" si="0"/>
        <v>77</v>
      </c>
      <c r="AK21" s="62">
        <f t="shared" si="1"/>
        <v>76.75</v>
      </c>
      <c r="AL21" s="63">
        <f t="shared" si="2"/>
        <v>79</v>
      </c>
      <c r="AM21" s="64">
        <f t="shared" si="3"/>
        <v>81.5</v>
      </c>
      <c r="AN21" s="65">
        <f t="shared" si="4"/>
        <v>78.5625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78.5625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148">
        <v>70</v>
      </c>
      <c r="E22" s="149"/>
      <c r="F22" s="149">
        <v>72</v>
      </c>
      <c r="G22" s="149"/>
      <c r="H22" s="149">
        <v>73</v>
      </c>
      <c r="I22" s="149"/>
      <c r="J22" s="149">
        <v>78</v>
      </c>
      <c r="K22" s="150"/>
      <c r="L22" s="148">
        <v>71</v>
      </c>
      <c r="M22" s="149"/>
      <c r="N22" s="149">
        <v>70</v>
      </c>
      <c r="O22" s="149"/>
      <c r="P22" s="149">
        <v>80</v>
      </c>
      <c r="Q22" s="149"/>
      <c r="R22" s="149">
        <v>80</v>
      </c>
      <c r="S22" s="150"/>
      <c r="T22" s="148">
        <v>72</v>
      </c>
      <c r="U22" s="149"/>
      <c r="V22" s="149">
        <v>70</v>
      </c>
      <c r="W22" s="149"/>
      <c r="X22" s="149">
        <v>85</v>
      </c>
      <c r="Y22" s="149"/>
      <c r="Z22" s="149">
        <v>82</v>
      </c>
      <c r="AA22" s="150"/>
      <c r="AB22" s="148">
        <v>70</v>
      </c>
      <c r="AC22" s="149"/>
      <c r="AD22" s="149">
        <v>70</v>
      </c>
      <c r="AE22" s="149"/>
      <c r="AF22" s="149">
        <v>84</v>
      </c>
      <c r="AG22" s="149"/>
      <c r="AH22" s="149">
        <v>83</v>
      </c>
      <c r="AI22" s="13"/>
      <c r="AJ22" s="61">
        <f t="shared" si="0"/>
        <v>73.25</v>
      </c>
      <c r="AK22" s="62">
        <f t="shared" si="1"/>
        <v>75.25</v>
      </c>
      <c r="AL22" s="63">
        <f t="shared" si="2"/>
        <v>77.25</v>
      </c>
      <c r="AM22" s="64">
        <f t="shared" si="3"/>
        <v>76.75</v>
      </c>
      <c r="AN22" s="65">
        <f t="shared" si="4"/>
        <v>75.625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75.625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148">
        <v>98</v>
      </c>
      <c r="E23" s="149"/>
      <c r="F23" s="149">
        <v>75</v>
      </c>
      <c r="G23" s="149"/>
      <c r="H23" s="149">
        <v>78</v>
      </c>
      <c r="I23" s="149"/>
      <c r="J23" s="149">
        <v>70</v>
      </c>
      <c r="K23" s="150"/>
      <c r="L23" s="148">
        <v>80</v>
      </c>
      <c r="M23" s="149"/>
      <c r="N23" s="149">
        <v>72</v>
      </c>
      <c r="O23" s="149"/>
      <c r="P23" s="149">
        <v>75</v>
      </c>
      <c r="Q23" s="149"/>
      <c r="R23" s="149">
        <v>70</v>
      </c>
      <c r="S23" s="150"/>
      <c r="T23" s="148">
        <v>82</v>
      </c>
      <c r="U23" s="149"/>
      <c r="V23" s="149">
        <v>72</v>
      </c>
      <c r="W23" s="149"/>
      <c r="X23" s="149">
        <v>70</v>
      </c>
      <c r="Y23" s="149"/>
      <c r="Z23" s="149">
        <v>75</v>
      </c>
      <c r="AA23" s="150"/>
      <c r="AB23" s="148">
        <v>80</v>
      </c>
      <c r="AC23" s="149"/>
      <c r="AD23" s="149">
        <v>75</v>
      </c>
      <c r="AE23" s="149"/>
      <c r="AF23" s="149">
        <v>70</v>
      </c>
      <c r="AG23" s="149"/>
      <c r="AH23" s="149">
        <v>72</v>
      </c>
      <c r="AI23" s="13"/>
      <c r="AJ23" s="61">
        <f t="shared" si="0"/>
        <v>80.25</v>
      </c>
      <c r="AK23" s="62">
        <f t="shared" si="1"/>
        <v>74.25</v>
      </c>
      <c r="AL23" s="63">
        <f t="shared" si="2"/>
        <v>74.75</v>
      </c>
      <c r="AM23" s="64">
        <f t="shared" si="3"/>
        <v>74.25</v>
      </c>
      <c r="AN23" s="65">
        <f t="shared" si="4"/>
        <v>75.875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75.875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148">
        <v>0</v>
      </c>
      <c r="E24" s="149"/>
      <c r="F24" s="149">
        <v>0</v>
      </c>
      <c r="G24" s="149"/>
      <c r="H24" s="149">
        <v>0</v>
      </c>
      <c r="I24" s="149"/>
      <c r="J24" s="149">
        <v>0</v>
      </c>
      <c r="K24" s="150"/>
      <c r="L24" s="148">
        <v>0</v>
      </c>
      <c r="M24" s="149"/>
      <c r="N24" s="149">
        <v>0</v>
      </c>
      <c r="O24" s="149"/>
      <c r="P24" s="149">
        <v>0</v>
      </c>
      <c r="Q24" s="149"/>
      <c r="R24" s="149">
        <v>0</v>
      </c>
      <c r="S24" s="150"/>
      <c r="T24" s="148">
        <v>0</v>
      </c>
      <c r="U24" s="149"/>
      <c r="V24" s="149">
        <v>0</v>
      </c>
      <c r="W24" s="149"/>
      <c r="X24" s="149">
        <v>0</v>
      </c>
      <c r="Y24" s="149"/>
      <c r="Z24" s="149">
        <v>0</v>
      </c>
      <c r="AA24" s="150"/>
      <c r="AB24" s="148">
        <v>98</v>
      </c>
      <c r="AC24" s="149"/>
      <c r="AD24" s="149">
        <v>0</v>
      </c>
      <c r="AE24" s="149"/>
      <c r="AF24" s="149">
        <v>0</v>
      </c>
      <c r="AG24" s="149"/>
      <c r="AH24" s="149">
        <v>0</v>
      </c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24.5</v>
      </c>
      <c r="AN24" s="65">
        <f t="shared" si="4"/>
        <v>6.125</v>
      </c>
      <c r="AO24" s="54"/>
      <c r="AQ24" s="71">
        <f t="shared" si="5"/>
        <v>3.0625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6.125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148">
        <v>98</v>
      </c>
      <c r="E25" s="149"/>
      <c r="F25" s="149">
        <v>95</v>
      </c>
      <c r="G25" s="149"/>
      <c r="H25" s="149">
        <v>82</v>
      </c>
      <c r="I25" s="149"/>
      <c r="J25" s="149">
        <v>85</v>
      </c>
      <c r="K25" s="150"/>
      <c r="L25" s="148">
        <v>92</v>
      </c>
      <c r="M25" s="149"/>
      <c r="N25" s="149">
        <v>100</v>
      </c>
      <c r="O25" s="149"/>
      <c r="P25" s="149">
        <v>90</v>
      </c>
      <c r="Q25" s="149"/>
      <c r="R25" s="149">
        <v>88</v>
      </c>
      <c r="S25" s="150"/>
      <c r="T25" s="148">
        <v>90</v>
      </c>
      <c r="U25" s="149"/>
      <c r="V25" s="149">
        <v>90</v>
      </c>
      <c r="W25" s="149"/>
      <c r="X25" s="149">
        <v>87</v>
      </c>
      <c r="Y25" s="149"/>
      <c r="Z25" s="149">
        <v>90</v>
      </c>
      <c r="AA25" s="150"/>
      <c r="AB25" s="148">
        <v>95</v>
      </c>
      <c r="AC25" s="149"/>
      <c r="AD25" s="149">
        <v>93</v>
      </c>
      <c r="AE25" s="149"/>
      <c r="AF25" s="149">
        <v>92</v>
      </c>
      <c r="AG25" s="149"/>
      <c r="AH25" s="149">
        <v>88</v>
      </c>
      <c r="AI25" s="13"/>
      <c r="AJ25" s="61">
        <f t="shared" si="0"/>
        <v>90</v>
      </c>
      <c r="AK25" s="62">
        <f t="shared" si="1"/>
        <v>92.5</v>
      </c>
      <c r="AL25" s="63">
        <f t="shared" si="2"/>
        <v>89.25</v>
      </c>
      <c r="AM25" s="64">
        <f t="shared" si="3"/>
        <v>92</v>
      </c>
      <c r="AN25" s="65">
        <f t="shared" si="4"/>
        <v>90.9375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90.9375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148">
        <v>90</v>
      </c>
      <c r="E26" s="149"/>
      <c r="F26" s="149">
        <v>80</v>
      </c>
      <c r="G26" s="149"/>
      <c r="H26" s="149">
        <v>81</v>
      </c>
      <c r="I26" s="149"/>
      <c r="J26" s="149">
        <v>85</v>
      </c>
      <c r="K26" s="150"/>
      <c r="L26" s="148">
        <v>70</v>
      </c>
      <c r="M26" s="149"/>
      <c r="N26" s="149">
        <v>78</v>
      </c>
      <c r="O26" s="149"/>
      <c r="P26" s="149">
        <v>80</v>
      </c>
      <c r="Q26" s="149"/>
      <c r="R26" s="149">
        <v>80</v>
      </c>
      <c r="S26" s="150"/>
      <c r="T26" s="148">
        <v>100</v>
      </c>
      <c r="U26" s="149"/>
      <c r="V26" s="149">
        <v>80</v>
      </c>
      <c r="W26" s="149"/>
      <c r="X26" s="149">
        <v>85</v>
      </c>
      <c r="Y26" s="149"/>
      <c r="Z26" s="149">
        <v>80</v>
      </c>
      <c r="AA26" s="150"/>
      <c r="AB26" s="148">
        <v>82</v>
      </c>
      <c r="AC26" s="149"/>
      <c r="AD26" s="149">
        <v>78</v>
      </c>
      <c r="AE26" s="149"/>
      <c r="AF26" s="149">
        <v>80</v>
      </c>
      <c r="AG26" s="149"/>
      <c r="AH26" s="149">
        <v>80</v>
      </c>
      <c r="AI26" s="13"/>
      <c r="AJ26" s="61">
        <f t="shared" si="0"/>
        <v>84</v>
      </c>
      <c r="AK26" s="62">
        <f t="shared" si="1"/>
        <v>77</v>
      </c>
      <c r="AL26" s="63">
        <f t="shared" si="2"/>
        <v>86.25</v>
      </c>
      <c r="AM26" s="64">
        <f t="shared" si="3"/>
        <v>80</v>
      </c>
      <c r="AN26" s="65">
        <f t="shared" si="4"/>
        <v>81.8125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81.8125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148">
        <v>98</v>
      </c>
      <c r="E27" s="149"/>
      <c r="F27" s="149">
        <v>100</v>
      </c>
      <c r="G27" s="149"/>
      <c r="H27" s="149">
        <v>90</v>
      </c>
      <c r="I27" s="149"/>
      <c r="J27" s="149">
        <v>93</v>
      </c>
      <c r="K27" s="150"/>
      <c r="L27" s="148">
        <v>100</v>
      </c>
      <c r="M27" s="149"/>
      <c r="N27" s="149">
        <v>98</v>
      </c>
      <c r="O27" s="149"/>
      <c r="P27" s="149">
        <v>93</v>
      </c>
      <c r="Q27" s="149"/>
      <c r="R27" s="149">
        <v>90</v>
      </c>
      <c r="S27" s="150"/>
      <c r="T27" s="148">
        <v>98</v>
      </c>
      <c r="U27" s="149"/>
      <c r="V27" s="149">
        <v>95</v>
      </c>
      <c r="W27" s="149"/>
      <c r="X27" s="149">
        <v>90</v>
      </c>
      <c r="Y27" s="149"/>
      <c r="Z27" s="149">
        <v>90</v>
      </c>
      <c r="AA27" s="150"/>
      <c r="AB27" s="148">
        <v>100</v>
      </c>
      <c r="AC27" s="149"/>
      <c r="AD27" s="149">
        <v>95</v>
      </c>
      <c r="AE27" s="149"/>
      <c r="AF27" s="149">
        <v>93</v>
      </c>
      <c r="AG27" s="149"/>
      <c r="AH27" s="149">
        <v>90</v>
      </c>
      <c r="AI27" s="13"/>
      <c r="AJ27" s="61">
        <f t="shared" si="0"/>
        <v>95.25</v>
      </c>
      <c r="AK27" s="62">
        <f t="shared" si="1"/>
        <v>95.25</v>
      </c>
      <c r="AL27" s="63">
        <f t="shared" si="2"/>
        <v>93.25</v>
      </c>
      <c r="AM27" s="64">
        <f t="shared" si="3"/>
        <v>94.5</v>
      </c>
      <c r="AN27" s="65">
        <f t="shared" si="4"/>
        <v>94.5625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94.5625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148">
        <v>80</v>
      </c>
      <c r="E28" s="149"/>
      <c r="F28" s="149">
        <v>83</v>
      </c>
      <c r="G28" s="149"/>
      <c r="H28" s="149">
        <v>78</v>
      </c>
      <c r="I28" s="149"/>
      <c r="J28" s="149">
        <v>81</v>
      </c>
      <c r="K28" s="150"/>
      <c r="L28" s="148">
        <v>82</v>
      </c>
      <c r="M28" s="149"/>
      <c r="N28" s="149">
        <v>85</v>
      </c>
      <c r="O28" s="149"/>
      <c r="P28" s="149">
        <v>75</v>
      </c>
      <c r="Q28" s="149"/>
      <c r="R28" s="149">
        <v>77</v>
      </c>
      <c r="S28" s="150"/>
      <c r="T28" s="148">
        <v>80</v>
      </c>
      <c r="U28" s="149"/>
      <c r="V28" s="149">
        <v>84</v>
      </c>
      <c r="W28" s="149"/>
      <c r="X28" s="149">
        <v>82</v>
      </c>
      <c r="Y28" s="149"/>
      <c r="Z28" s="149">
        <v>79</v>
      </c>
      <c r="AA28" s="150"/>
      <c r="AB28" s="148">
        <v>80</v>
      </c>
      <c r="AC28" s="149"/>
      <c r="AD28" s="149">
        <v>85</v>
      </c>
      <c r="AE28" s="149"/>
      <c r="AF28" s="149">
        <v>75</v>
      </c>
      <c r="AG28" s="149"/>
      <c r="AH28" s="149">
        <v>82</v>
      </c>
      <c r="AI28" s="13"/>
      <c r="AJ28" s="61">
        <f t="shared" si="0"/>
        <v>80.5</v>
      </c>
      <c r="AK28" s="62">
        <f t="shared" si="1"/>
        <v>79.75</v>
      </c>
      <c r="AL28" s="63">
        <f t="shared" si="2"/>
        <v>81.25</v>
      </c>
      <c r="AM28" s="64">
        <f t="shared" si="3"/>
        <v>80.5</v>
      </c>
      <c r="AN28" s="65">
        <f t="shared" si="4"/>
        <v>80.5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80.5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148">
        <v>80</v>
      </c>
      <c r="E29" s="149"/>
      <c r="F29" s="149">
        <v>85</v>
      </c>
      <c r="G29" s="149"/>
      <c r="H29" s="149">
        <v>80</v>
      </c>
      <c r="I29" s="149"/>
      <c r="J29" s="149">
        <v>78</v>
      </c>
      <c r="K29" s="150"/>
      <c r="L29" s="148">
        <v>90</v>
      </c>
      <c r="M29" s="149"/>
      <c r="N29" s="149">
        <v>92</v>
      </c>
      <c r="O29" s="149"/>
      <c r="P29" s="149">
        <v>80</v>
      </c>
      <c r="Q29" s="149"/>
      <c r="R29" s="149">
        <v>85</v>
      </c>
      <c r="S29" s="150"/>
      <c r="T29" s="148">
        <v>87</v>
      </c>
      <c r="U29" s="149"/>
      <c r="V29" s="149">
        <v>90</v>
      </c>
      <c r="W29" s="149"/>
      <c r="X29" s="149">
        <v>88</v>
      </c>
      <c r="Y29" s="149"/>
      <c r="Z29" s="149">
        <v>85</v>
      </c>
      <c r="AA29" s="150"/>
      <c r="AB29" s="148">
        <v>91</v>
      </c>
      <c r="AC29" s="149"/>
      <c r="AD29" s="149">
        <v>90</v>
      </c>
      <c r="AE29" s="149"/>
      <c r="AF29" s="149">
        <v>80</v>
      </c>
      <c r="AG29" s="149"/>
      <c r="AH29" s="149">
        <v>85</v>
      </c>
      <c r="AI29" s="13"/>
      <c r="AJ29" s="61">
        <f t="shared" si="0"/>
        <v>80.75</v>
      </c>
      <c r="AK29" s="62">
        <f t="shared" si="1"/>
        <v>86.75</v>
      </c>
      <c r="AL29" s="63">
        <f t="shared" si="2"/>
        <v>87.5</v>
      </c>
      <c r="AM29" s="64">
        <f t="shared" si="3"/>
        <v>86.5</v>
      </c>
      <c r="AN29" s="65">
        <f t="shared" si="4"/>
        <v>85.375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85.375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148">
        <v>91</v>
      </c>
      <c r="E30" s="149"/>
      <c r="F30" s="149">
        <v>90</v>
      </c>
      <c r="G30" s="149"/>
      <c r="H30" s="149">
        <v>75</v>
      </c>
      <c r="I30" s="149"/>
      <c r="J30" s="149">
        <v>78</v>
      </c>
      <c r="K30" s="150"/>
      <c r="L30" s="148">
        <v>85</v>
      </c>
      <c r="M30" s="149"/>
      <c r="N30" s="149">
        <v>92</v>
      </c>
      <c r="O30" s="149"/>
      <c r="P30" s="149">
        <v>80</v>
      </c>
      <c r="Q30" s="149"/>
      <c r="R30" s="149">
        <v>79</v>
      </c>
      <c r="S30" s="150"/>
      <c r="T30" s="148">
        <v>95</v>
      </c>
      <c r="U30" s="149"/>
      <c r="V30" s="149">
        <v>80</v>
      </c>
      <c r="W30" s="149"/>
      <c r="X30" s="149">
        <v>82</v>
      </c>
      <c r="Y30" s="149"/>
      <c r="Z30" s="149">
        <v>78</v>
      </c>
      <c r="AA30" s="150"/>
      <c r="AB30" s="148">
        <v>87</v>
      </c>
      <c r="AC30" s="149"/>
      <c r="AD30" s="149">
        <v>80</v>
      </c>
      <c r="AE30" s="149"/>
      <c r="AF30" s="149">
        <v>80</v>
      </c>
      <c r="AG30" s="149"/>
      <c r="AH30" s="149">
        <v>75</v>
      </c>
      <c r="AI30" s="13"/>
      <c r="AJ30" s="61">
        <f t="shared" si="0"/>
        <v>83.5</v>
      </c>
      <c r="AK30" s="62">
        <f t="shared" si="1"/>
        <v>84</v>
      </c>
      <c r="AL30" s="63">
        <f t="shared" si="2"/>
        <v>83.75</v>
      </c>
      <c r="AM30" s="64">
        <f t="shared" si="3"/>
        <v>80.5</v>
      </c>
      <c r="AN30" s="65">
        <f t="shared" si="4"/>
        <v>82.9375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82.9375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148">
        <v>93</v>
      </c>
      <c r="E31" s="149"/>
      <c r="F31" s="149">
        <v>95</v>
      </c>
      <c r="G31" s="149"/>
      <c r="H31" s="149">
        <v>90</v>
      </c>
      <c r="I31" s="149"/>
      <c r="J31" s="149">
        <v>95</v>
      </c>
      <c r="K31" s="150"/>
      <c r="L31" s="148">
        <v>100</v>
      </c>
      <c r="M31" s="149"/>
      <c r="N31" s="149">
        <v>98</v>
      </c>
      <c r="O31" s="149"/>
      <c r="P31" s="149">
        <v>95</v>
      </c>
      <c r="Q31" s="149"/>
      <c r="R31" s="149">
        <v>92</v>
      </c>
      <c r="S31" s="150"/>
      <c r="T31" s="148">
        <v>98</v>
      </c>
      <c r="U31" s="149"/>
      <c r="V31" s="149">
        <v>95</v>
      </c>
      <c r="W31" s="149"/>
      <c r="X31" s="149">
        <v>92</v>
      </c>
      <c r="Y31" s="149"/>
      <c r="Z31" s="149">
        <v>94</v>
      </c>
      <c r="AA31" s="150"/>
      <c r="AB31" s="148">
        <v>95</v>
      </c>
      <c r="AC31" s="149"/>
      <c r="AD31" s="149">
        <v>100</v>
      </c>
      <c r="AE31" s="149"/>
      <c r="AF31" s="149">
        <v>95</v>
      </c>
      <c r="AG31" s="149"/>
      <c r="AH31" s="149">
        <v>90</v>
      </c>
      <c r="AI31" s="13"/>
      <c r="AJ31" s="61">
        <f t="shared" si="0"/>
        <v>93.25</v>
      </c>
      <c r="AK31" s="62">
        <f t="shared" si="1"/>
        <v>96.25</v>
      </c>
      <c r="AL31" s="63">
        <f t="shared" si="2"/>
        <v>94.75</v>
      </c>
      <c r="AM31" s="64">
        <f t="shared" si="3"/>
        <v>95</v>
      </c>
      <c r="AN31" s="65">
        <f t="shared" si="4"/>
        <v>94.8125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94.8125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148">
        <v>0</v>
      </c>
      <c r="E32" s="149"/>
      <c r="F32" s="149">
        <v>0</v>
      </c>
      <c r="G32" s="149"/>
      <c r="H32" s="149">
        <v>0</v>
      </c>
      <c r="I32" s="149"/>
      <c r="J32" s="149">
        <v>0</v>
      </c>
      <c r="K32" s="150"/>
      <c r="L32" s="148">
        <v>0</v>
      </c>
      <c r="M32" s="149"/>
      <c r="N32" s="149">
        <v>0</v>
      </c>
      <c r="O32" s="149"/>
      <c r="P32" s="149">
        <v>0</v>
      </c>
      <c r="Q32" s="149"/>
      <c r="R32" s="149">
        <v>0</v>
      </c>
      <c r="S32" s="150"/>
      <c r="T32" s="148">
        <v>0</v>
      </c>
      <c r="U32" s="149"/>
      <c r="V32" s="149">
        <v>0</v>
      </c>
      <c r="W32" s="149"/>
      <c r="X32" s="149">
        <v>0</v>
      </c>
      <c r="Y32" s="149"/>
      <c r="Z32" s="149">
        <v>0</v>
      </c>
      <c r="AA32" s="150"/>
      <c r="AB32" s="148">
        <v>0</v>
      </c>
      <c r="AC32" s="149"/>
      <c r="AD32" s="149">
        <v>0</v>
      </c>
      <c r="AE32" s="149"/>
      <c r="AF32" s="149">
        <v>0</v>
      </c>
      <c r="AG32" s="149"/>
      <c r="AH32" s="149">
        <v>0</v>
      </c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148">
        <v>0</v>
      </c>
      <c r="E33" s="149"/>
      <c r="F33" s="149">
        <v>0</v>
      </c>
      <c r="G33" s="149"/>
      <c r="H33" s="149">
        <v>0</v>
      </c>
      <c r="I33" s="149"/>
      <c r="J33" s="149">
        <v>0</v>
      </c>
      <c r="K33" s="150"/>
      <c r="L33" s="148">
        <v>0</v>
      </c>
      <c r="M33" s="149"/>
      <c r="N33" s="149">
        <v>0</v>
      </c>
      <c r="O33" s="149"/>
      <c r="P33" s="149">
        <v>0</v>
      </c>
      <c r="Q33" s="149"/>
      <c r="R33" s="149">
        <v>0</v>
      </c>
      <c r="S33" s="150"/>
      <c r="T33" s="148">
        <v>0</v>
      </c>
      <c r="U33" s="149"/>
      <c r="V33" s="149">
        <v>0</v>
      </c>
      <c r="W33" s="149"/>
      <c r="X33" s="149">
        <v>0</v>
      </c>
      <c r="Y33" s="149"/>
      <c r="Z33" s="149">
        <v>0</v>
      </c>
      <c r="AA33" s="150"/>
      <c r="AB33" s="148">
        <v>0</v>
      </c>
      <c r="AC33" s="149"/>
      <c r="AD33" s="149">
        <v>0</v>
      </c>
      <c r="AE33" s="149"/>
      <c r="AF33" s="149">
        <v>0</v>
      </c>
      <c r="AG33" s="149"/>
      <c r="AH33" s="149">
        <v>0</v>
      </c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148">
        <v>90</v>
      </c>
      <c r="E34" s="149"/>
      <c r="F34" s="149">
        <v>100</v>
      </c>
      <c r="G34" s="149"/>
      <c r="H34" s="149">
        <v>90</v>
      </c>
      <c r="I34" s="149"/>
      <c r="J34" s="149">
        <v>92</v>
      </c>
      <c r="K34" s="150"/>
      <c r="L34" s="148">
        <v>98</v>
      </c>
      <c r="M34" s="149"/>
      <c r="N34" s="149">
        <v>90</v>
      </c>
      <c r="O34" s="149"/>
      <c r="P34" s="149">
        <v>95</v>
      </c>
      <c r="Q34" s="149"/>
      <c r="R34" s="149">
        <v>95</v>
      </c>
      <c r="S34" s="150"/>
      <c r="T34" s="148">
        <v>98</v>
      </c>
      <c r="U34" s="149"/>
      <c r="V34" s="149">
        <v>98</v>
      </c>
      <c r="W34" s="149"/>
      <c r="X34" s="149">
        <v>95</v>
      </c>
      <c r="Y34" s="149"/>
      <c r="Z34" s="149">
        <v>93</v>
      </c>
      <c r="AA34" s="150"/>
      <c r="AB34" s="148">
        <v>95</v>
      </c>
      <c r="AC34" s="149"/>
      <c r="AD34" s="149">
        <v>95</v>
      </c>
      <c r="AE34" s="149"/>
      <c r="AF34" s="149">
        <v>93</v>
      </c>
      <c r="AG34" s="149"/>
      <c r="AH34" s="149">
        <v>95</v>
      </c>
      <c r="AI34" s="13"/>
      <c r="AJ34" s="61">
        <f t="shared" si="0"/>
        <v>93</v>
      </c>
      <c r="AK34" s="62">
        <f t="shared" si="1"/>
        <v>94.5</v>
      </c>
      <c r="AL34" s="63">
        <f t="shared" si="2"/>
        <v>96</v>
      </c>
      <c r="AM34" s="64">
        <f t="shared" si="3"/>
        <v>94.5</v>
      </c>
      <c r="AN34" s="65">
        <f t="shared" si="4"/>
        <v>94.5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94.5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148">
        <v>82</v>
      </c>
      <c r="E35" s="149"/>
      <c r="F35" s="149">
        <v>81</v>
      </c>
      <c r="G35" s="149"/>
      <c r="H35" s="149">
        <v>78</v>
      </c>
      <c r="I35" s="149"/>
      <c r="J35" s="149">
        <v>80</v>
      </c>
      <c r="K35" s="150"/>
      <c r="L35" s="148">
        <v>80</v>
      </c>
      <c r="M35" s="149"/>
      <c r="N35" s="149">
        <v>82</v>
      </c>
      <c r="O35" s="149"/>
      <c r="P35" s="149">
        <v>80</v>
      </c>
      <c r="Q35" s="149"/>
      <c r="R35" s="149">
        <v>82</v>
      </c>
      <c r="S35" s="150"/>
      <c r="T35" s="148">
        <v>75</v>
      </c>
      <c r="U35" s="149"/>
      <c r="V35" s="149">
        <v>84</v>
      </c>
      <c r="W35" s="149"/>
      <c r="X35" s="149">
        <v>82</v>
      </c>
      <c r="Y35" s="149"/>
      <c r="Z35" s="149">
        <v>80</v>
      </c>
      <c r="AA35" s="150"/>
      <c r="AB35" s="148">
        <v>80</v>
      </c>
      <c r="AC35" s="149"/>
      <c r="AD35" s="149">
        <v>81</v>
      </c>
      <c r="AE35" s="149"/>
      <c r="AF35" s="149">
        <v>80</v>
      </c>
      <c r="AG35" s="149"/>
      <c r="AH35" s="149">
        <v>0</v>
      </c>
      <c r="AI35" s="13"/>
      <c r="AJ35" s="61">
        <f t="shared" si="0"/>
        <v>80.25</v>
      </c>
      <c r="AK35" s="62">
        <f t="shared" si="1"/>
        <v>81</v>
      </c>
      <c r="AL35" s="63">
        <f t="shared" si="2"/>
        <v>80.25</v>
      </c>
      <c r="AM35" s="64">
        <f t="shared" si="3"/>
        <v>60.25</v>
      </c>
      <c r="AN35" s="65">
        <f t="shared" si="4"/>
        <v>75.4375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75.4375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148">
        <v>70</v>
      </c>
      <c r="E36" s="149"/>
      <c r="F36" s="149">
        <v>80</v>
      </c>
      <c r="G36" s="149"/>
      <c r="H36" s="149">
        <v>70</v>
      </c>
      <c r="I36" s="149"/>
      <c r="J36" s="149">
        <v>76</v>
      </c>
      <c r="K36" s="150"/>
      <c r="L36" s="148">
        <v>74</v>
      </c>
      <c r="M36" s="149"/>
      <c r="N36" s="149">
        <v>78</v>
      </c>
      <c r="O36" s="149"/>
      <c r="P36" s="149">
        <v>70</v>
      </c>
      <c r="Q36" s="149"/>
      <c r="R36" s="149">
        <v>70</v>
      </c>
      <c r="S36" s="150"/>
      <c r="T36" s="148">
        <v>80</v>
      </c>
      <c r="U36" s="149"/>
      <c r="V36" s="149">
        <v>70</v>
      </c>
      <c r="W36" s="149"/>
      <c r="X36" s="149">
        <v>74</v>
      </c>
      <c r="Y36" s="149"/>
      <c r="Z36" s="149">
        <v>76</v>
      </c>
      <c r="AA36" s="150"/>
      <c r="AB36" s="148">
        <v>74</v>
      </c>
      <c r="AC36" s="149"/>
      <c r="AD36" s="149">
        <v>70</v>
      </c>
      <c r="AE36" s="149"/>
      <c r="AF36" s="149">
        <v>76</v>
      </c>
      <c r="AG36" s="149"/>
      <c r="AH36" s="149">
        <v>72</v>
      </c>
      <c r="AI36" s="13"/>
      <c r="AJ36" s="61">
        <f t="shared" si="0"/>
        <v>74</v>
      </c>
      <c r="AK36" s="62">
        <f t="shared" si="1"/>
        <v>73</v>
      </c>
      <c r="AL36" s="63">
        <f t="shared" si="2"/>
        <v>75</v>
      </c>
      <c r="AM36" s="64">
        <f t="shared" si="3"/>
        <v>73</v>
      </c>
      <c r="AN36" s="65">
        <f t="shared" si="4"/>
        <v>73.75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73.75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148">
        <v>75</v>
      </c>
      <c r="E37" s="149"/>
      <c r="F37" s="149">
        <v>85</v>
      </c>
      <c r="G37" s="149"/>
      <c r="H37" s="149">
        <v>88</v>
      </c>
      <c r="I37" s="149"/>
      <c r="J37" s="149">
        <v>90</v>
      </c>
      <c r="K37" s="150"/>
      <c r="L37" s="148">
        <v>78</v>
      </c>
      <c r="M37" s="149"/>
      <c r="N37" s="149">
        <v>87</v>
      </c>
      <c r="O37" s="149"/>
      <c r="P37" s="149">
        <v>90</v>
      </c>
      <c r="Q37" s="149"/>
      <c r="R37" s="149">
        <v>91</v>
      </c>
      <c r="S37" s="150"/>
      <c r="T37" s="148">
        <v>81</v>
      </c>
      <c r="U37" s="149"/>
      <c r="V37" s="149">
        <v>79</v>
      </c>
      <c r="W37" s="149"/>
      <c r="X37" s="149">
        <v>87</v>
      </c>
      <c r="Y37" s="149"/>
      <c r="Z37" s="149">
        <v>92</v>
      </c>
      <c r="AA37" s="150"/>
      <c r="AB37" s="148">
        <v>81</v>
      </c>
      <c r="AC37" s="149"/>
      <c r="AD37" s="149">
        <v>83</v>
      </c>
      <c r="AE37" s="149"/>
      <c r="AF37" s="149">
        <v>93</v>
      </c>
      <c r="AG37" s="149"/>
      <c r="AH37" s="149">
        <v>90</v>
      </c>
      <c r="AI37" s="13"/>
      <c r="AJ37" s="61">
        <f t="shared" si="0"/>
        <v>84.5</v>
      </c>
      <c r="AK37" s="62">
        <f t="shared" si="1"/>
        <v>86.5</v>
      </c>
      <c r="AL37" s="63">
        <f t="shared" si="2"/>
        <v>84.75</v>
      </c>
      <c r="AM37" s="64">
        <f t="shared" si="3"/>
        <v>86.75</v>
      </c>
      <c r="AN37" s="65">
        <f t="shared" si="4"/>
        <v>85.625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85.625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148">
        <v>70</v>
      </c>
      <c r="E38" s="149"/>
      <c r="F38" s="149">
        <v>80</v>
      </c>
      <c r="G38" s="149"/>
      <c r="H38" s="149">
        <v>75</v>
      </c>
      <c r="I38" s="149"/>
      <c r="J38" s="149">
        <v>78</v>
      </c>
      <c r="K38" s="150"/>
      <c r="L38" s="148">
        <v>100</v>
      </c>
      <c r="M38" s="149"/>
      <c r="N38" s="149">
        <v>80</v>
      </c>
      <c r="O38" s="149"/>
      <c r="P38" s="149">
        <v>77</v>
      </c>
      <c r="Q38" s="149"/>
      <c r="R38" s="149">
        <v>75</v>
      </c>
      <c r="S38" s="150"/>
      <c r="T38" s="148">
        <v>82</v>
      </c>
      <c r="U38" s="149"/>
      <c r="V38" s="149">
        <v>80</v>
      </c>
      <c r="W38" s="149"/>
      <c r="X38" s="149">
        <v>75</v>
      </c>
      <c r="Y38" s="149"/>
      <c r="Z38" s="149">
        <v>78</v>
      </c>
      <c r="AA38" s="150"/>
      <c r="AB38" s="148">
        <v>74</v>
      </c>
      <c r="AC38" s="149"/>
      <c r="AD38" s="149">
        <v>75</v>
      </c>
      <c r="AE38" s="149"/>
      <c r="AF38" s="149">
        <v>77</v>
      </c>
      <c r="AG38" s="149"/>
      <c r="AH38" s="149">
        <v>78</v>
      </c>
      <c r="AI38" s="13"/>
      <c r="AJ38" s="61">
        <f t="shared" si="0"/>
        <v>75.75</v>
      </c>
      <c r="AK38" s="62">
        <f t="shared" si="1"/>
        <v>83</v>
      </c>
      <c r="AL38" s="63">
        <f t="shared" si="2"/>
        <v>78.75</v>
      </c>
      <c r="AM38" s="64">
        <f t="shared" si="3"/>
        <v>76</v>
      </c>
      <c r="AN38" s="65">
        <f t="shared" si="4"/>
        <v>78.375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78.375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148">
        <v>80</v>
      </c>
      <c r="E39" s="149"/>
      <c r="F39" s="149">
        <v>81</v>
      </c>
      <c r="G39" s="149"/>
      <c r="H39" s="149">
        <v>78</v>
      </c>
      <c r="I39" s="149"/>
      <c r="J39" s="149">
        <v>82</v>
      </c>
      <c r="K39" s="150"/>
      <c r="L39" s="148">
        <v>75</v>
      </c>
      <c r="M39" s="149"/>
      <c r="N39" s="149">
        <v>77</v>
      </c>
      <c r="O39" s="149"/>
      <c r="P39" s="149">
        <v>80</v>
      </c>
      <c r="Q39" s="149"/>
      <c r="R39" s="149">
        <v>84</v>
      </c>
      <c r="S39" s="150"/>
      <c r="T39" s="148">
        <v>90</v>
      </c>
      <c r="U39" s="149"/>
      <c r="V39" s="149">
        <v>80</v>
      </c>
      <c r="W39" s="149"/>
      <c r="X39" s="149">
        <v>78</v>
      </c>
      <c r="Y39" s="149"/>
      <c r="Z39" s="149">
        <v>82</v>
      </c>
      <c r="AA39" s="150"/>
      <c r="AB39" s="148">
        <v>85</v>
      </c>
      <c r="AC39" s="149"/>
      <c r="AD39" s="149">
        <v>80</v>
      </c>
      <c r="AE39" s="149"/>
      <c r="AF39" s="149">
        <v>75</v>
      </c>
      <c r="AG39" s="149"/>
      <c r="AH39" s="149">
        <v>80</v>
      </c>
      <c r="AI39" s="13"/>
      <c r="AJ39" s="61">
        <f t="shared" si="0"/>
        <v>80.25</v>
      </c>
      <c r="AK39" s="62">
        <f t="shared" si="1"/>
        <v>79</v>
      </c>
      <c r="AL39" s="63">
        <f t="shared" si="2"/>
        <v>82.5</v>
      </c>
      <c r="AM39" s="64">
        <f t="shared" si="3"/>
        <v>80</v>
      </c>
      <c r="AN39" s="65">
        <f t="shared" si="4"/>
        <v>80.4375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80.4375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148">
        <v>75</v>
      </c>
      <c r="E40" s="149"/>
      <c r="F40" s="149">
        <v>80</v>
      </c>
      <c r="G40" s="149"/>
      <c r="H40" s="149">
        <v>82</v>
      </c>
      <c r="I40" s="149"/>
      <c r="J40" s="149">
        <v>80</v>
      </c>
      <c r="K40" s="150"/>
      <c r="L40" s="148">
        <v>85</v>
      </c>
      <c r="M40" s="149"/>
      <c r="N40" s="149">
        <v>85</v>
      </c>
      <c r="O40" s="149"/>
      <c r="P40" s="149">
        <v>87</v>
      </c>
      <c r="Q40" s="149"/>
      <c r="R40" s="149">
        <v>81</v>
      </c>
      <c r="S40" s="150"/>
      <c r="T40" s="148">
        <v>95</v>
      </c>
      <c r="U40" s="149"/>
      <c r="V40" s="149">
        <v>82</v>
      </c>
      <c r="W40" s="149"/>
      <c r="X40" s="149">
        <v>85</v>
      </c>
      <c r="Y40" s="149"/>
      <c r="Z40" s="149">
        <v>90</v>
      </c>
      <c r="AA40" s="150"/>
      <c r="AB40" s="148">
        <v>99</v>
      </c>
      <c r="AC40" s="149"/>
      <c r="AD40" s="149">
        <v>90</v>
      </c>
      <c r="AE40" s="149"/>
      <c r="AF40" s="149">
        <v>85</v>
      </c>
      <c r="AG40" s="149"/>
      <c r="AH40" s="149">
        <v>88</v>
      </c>
      <c r="AI40" s="13"/>
      <c r="AJ40" s="61">
        <f t="shared" si="0"/>
        <v>79.25</v>
      </c>
      <c r="AK40" s="62">
        <f t="shared" si="1"/>
        <v>84.5</v>
      </c>
      <c r="AL40" s="63">
        <f t="shared" si="2"/>
        <v>88</v>
      </c>
      <c r="AM40" s="64">
        <f t="shared" si="3"/>
        <v>90.5</v>
      </c>
      <c r="AN40" s="65">
        <f t="shared" si="4"/>
        <v>85.5625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85.5625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148">
        <v>100</v>
      </c>
      <c r="E41" s="149"/>
      <c r="F41" s="149">
        <v>80</v>
      </c>
      <c r="G41" s="149"/>
      <c r="H41" s="149">
        <v>95</v>
      </c>
      <c r="I41" s="149"/>
      <c r="J41" s="149">
        <v>90</v>
      </c>
      <c r="K41" s="150"/>
      <c r="L41" s="148">
        <v>90</v>
      </c>
      <c r="M41" s="149"/>
      <c r="N41" s="149">
        <v>85</v>
      </c>
      <c r="O41" s="149"/>
      <c r="P41" s="149">
        <v>94</v>
      </c>
      <c r="Q41" s="149"/>
      <c r="R41" s="149">
        <v>92</v>
      </c>
      <c r="S41" s="150"/>
      <c r="T41" s="148">
        <v>95</v>
      </c>
      <c r="U41" s="149"/>
      <c r="V41" s="149">
        <v>90</v>
      </c>
      <c r="W41" s="149"/>
      <c r="X41" s="149">
        <v>90</v>
      </c>
      <c r="Y41" s="149"/>
      <c r="Z41" s="149">
        <v>95</v>
      </c>
      <c r="AA41" s="150"/>
      <c r="AB41" s="148">
        <v>100</v>
      </c>
      <c r="AC41" s="149"/>
      <c r="AD41" s="149">
        <v>92</v>
      </c>
      <c r="AE41" s="149"/>
      <c r="AF41" s="149">
        <v>92</v>
      </c>
      <c r="AG41" s="149"/>
      <c r="AH41" s="149">
        <v>90</v>
      </c>
      <c r="AI41" s="13"/>
      <c r="AJ41" s="61">
        <f t="shared" si="0"/>
        <v>91.25</v>
      </c>
      <c r="AK41" s="62">
        <f t="shared" si="1"/>
        <v>90.25</v>
      </c>
      <c r="AL41" s="63">
        <f t="shared" si="2"/>
        <v>92.5</v>
      </c>
      <c r="AM41" s="64">
        <f t="shared" si="3"/>
        <v>93.5</v>
      </c>
      <c r="AN41" s="65">
        <f t="shared" si="4"/>
        <v>91.875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91.875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148">
        <v>100</v>
      </c>
      <c r="E42" s="149"/>
      <c r="F42" s="149">
        <v>98</v>
      </c>
      <c r="G42" s="149"/>
      <c r="H42" s="149">
        <v>95</v>
      </c>
      <c r="I42" s="149"/>
      <c r="J42" s="149">
        <v>98</v>
      </c>
      <c r="K42" s="150"/>
      <c r="L42" s="148">
        <v>100</v>
      </c>
      <c r="M42" s="149"/>
      <c r="N42" s="149">
        <v>97</v>
      </c>
      <c r="O42" s="149"/>
      <c r="P42" s="149">
        <v>95</v>
      </c>
      <c r="Q42" s="149"/>
      <c r="R42" s="149">
        <v>90</v>
      </c>
      <c r="S42" s="150"/>
      <c r="T42" s="148">
        <v>100</v>
      </c>
      <c r="U42" s="149"/>
      <c r="V42" s="149">
        <v>95</v>
      </c>
      <c r="W42" s="149"/>
      <c r="X42" s="149">
        <v>95</v>
      </c>
      <c r="Y42" s="149"/>
      <c r="Z42" s="149">
        <v>90</v>
      </c>
      <c r="AA42" s="150"/>
      <c r="AB42" s="148">
        <v>100</v>
      </c>
      <c r="AC42" s="149"/>
      <c r="AD42" s="149">
        <v>100</v>
      </c>
      <c r="AE42" s="149"/>
      <c r="AF42" s="149">
        <v>98</v>
      </c>
      <c r="AG42" s="149"/>
      <c r="AH42" s="149">
        <v>95</v>
      </c>
      <c r="AI42" s="13"/>
      <c r="AJ42" s="61">
        <f t="shared" si="0"/>
        <v>97.75</v>
      </c>
      <c r="AK42" s="62">
        <f t="shared" si="1"/>
        <v>95.5</v>
      </c>
      <c r="AL42" s="63">
        <f t="shared" si="2"/>
        <v>95</v>
      </c>
      <c r="AM42" s="64">
        <f t="shared" si="3"/>
        <v>98.25</v>
      </c>
      <c r="AN42" s="65">
        <f t="shared" si="4"/>
        <v>96.625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96.625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148">
        <v>0</v>
      </c>
      <c r="E43" s="149"/>
      <c r="F43" s="149">
        <v>0</v>
      </c>
      <c r="G43" s="149"/>
      <c r="H43" s="149">
        <v>0</v>
      </c>
      <c r="I43" s="149"/>
      <c r="J43" s="149">
        <v>0</v>
      </c>
      <c r="K43" s="150"/>
      <c r="L43" s="148">
        <v>0</v>
      </c>
      <c r="M43" s="149"/>
      <c r="N43" s="149">
        <v>0</v>
      </c>
      <c r="O43" s="149"/>
      <c r="P43" s="149">
        <v>0</v>
      </c>
      <c r="Q43" s="149"/>
      <c r="R43" s="149">
        <v>0</v>
      </c>
      <c r="S43" s="150"/>
      <c r="T43" s="148">
        <v>80</v>
      </c>
      <c r="U43" s="149"/>
      <c r="V43" s="149">
        <v>0</v>
      </c>
      <c r="W43" s="149"/>
      <c r="X43" s="149">
        <v>0</v>
      </c>
      <c r="Y43" s="149"/>
      <c r="Z43" s="149">
        <v>0</v>
      </c>
      <c r="AA43" s="150"/>
      <c r="AB43" s="148">
        <v>82</v>
      </c>
      <c r="AC43" s="149"/>
      <c r="AD43" s="149">
        <v>0</v>
      </c>
      <c r="AE43" s="149"/>
      <c r="AF43" s="149">
        <v>0</v>
      </c>
      <c r="AG43" s="149"/>
      <c r="AH43" s="149">
        <v>0</v>
      </c>
      <c r="AI43" s="13"/>
      <c r="AJ43" s="61">
        <f t="shared" si="0"/>
        <v>0</v>
      </c>
      <c r="AK43" s="62">
        <f t="shared" si="1"/>
        <v>0</v>
      </c>
      <c r="AL43" s="63">
        <f t="shared" si="2"/>
        <v>20</v>
      </c>
      <c r="AM43" s="64">
        <f t="shared" si="3"/>
        <v>20.5</v>
      </c>
      <c r="AN43" s="65">
        <f t="shared" si="4"/>
        <v>10.125</v>
      </c>
      <c r="AO43" s="54"/>
      <c r="AQ43" s="71">
        <f t="shared" si="5"/>
        <v>5.0625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10.125</v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148">
        <v>93</v>
      </c>
      <c r="E44" s="149"/>
      <c r="F44" s="149">
        <v>95</v>
      </c>
      <c r="G44" s="149"/>
      <c r="H44" s="149">
        <v>90</v>
      </c>
      <c r="I44" s="149"/>
      <c r="J44" s="149">
        <v>89</v>
      </c>
      <c r="K44" s="150"/>
      <c r="L44" s="148">
        <v>88</v>
      </c>
      <c r="M44" s="149"/>
      <c r="N44" s="149">
        <v>90</v>
      </c>
      <c r="O44" s="149"/>
      <c r="P44" s="149">
        <v>92</v>
      </c>
      <c r="Q44" s="149"/>
      <c r="R44" s="149">
        <v>85</v>
      </c>
      <c r="S44" s="150"/>
      <c r="T44" s="148">
        <v>93</v>
      </c>
      <c r="U44" s="149"/>
      <c r="V44" s="149">
        <v>95</v>
      </c>
      <c r="W44" s="149"/>
      <c r="X44" s="149">
        <v>90</v>
      </c>
      <c r="Y44" s="149"/>
      <c r="Z44" s="149">
        <v>88</v>
      </c>
      <c r="AA44" s="150"/>
      <c r="AB44" s="148">
        <v>95</v>
      </c>
      <c r="AC44" s="149"/>
      <c r="AD44" s="149">
        <v>90</v>
      </c>
      <c r="AE44" s="149"/>
      <c r="AF44" s="149">
        <v>87</v>
      </c>
      <c r="AG44" s="149"/>
      <c r="AH44" s="149">
        <v>85</v>
      </c>
      <c r="AI44" s="13"/>
      <c r="AJ44" s="61">
        <f t="shared" si="0"/>
        <v>91.75</v>
      </c>
      <c r="AK44" s="62">
        <f t="shared" si="1"/>
        <v>88.75</v>
      </c>
      <c r="AL44" s="63">
        <f t="shared" si="2"/>
        <v>91.5</v>
      </c>
      <c r="AM44" s="64">
        <f t="shared" si="3"/>
        <v>89.25</v>
      </c>
      <c r="AN44" s="65">
        <f t="shared" si="4"/>
        <v>90.3125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90.3125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148">
        <v>100</v>
      </c>
      <c r="E45" s="149"/>
      <c r="F45" s="149">
        <v>96</v>
      </c>
      <c r="G45" s="149"/>
      <c r="H45" s="149">
        <v>94</v>
      </c>
      <c r="I45" s="149"/>
      <c r="J45" s="149">
        <v>95</v>
      </c>
      <c r="K45" s="150"/>
      <c r="L45" s="148">
        <v>93</v>
      </c>
      <c r="M45" s="149"/>
      <c r="N45" s="149">
        <v>100</v>
      </c>
      <c r="O45" s="149"/>
      <c r="P45" s="149">
        <v>93</v>
      </c>
      <c r="Q45" s="149"/>
      <c r="R45" s="149">
        <v>90</v>
      </c>
      <c r="S45" s="150"/>
      <c r="T45" s="148">
        <v>90</v>
      </c>
      <c r="U45" s="149"/>
      <c r="V45" s="149">
        <v>95</v>
      </c>
      <c r="W45" s="149"/>
      <c r="X45" s="149">
        <v>95</v>
      </c>
      <c r="Y45" s="149"/>
      <c r="Z45" s="149">
        <v>92</v>
      </c>
      <c r="AA45" s="150"/>
      <c r="AB45" s="148">
        <v>91</v>
      </c>
      <c r="AC45" s="149"/>
      <c r="AD45" s="149">
        <v>98</v>
      </c>
      <c r="AE45" s="149"/>
      <c r="AF45" s="149">
        <v>95</v>
      </c>
      <c r="AG45" s="149"/>
      <c r="AH45" s="149">
        <v>95</v>
      </c>
      <c r="AI45" s="13"/>
      <c r="AJ45" s="61">
        <f t="shared" si="0"/>
        <v>96.25</v>
      </c>
      <c r="AK45" s="62">
        <f t="shared" si="1"/>
        <v>94</v>
      </c>
      <c r="AL45" s="63">
        <f t="shared" si="2"/>
        <v>93</v>
      </c>
      <c r="AM45" s="64">
        <f t="shared" si="3"/>
        <v>94.75</v>
      </c>
      <c r="AN45" s="65">
        <f t="shared" si="4"/>
        <v>94.5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94.5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148">
        <v>80</v>
      </c>
      <c r="E46" s="149"/>
      <c r="F46" s="149">
        <v>90</v>
      </c>
      <c r="G46" s="149"/>
      <c r="H46" s="149">
        <v>70</v>
      </c>
      <c r="I46" s="149"/>
      <c r="J46" s="149">
        <v>90</v>
      </c>
      <c r="K46" s="150"/>
      <c r="L46" s="148">
        <v>85</v>
      </c>
      <c r="M46" s="149"/>
      <c r="N46" s="149">
        <v>90</v>
      </c>
      <c r="O46" s="149"/>
      <c r="P46" s="149">
        <v>75</v>
      </c>
      <c r="Q46" s="149"/>
      <c r="R46" s="149">
        <v>85</v>
      </c>
      <c r="S46" s="150"/>
      <c r="T46" s="148">
        <v>80</v>
      </c>
      <c r="U46" s="149"/>
      <c r="V46" s="149">
        <v>85</v>
      </c>
      <c r="W46" s="149"/>
      <c r="X46" s="149">
        <v>80</v>
      </c>
      <c r="Y46" s="149"/>
      <c r="Z46" s="149">
        <v>84</v>
      </c>
      <c r="AA46" s="150"/>
      <c r="AB46" s="148">
        <v>88</v>
      </c>
      <c r="AC46" s="149"/>
      <c r="AD46" s="149">
        <v>90</v>
      </c>
      <c r="AE46" s="149"/>
      <c r="AF46" s="149">
        <v>87</v>
      </c>
      <c r="AG46" s="149"/>
      <c r="AH46" s="149">
        <v>85</v>
      </c>
      <c r="AI46" s="13"/>
      <c r="AJ46" s="61">
        <f t="shared" si="0"/>
        <v>82.5</v>
      </c>
      <c r="AK46" s="62">
        <f t="shared" si="1"/>
        <v>83.75</v>
      </c>
      <c r="AL46" s="63">
        <f t="shared" si="2"/>
        <v>82.25</v>
      </c>
      <c r="AM46" s="64">
        <f t="shared" si="3"/>
        <v>87.5</v>
      </c>
      <c r="AN46" s="65">
        <f t="shared" si="4"/>
        <v>84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84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148">
        <v>75</v>
      </c>
      <c r="E47" s="149"/>
      <c r="F47" s="149">
        <v>82</v>
      </c>
      <c r="G47" s="149"/>
      <c r="H47" s="149">
        <v>80</v>
      </c>
      <c r="I47" s="149"/>
      <c r="J47" s="149">
        <v>90</v>
      </c>
      <c r="K47" s="150"/>
      <c r="L47" s="148">
        <v>95</v>
      </c>
      <c r="M47" s="149"/>
      <c r="N47" s="149">
        <v>77</v>
      </c>
      <c r="O47" s="149"/>
      <c r="P47" s="149">
        <v>80</v>
      </c>
      <c r="Q47" s="149"/>
      <c r="R47" s="149">
        <v>85</v>
      </c>
      <c r="S47" s="150"/>
      <c r="T47" s="148">
        <v>75</v>
      </c>
      <c r="U47" s="149"/>
      <c r="V47" s="149">
        <v>73</v>
      </c>
      <c r="W47" s="149"/>
      <c r="X47" s="149">
        <v>70</v>
      </c>
      <c r="Y47" s="149"/>
      <c r="Z47" s="149">
        <v>75</v>
      </c>
      <c r="AA47" s="150"/>
      <c r="AB47" s="148">
        <v>76</v>
      </c>
      <c r="AC47" s="149"/>
      <c r="AD47" s="149">
        <v>80</v>
      </c>
      <c r="AE47" s="149"/>
      <c r="AF47" s="149">
        <v>75</v>
      </c>
      <c r="AG47" s="149"/>
      <c r="AH47" s="149">
        <v>70</v>
      </c>
      <c r="AI47" s="13"/>
      <c r="AJ47" s="61">
        <f t="shared" si="0"/>
        <v>81.75</v>
      </c>
      <c r="AK47" s="62">
        <f t="shared" si="1"/>
        <v>84.25</v>
      </c>
      <c r="AL47" s="63">
        <f t="shared" si="2"/>
        <v>73.25</v>
      </c>
      <c r="AM47" s="64">
        <f>SUMIF(AB47:AB47, "&gt;=65") / 4 +SUMIF(AD47:AD47, "&gt;=65") / 4 +SUMIF(AF47:AF47, "&gt;=65") / 4 +SUMIF(AH47:AH47, "&gt;=65") / 4 + SUMIF(AC47:AC47, "&gt;1") / 4 + SUMIF(AE47:AE47, "&gt;1") / 4 + SUMIF(AG47:AG47, "&gt;1") / 4 + SUMIF(AI47:AI47, "&gt;1") / 4</f>
        <v>75.25</v>
      </c>
      <c r="AN47" s="65">
        <f t="shared" si="4"/>
        <v>78.625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78.625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38" priority="2" operator="lessThan">
      <formula>70</formula>
    </cfRule>
  </conditionalFormatting>
  <conditionalFormatting sqref="F12:K41">
    <cfRule type="cellIs" dxfId="37" priority="5" operator="lessThan">
      <formula>70</formula>
    </cfRule>
  </conditionalFormatting>
  <conditionalFormatting sqref="N12:AA41">
    <cfRule type="cellIs" dxfId="36" priority="4" operator="lessThan">
      <formula>70</formula>
    </cfRule>
  </conditionalFormatting>
  <conditionalFormatting sqref="AD12:AI41">
    <cfRule type="cellIs" dxfId="35" priority="3" operator="lessThan">
      <formula>70</formula>
    </cfRule>
  </conditionalFormatting>
  <conditionalFormatting sqref="AJ11:AO55 D12:E41 L12:M41 AB12:AC41 D42:AI55">
    <cfRule type="cellIs" dxfId="34" priority="8" operator="lessThan">
      <formula>70</formula>
    </cfRule>
  </conditionalFormatting>
  <conditionalFormatting sqref="AQ11:AQ55">
    <cfRule type="cellIs" dxfId="33" priority="6" operator="lessThan">
      <formula>70</formula>
    </cfRule>
  </conditionalFormatting>
  <conditionalFormatting sqref="AQ11:AX55">
    <cfRule type="cellIs" dxfId="32" priority="7" operator="lessThan">
      <formula>70</formula>
    </cfRule>
  </conditionalFormatting>
  <conditionalFormatting sqref="AY11:AY55">
    <cfRule type="cellIs" dxfId="3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zoomScale="70" zoomScaleNormal="70" workbookViewId="0">
      <selection activeCell="BG40" sqref="BG40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7" t="s">
        <v>145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90" t="s">
        <v>98</v>
      </c>
      <c r="AO7" s="193" t="s">
        <v>103</v>
      </c>
      <c r="AQ7" s="224" t="s">
        <v>20</v>
      </c>
      <c r="AR7" s="225"/>
      <c r="AS7" s="225"/>
      <c r="AT7" s="226"/>
      <c r="AU7" s="174" t="s">
        <v>21</v>
      </c>
      <c r="AV7" s="175"/>
      <c r="AW7" s="175"/>
      <c r="AX7" s="176"/>
      <c r="AY7" s="168" t="s">
        <v>102</v>
      </c>
      <c r="AZ7" s="169"/>
      <c r="BA7" s="168" t="s">
        <v>104</v>
      </c>
      <c r="BB7" s="169"/>
      <c r="BD7" s="24" t="s">
        <v>144</v>
      </c>
    </row>
    <row r="8" spans="1:56" ht="16" thickBot="1" x14ac:dyDescent="0.25">
      <c r="AN8" s="191"/>
      <c r="AO8" s="194"/>
      <c r="AQ8" s="227"/>
      <c r="AR8" s="228"/>
      <c r="AS8" s="228"/>
      <c r="AT8" s="229"/>
      <c r="AU8" s="177"/>
      <c r="AV8" s="178"/>
      <c r="AW8" s="178"/>
      <c r="AX8" s="179"/>
      <c r="AY8" s="172"/>
      <c r="AZ8" s="173"/>
      <c r="BA8" s="170"/>
      <c r="BB8" s="171"/>
    </row>
    <row r="9" spans="1:56" x14ac:dyDescent="0.2">
      <c r="A9" s="213" t="s">
        <v>5</v>
      </c>
      <c r="B9" s="215" t="s">
        <v>4</v>
      </c>
      <c r="C9" s="217" t="s">
        <v>19</v>
      </c>
      <c r="D9" s="219" t="s">
        <v>90</v>
      </c>
      <c r="E9" s="220"/>
      <c r="F9" s="220"/>
      <c r="G9" s="220"/>
      <c r="H9" s="220"/>
      <c r="I9" s="220"/>
      <c r="J9" s="220"/>
      <c r="K9" s="221"/>
      <c r="L9" s="196" t="s">
        <v>91</v>
      </c>
      <c r="M9" s="197"/>
      <c r="N9" s="197"/>
      <c r="O9" s="197"/>
      <c r="P9" s="197"/>
      <c r="Q9" s="197"/>
      <c r="R9" s="197"/>
      <c r="S9" s="198"/>
      <c r="T9" s="208" t="s">
        <v>92</v>
      </c>
      <c r="U9" s="209"/>
      <c r="V9" s="209"/>
      <c r="W9" s="209"/>
      <c r="X9" s="209"/>
      <c r="Y9" s="209"/>
      <c r="Z9" s="209"/>
      <c r="AA9" s="210"/>
      <c r="AB9" s="199" t="s">
        <v>93</v>
      </c>
      <c r="AC9" s="200"/>
      <c r="AD9" s="200"/>
      <c r="AE9" s="200"/>
      <c r="AF9" s="200"/>
      <c r="AG9" s="200"/>
      <c r="AH9" s="200"/>
      <c r="AI9" s="201"/>
      <c r="AJ9" s="202" t="s">
        <v>94</v>
      </c>
      <c r="AK9" s="204" t="s">
        <v>95</v>
      </c>
      <c r="AL9" s="211" t="s">
        <v>96</v>
      </c>
      <c r="AM9" s="206" t="s">
        <v>97</v>
      </c>
      <c r="AN9" s="191"/>
      <c r="AO9" s="194"/>
      <c r="AQ9" s="222" t="s">
        <v>42</v>
      </c>
      <c r="AR9" s="185" t="s">
        <v>43</v>
      </c>
      <c r="AS9" s="181" t="s">
        <v>44</v>
      </c>
      <c r="AT9" s="230" t="s">
        <v>99</v>
      </c>
      <c r="AU9" s="222" t="s">
        <v>46</v>
      </c>
      <c r="AV9" s="185" t="s">
        <v>105</v>
      </c>
      <c r="AW9" s="181" t="s">
        <v>106</v>
      </c>
      <c r="AX9" s="183" t="s">
        <v>107</v>
      </c>
      <c r="AY9" s="164" t="s">
        <v>100</v>
      </c>
      <c r="AZ9" s="166" t="s">
        <v>101</v>
      </c>
      <c r="BA9" s="165" t="s">
        <v>57</v>
      </c>
      <c r="BB9" s="180" t="s">
        <v>58</v>
      </c>
    </row>
    <row r="10" spans="1:56" ht="16" thickBot="1" x14ac:dyDescent="0.25">
      <c r="A10" s="214"/>
      <c r="B10" s="216"/>
      <c r="C10" s="218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3"/>
      <c r="AK10" s="205"/>
      <c r="AL10" s="212"/>
      <c r="AM10" s="207"/>
      <c r="AN10" s="192"/>
      <c r="AO10" s="195"/>
      <c r="AQ10" s="223"/>
      <c r="AR10" s="186"/>
      <c r="AS10" s="182"/>
      <c r="AT10" s="231"/>
      <c r="AU10" s="223"/>
      <c r="AV10" s="186"/>
      <c r="AW10" s="182"/>
      <c r="AX10" s="184"/>
      <c r="AY10" s="165"/>
      <c r="AZ10" s="167"/>
      <c r="BA10" s="165"/>
      <c r="BB10" s="180"/>
    </row>
    <row r="11" spans="1:56" x14ac:dyDescent="0.2">
      <c r="A11" s="41">
        <v>1</v>
      </c>
      <c r="B11" s="147" t="s">
        <v>147</v>
      </c>
      <c r="C11" s="147" t="s">
        <v>148</v>
      </c>
      <c r="D11" s="31">
        <v>75</v>
      </c>
      <c r="E11" s="32"/>
      <c r="F11" s="32">
        <v>76</v>
      </c>
      <c r="G11" s="32"/>
      <c r="H11" s="32">
        <v>78</v>
      </c>
      <c r="I11" s="32"/>
      <c r="J11" s="32">
        <v>79</v>
      </c>
      <c r="K11" s="33"/>
      <c r="L11" s="31">
        <v>76</v>
      </c>
      <c r="M11" s="32"/>
      <c r="N11" s="32">
        <v>78</v>
      </c>
      <c r="O11" s="32"/>
      <c r="P11" s="32">
        <v>76</v>
      </c>
      <c r="Q11" s="32"/>
      <c r="R11" s="32">
        <v>79</v>
      </c>
      <c r="S11" s="33"/>
      <c r="T11" s="31">
        <v>76</v>
      </c>
      <c r="U11" s="32"/>
      <c r="V11" s="32">
        <v>77</v>
      </c>
      <c r="W11" s="32"/>
      <c r="X11" s="32">
        <v>78</v>
      </c>
      <c r="Y11" s="32"/>
      <c r="Z11" s="32">
        <v>80</v>
      </c>
      <c r="AA11" s="33"/>
      <c r="AB11" s="31">
        <v>78</v>
      </c>
      <c r="AC11" s="32"/>
      <c r="AD11" s="32">
        <v>76</v>
      </c>
      <c r="AE11" s="32"/>
      <c r="AF11" s="32">
        <v>80</v>
      </c>
      <c r="AG11" s="32"/>
      <c r="AH11" s="32">
        <v>81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77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77.25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77.75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78.75</v>
      </c>
      <c r="AN11" s="60">
        <f>AVERAGE(AJ11:AM11)</f>
        <v>77.6875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77.6875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>
        <v>89</v>
      </c>
      <c r="E12" s="32"/>
      <c r="F12" s="32">
        <v>88</v>
      </c>
      <c r="G12" s="32"/>
      <c r="H12" s="32">
        <v>87</v>
      </c>
      <c r="I12" s="32"/>
      <c r="J12" s="32">
        <v>88</v>
      </c>
      <c r="K12" s="33"/>
      <c r="L12" s="31">
        <v>86</v>
      </c>
      <c r="M12" s="32"/>
      <c r="N12" s="32">
        <v>89</v>
      </c>
      <c r="O12" s="32"/>
      <c r="P12" s="32">
        <v>87</v>
      </c>
      <c r="Q12" s="32"/>
      <c r="R12" s="32">
        <v>88</v>
      </c>
      <c r="S12" s="33"/>
      <c r="T12" s="31">
        <v>89</v>
      </c>
      <c r="U12" s="32"/>
      <c r="V12" s="32">
        <v>89</v>
      </c>
      <c r="W12" s="32"/>
      <c r="X12" s="32">
        <v>88</v>
      </c>
      <c r="Y12" s="32"/>
      <c r="Z12" s="32">
        <v>87</v>
      </c>
      <c r="AA12" s="33"/>
      <c r="AB12" s="31">
        <v>89</v>
      </c>
      <c r="AC12" s="32"/>
      <c r="AD12" s="32">
        <v>89</v>
      </c>
      <c r="AE12" s="32"/>
      <c r="AF12" s="32">
        <v>88</v>
      </c>
      <c r="AG12" s="32"/>
      <c r="AH12" s="32">
        <v>89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88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87.5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88.25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88.75</v>
      </c>
      <c r="AN12" s="65">
        <f t="shared" ref="AN12:AN55" si="4">AVERAGE(AJ12:AM12)</f>
        <v>88.125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88.125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3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>
        <v>80</v>
      </c>
      <c r="E15" s="32"/>
      <c r="F15" s="32">
        <v>83</v>
      </c>
      <c r="G15" s="32"/>
      <c r="H15" s="32">
        <v>85</v>
      </c>
      <c r="I15" s="32"/>
      <c r="J15" s="32">
        <v>81</v>
      </c>
      <c r="K15" s="33"/>
      <c r="L15" s="31">
        <v>84</v>
      </c>
      <c r="M15" s="32"/>
      <c r="N15" s="32">
        <v>80</v>
      </c>
      <c r="O15" s="32"/>
      <c r="P15" s="32">
        <v>85</v>
      </c>
      <c r="Q15" s="32"/>
      <c r="R15" s="32">
        <v>84</v>
      </c>
      <c r="S15" s="33"/>
      <c r="T15" s="31">
        <v>80</v>
      </c>
      <c r="U15" s="32"/>
      <c r="V15" s="32">
        <v>81</v>
      </c>
      <c r="W15" s="32"/>
      <c r="X15" s="32">
        <v>84</v>
      </c>
      <c r="Y15" s="32"/>
      <c r="Z15" s="32">
        <v>85</v>
      </c>
      <c r="AA15" s="33"/>
      <c r="AB15" s="31">
        <v>80</v>
      </c>
      <c r="AC15" s="32"/>
      <c r="AD15" s="32">
        <v>83</v>
      </c>
      <c r="AE15" s="32"/>
      <c r="AF15" s="32">
        <v>80</v>
      </c>
      <c r="AG15" s="32"/>
      <c r="AH15" s="32">
        <v>83</v>
      </c>
      <c r="AI15" s="33"/>
      <c r="AJ15" s="61">
        <f t="shared" si="0"/>
        <v>82.25</v>
      </c>
      <c r="AK15" s="62">
        <f t="shared" si="1"/>
        <v>83.25</v>
      </c>
      <c r="AL15" s="63">
        <f t="shared" si="2"/>
        <v>82.5</v>
      </c>
      <c r="AM15" s="64">
        <f t="shared" si="3"/>
        <v>81.5</v>
      </c>
      <c r="AN15" s="65">
        <f t="shared" si="4"/>
        <v>82.375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82.375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31">
        <v>84</v>
      </c>
      <c r="E17" s="32"/>
      <c r="F17" s="32">
        <v>85</v>
      </c>
      <c r="G17" s="32"/>
      <c r="H17" s="32">
        <v>84</v>
      </c>
      <c r="I17" s="32"/>
      <c r="J17" s="32">
        <v>85</v>
      </c>
      <c r="K17" s="33"/>
      <c r="L17" s="31">
        <v>82</v>
      </c>
      <c r="M17" s="32"/>
      <c r="N17" s="32">
        <v>84</v>
      </c>
      <c r="O17" s="32"/>
      <c r="P17" s="32">
        <v>86</v>
      </c>
      <c r="Q17" s="32"/>
      <c r="R17" s="32">
        <v>85</v>
      </c>
      <c r="S17" s="33"/>
      <c r="T17" s="31">
        <v>83</v>
      </c>
      <c r="U17" s="32"/>
      <c r="V17" s="32">
        <v>84</v>
      </c>
      <c r="W17" s="32"/>
      <c r="X17" s="32">
        <v>85</v>
      </c>
      <c r="Y17" s="32"/>
      <c r="Z17" s="32">
        <v>86</v>
      </c>
      <c r="AA17" s="33"/>
      <c r="AB17" s="31">
        <v>85</v>
      </c>
      <c r="AC17" s="32"/>
      <c r="AD17" s="32">
        <v>85</v>
      </c>
      <c r="AE17" s="32"/>
      <c r="AF17" s="32">
        <v>84</v>
      </c>
      <c r="AG17" s="32"/>
      <c r="AH17" s="32">
        <v>84</v>
      </c>
      <c r="AI17" s="33"/>
      <c r="AJ17" s="61">
        <f t="shared" si="0"/>
        <v>84.5</v>
      </c>
      <c r="AK17" s="62">
        <f t="shared" si="1"/>
        <v>84.25</v>
      </c>
      <c r="AL17" s="63">
        <f t="shared" si="2"/>
        <v>84.5</v>
      </c>
      <c r="AM17" s="64">
        <f t="shared" si="3"/>
        <v>84.5</v>
      </c>
      <c r="AN17" s="65">
        <f t="shared" si="4"/>
        <v>84.4375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84.4375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31">
        <v>85</v>
      </c>
      <c r="E18" s="32"/>
      <c r="F18" s="32">
        <v>86</v>
      </c>
      <c r="G18" s="32"/>
      <c r="H18" s="32">
        <v>85</v>
      </c>
      <c r="I18" s="32"/>
      <c r="J18" s="32">
        <v>84</v>
      </c>
      <c r="K18" s="33"/>
      <c r="L18" s="31">
        <v>83</v>
      </c>
      <c r="M18" s="32"/>
      <c r="N18" s="32">
        <v>85</v>
      </c>
      <c r="O18" s="32"/>
      <c r="P18" s="32">
        <v>87</v>
      </c>
      <c r="Q18" s="32"/>
      <c r="R18" s="32">
        <v>85</v>
      </c>
      <c r="S18" s="33"/>
      <c r="T18" s="31">
        <v>86</v>
      </c>
      <c r="U18" s="32"/>
      <c r="V18" s="32">
        <v>86</v>
      </c>
      <c r="W18" s="32"/>
      <c r="X18" s="32">
        <v>85</v>
      </c>
      <c r="Y18" s="32"/>
      <c r="Z18" s="32">
        <v>84</v>
      </c>
      <c r="AA18" s="33"/>
      <c r="AB18" s="31">
        <v>84</v>
      </c>
      <c r="AC18" s="32"/>
      <c r="AD18" s="32">
        <v>84</v>
      </c>
      <c r="AE18" s="32"/>
      <c r="AF18" s="32">
        <v>85</v>
      </c>
      <c r="AG18" s="32"/>
      <c r="AH18" s="32">
        <v>83</v>
      </c>
      <c r="AI18" s="33"/>
      <c r="AJ18" s="61">
        <f t="shared" si="0"/>
        <v>85</v>
      </c>
      <c r="AK18" s="62">
        <f t="shared" si="1"/>
        <v>85</v>
      </c>
      <c r="AL18" s="63">
        <f t="shared" si="2"/>
        <v>85.25</v>
      </c>
      <c r="AM18" s="64">
        <f t="shared" si="3"/>
        <v>84</v>
      </c>
      <c r="AN18" s="65">
        <f t="shared" si="4"/>
        <v>84.8125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84.8125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31">
        <v>84</v>
      </c>
      <c r="E19" s="32"/>
      <c r="F19" s="32">
        <v>85</v>
      </c>
      <c r="G19" s="32"/>
      <c r="H19" s="32">
        <v>84</v>
      </c>
      <c r="I19" s="32"/>
      <c r="J19" s="32">
        <v>83</v>
      </c>
      <c r="K19" s="33"/>
      <c r="L19" s="31">
        <v>83</v>
      </c>
      <c r="M19" s="32"/>
      <c r="N19" s="32">
        <v>87</v>
      </c>
      <c r="O19" s="32"/>
      <c r="P19" s="32">
        <v>86</v>
      </c>
      <c r="Q19" s="32"/>
      <c r="R19" s="32">
        <v>87</v>
      </c>
      <c r="S19" s="33"/>
      <c r="T19" s="31">
        <v>84</v>
      </c>
      <c r="U19" s="32"/>
      <c r="V19" s="32">
        <v>87</v>
      </c>
      <c r="W19" s="32"/>
      <c r="X19" s="32">
        <v>86</v>
      </c>
      <c r="Y19" s="32"/>
      <c r="Z19" s="32">
        <v>85</v>
      </c>
      <c r="AA19" s="33"/>
      <c r="AB19" s="31">
        <v>83</v>
      </c>
      <c r="AC19" s="32"/>
      <c r="AD19" s="32">
        <v>86</v>
      </c>
      <c r="AE19" s="32"/>
      <c r="AF19" s="32">
        <v>87</v>
      </c>
      <c r="AG19" s="32"/>
      <c r="AH19" s="32">
        <v>84</v>
      </c>
      <c r="AI19" s="33"/>
      <c r="AJ19" s="61">
        <f t="shared" si="0"/>
        <v>84</v>
      </c>
      <c r="AK19" s="62">
        <f t="shared" si="1"/>
        <v>85.75</v>
      </c>
      <c r="AL19" s="63">
        <f t="shared" si="2"/>
        <v>85.5</v>
      </c>
      <c r="AM19" s="64">
        <f t="shared" si="3"/>
        <v>85</v>
      </c>
      <c r="AN19" s="65">
        <f t="shared" si="4"/>
        <v>85.0625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85.0625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31">
        <v>90</v>
      </c>
      <c r="E20" s="32"/>
      <c r="F20" s="32">
        <v>91</v>
      </c>
      <c r="G20" s="32"/>
      <c r="H20" s="32">
        <v>89</v>
      </c>
      <c r="I20" s="32"/>
      <c r="J20" s="32">
        <v>85</v>
      </c>
      <c r="K20" s="33"/>
      <c r="L20" s="31">
        <v>89</v>
      </c>
      <c r="M20" s="32"/>
      <c r="N20" s="32">
        <v>80</v>
      </c>
      <c r="O20" s="32"/>
      <c r="P20" s="32">
        <v>81</v>
      </c>
      <c r="Q20" s="32"/>
      <c r="R20" s="32">
        <v>84</v>
      </c>
      <c r="S20" s="33"/>
      <c r="T20" s="31">
        <v>88</v>
      </c>
      <c r="U20" s="32"/>
      <c r="V20" s="32">
        <v>85</v>
      </c>
      <c r="W20" s="32"/>
      <c r="X20" s="32">
        <v>84</v>
      </c>
      <c r="Y20" s="32"/>
      <c r="Z20" s="32">
        <v>83</v>
      </c>
      <c r="AA20" s="33"/>
      <c r="AB20" s="31">
        <v>87</v>
      </c>
      <c r="AC20" s="32"/>
      <c r="AD20" s="32">
        <v>84</v>
      </c>
      <c r="AE20" s="32"/>
      <c r="AF20" s="32">
        <v>84</v>
      </c>
      <c r="AG20" s="32"/>
      <c r="AH20" s="32">
        <v>83</v>
      </c>
      <c r="AI20" s="33"/>
      <c r="AJ20" s="61">
        <f t="shared" si="0"/>
        <v>88.75</v>
      </c>
      <c r="AK20" s="62">
        <f t="shared" si="1"/>
        <v>83.5</v>
      </c>
      <c r="AL20" s="63">
        <f t="shared" si="2"/>
        <v>85</v>
      </c>
      <c r="AM20" s="64">
        <f t="shared" si="3"/>
        <v>84.5</v>
      </c>
      <c r="AN20" s="65">
        <f t="shared" si="4"/>
        <v>85.4375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85.4375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31">
        <v>75</v>
      </c>
      <c r="E21" s="32"/>
      <c r="F21" s="32">
        <v>75</v>
      </c>
      <c r="G21" s="32"/>
      <c r="H21" s="32">
        <v>76</v>
      </c>
      <c r="I21" s="32"/>
      <c r="J21" s="32">
        <v>75</v>
      </c>
      <c r="K21" s="33"/>
      <c r="L21" s="31">
        <v>76</v>
      </c>
      <c r="M21" s="32"/>
      <c r="N21" s="32">
        <v>74</v>
      </c>
      <c r="O21" s="32"/>
      <c r="P21" s="32">
        <v>75</v>
      </c>
      <c r="Q21" s="32"/>
      <c r="R21" s="32">
        <v>76</v>
      </c>
      <c r="S21" s="33"/>
      <c r="T21" s="31">
        <v>76</v>
      </c>
      <c r="U21" s="32"/>
      <c r="V21" s="32">
        <v>75</v>
      </c>
      <c r="W21" s="32"/>
      <c r="X21" s="32">
        <v>76</v>
      </c>
      <c r="Y21" s="32"/>
      <c r="Z21" s="32">
        <v>77</v>
      </c>
      <c r="AA21" s="33"/>
      <c r="AB21" s="31">
        <v>75</v>
      </c>
      <c r="AC21" s="32"/>
      <c r="AD21" s="32">
        <v>78</v>
      </c>
      <c r="AE21" s="32"/>
      <c r="AF21" s="32">
        <v>75</v>
      </c>
      <c r="AG21" s="32"/>
      <c r="AH21" s="32">
        <v>76</v>
      </c>
      <c r="AI21" s="33"/>
      <c r="AJ21" s="61">
        <f t="shared" si="0"/>
        <v>75.25</v>
      </c>
      <c r="AK21" s="62">
        <f t="shared" si="1"/>
        <v>75.25</v>
      </c>
      <c r="AL21" s="63">
        <f t="shared" si="2"/>
        <v>76</v>
      </c>
      <c r="AM21" s="64">
        <f t="shared" si="3"/>
        <v>76</v>
      </c>
      <c r="AN21" s="65">
        <f t="shared" si="4"/>
        <v>75.625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75.625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31">
        <v>76</v>
      </c>
      <c r="E22" s="32"/>
      <c r="F22" s="32">
        <v>76</v>
      </c>
      <c r="G22" s="32"/>
      <c r="H22" s="32">
        <v>77</v>
      </c>
      <c r="I22" s="32"/>
      <c r="J22" s="32">
        <v>78</v>
      </c>
      <c r="K22" s="33"/>
      <c r="L22" s="31">
        <v>77</v>
      </c>
      <c r="M22" s="32"/>
      <c r="N22" s="32">
        <v>76</v>
      </c>
      <c r="O22" s="32"/>
      <c r="P22" s="32">
        <v>78</v>
      </c>
      <c r="Q22" s="32"/>
      <c r="R22" s="32">
        <v>78</v>
      </c>
      <c r="S22" s="33"/>
      <c r="T22" s="31">
        <v>78</v>
      </c>
      <c r="U22" s="32"/>
      <c r="V22" s="32">
        <v>79</v>
      </c>
      <c r="W22" s="32"/>
      <c r="X22" s="32">
        <v>76</v>
      </c>
      <c r="Y22" s="32"/>
      <c r="Z22" s="32">
        <v>78</v>
      </c>
      <c r="AA22" s="33"/>
      <c r="AB22" s="31">
        <v>79</v>
      </c>
      <c r="AC22" s="32"/>
      <c r="AD22" s="32">
        <v>79</v>
      </c>
      <c r="AE22" s="32"/>
      <c r="AF22" s="32">
        <v>78</v>
      </c>
      <c r="AG22" s="32"/>
      <c r="AH22" s="32">
        <v>79</v>
      </c>
      <c r="AI22" s="33"/>
      <c r="AJ22" s="61">
        <f t="shared" si="0"/>
        <v>76.75</v>
      </c>
      <c r="AK22" s="62">
        <f t="shared" si="1"/>
        <v>77.25</v>
      </c>
      <c r="AL22" s="63">
        <f t="shared" si="2"/>
        <v>77.75</v>
      </c>
      <c r="AM22" s="64">
        <f t="shared" si="3"/>
        <v>78.75</v>
      </c>
      <c r="AN22" s="65">
        <f t="shared" si="4"/>
        <v>77.625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77.625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31">
        <v>75</v>
      </c>
      <c r="E23" s="32"/>
      <c r="F23" s="32">
        <v>74</v>
      </c>
      <c r="G23" s="32"/>
      <c r="H23" s="32">
        <v>74</v>
      </c>
      <c r="I23" s="32"/>
      <c r="J23" s="32">
        <v>76</v>
      </c>
      <c r="K23" s="33"/>
      <c r="L23" s="31">
        <v>75</v>
      </c>
      <c r="M23" s="32"/>
      <c r="N23" s="32">
        <v>74</v>
      </c>
      <c r="O23" s="32"/>
      <c r="P23" s="32">
        <v>75</v>
      </c>
      <c r="Q23" s="32"/>
      <c r="R23" s="32">
        <v>76</v>
      </c>
      <c r="S23" s="33"/>
      <c r="T23" s="31">
        <v>77</v>
      </c>
      <c r="U23" s="32"/>
      <c r="V23" s="32">
        <v>78</v>
      </c>
      <c r="W23" s="32"/>
      <c r="X23" s="32">
        <v>77</v>
      </c>
      <c r="Y23" s="32"/>
      <c r="Z23" s="32">
        <v>76</v>
      </c>
      <c r="AA23" s="33"/>
      <c r="AB23" s="31">
        <v>76</v>
      </c>
      <c r="AC23" s="32"/>
      <c r="AD23" s="32">
        <v>78</v>
      </c>
      <c r="AE23" s="32"/>
      <c r="AF23" s="32">
        <v>76</v>
      </c>
      <c r="AG23" s="32"/>
      <c r="AH23" s="32">
        <v>77</v>
      </c>
      <c r="AI23" s="33"/>
      <c r="AJ23" s="61">
        <f t="shared" si="0"/>
        <v>74.75</v>
      </c>
      <c r="AK23" s="62">
        <f t="shared" si="1"/>
        <v>75</v>
      </c>
      <c r="AL23" s="63">
        <f t="shared" si="2"/>
        <v>77</v>
      </c>
      <c r="AM23" s="64">
        <f t="shared" si="3"/>
        <v>76.75</v>
      </c>
      <c r="AN23" s="65">
        <f t="shared" si="4"/>
        <v>75.875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75.875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>
        <v>80</v>
      </c>
      <c r="E25" s="32"/>
      <c r="F25" s="32">
        <v>82</v>
      </c>
      <c r="G25" s="32"/>
      <c r="H25" s="32">
        <v>83</v>
      </c>
      <c r="I25" s="32"/>
      <c r="J25" s="32">
        <v>84</v>
      </c>
      <c r="K25" s="33"/>
      <c r="L25" s="31">
        <v>85</v>
      </c>
      <c r="M25" s="32"/>
      <c r="N25" s="32">
        <v>80</v>
      </c>
      <c r="O25" s="32"/>
      <c r="P25" s="32">
        <v>83</v>
      </c>
      <c r="Q25" s="32"/>
      <c r="R25" s="32">
        <v>83</v>
      </c>
      <c r="S25" s="33"/>
      <c r="T25" s="31">
        <v>84</v>
      </c>
      <c r="U25" s="32"/>
      <c r="V25" s="32">
        <v>85</v>
      </c>
      <c r="W25" s="32"/>
      <c r="X25" s="32">
        <v>86</v>
      </c>
      <c r="Y25" s="32"/>
      <c r="Z25" s="32">
        <v>85</v>
      </c>
      <c r="AA25" s="33"/>
      <c r="AB25" s="31">
        <v>84</v>
      </c>
      <c r="AC25" s="32"/>
      <c r="AD25" s="32">
        <v>83</v>
      </c>
      <c r="AE25" s="32"/>
      <c r="AF25" s="32">
        <v>82</v>
      </c>
      <c r="AG25" s="32"/>
      <c r="AH25" s="32">
        <v>84</v>
      </c>
      <c r="AI25" s="33"/>
      <c r="AJ25" s="61">
        <f t="shared" si="0"/>
        <v>82.25</v>
      </c>
      <c r="AK25" s="62">
        <f t="shared" si="1"/>
        <v>82.75</v>
      </c>
      <c r="AL25" s="63">
        <f t="shared" si="2"/>
        <v>85</v>
      </c>
      <c r="AM25" s="64">
        <f t="shared" si="3"/>
        <v>83.25</v>
      </c>
      <c r="AN25" s="65">
        <f t="shared" si="4"/>
        <v>83.3125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83.3125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>
        <v>84</v>
      </c>
      <c r="E26" s="32"/>
      <c r="F26" s="32">
        <v>83</v>
      </c>
      <c r="G26" s="32"/>
      <c r="H26" s="32">
        <v>82</v>
      </c>
      <c r="I26" s="32"/>
      <c r="J26" s="32">
        <v>84</v>
      </c>
      <c r="K26" s="33"/>
      <c r="L26" s="31">
        <v>84</v>
      </c>
      <c r="M26" s="32"/>
      <c r="N26" s="32">
        <v>85</v>
      </c>
      <c r="O26" s="32"/>
      <c r="P26" s="32">
        <v>85</v>
      </c>
      <c r="Q26" s="32"/>
      <c r="R26" s="32">
        <v>84</v>
      </c>
      <c r="S26" s="33"/>
      <c r="T26" s="31">
        <v>84</v>
      </c>
      <c r="U26" s="32"/>
      <c r="V26" s="32">
        <v>84</v>
      </c>
      <c r="W26" s="32"/>
      <c r="X26" s="32">
        <v>85</v>
      </c>
      <c r="Y26" s="32"/>
      <c r="Z26" s="32">
        <v>80</v>
      </c>
      <c r="AA26" s="33"/>
      <c r="AB26" s="31">
        <v>84</v>
      </c>
      <c r="AC26" s="32"/>
      <c r="AD26" s="32">
        <v>85</v>
      </c>
      <c r="AE26" s="32"/>
      <c r="AF26" s="32">
        <v>86</v>
      </c>
      <c r="AG26" s="32"/>
      <c r="AH26" s="32">
        <v>84</v>
      </c>
      <c r="AI26" s="33"/>
      <c r="AJ26" s="61">
        <f t="shared" si="0"/>
        <v>83.25</v>
      </c>
      <c r="AK26" s="62">
        <f t="shared" si="1"/>
        <v>84.5</v>
      </c>
      <c r="AL26" s="63">
        <f t="shared" si="2"/>
        <v>83.25</v>
      </c>
      <c r="AM26" s="64">
        <f t="shared" si="3"/>
        <v>84.75</v>
      </c>
      <c r="AN26" s="65">
        <f t="shared" si="4"/>
        <v>83.9375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83.9375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>
        <v>86</v>
      </c>
      <c r="E27" s="32"/>
      <c r="F27" s="32">
        <v>85</v>
      </c>
      <c r="G27" s="32"/>
      <c r="H27" s="32">
        <v>84</v>
      </c>
      <c r="I27" s="32"/>
      <c r="J27" s="32">
        <v>83</v>
      </c>
      <c r="K27" s="33"/>
      <c r="L27" s="31">
        <v>84</v>
      </c>
      <c r="M27" s="32"/>
      <c r="N27" s="32">
        <v>85</v>
      </c>
      <c r="O27" s="32"/>
      <c r="P27" s="32">
        <v>84</v>
      </c>
      <c r="Q27" s="32"/>
      <c r="R27" s="32">
        <v>86</v>
      </c>
      <c r="S27" s="33"/>
      <c r="T27" s="31">
        <v>84</v>
      </c>
      <c r="U27" s="32"/>
      <c r="V27" s="32">
        <v>83</v>
      </c>
      <c r="W27" s="32"/>
      <c r="X27" s="32">
        <v>84</v>
      </c>
      <c r="Y27" s="32"/>
      <c r="Z27" s="32">
        <v>83</v>
      </c>
      <c r="AA27" s="33"/>
      <c r="AB27" s="31">
        <v>84</v>
      </c>
      <c r="AC27" s="32"/>
      <c r="AD27" s="32">
        <v>85</v>
      </c>
      <c r="AE27" s="32"/>
      <c r="AF27" s="32">
        <v>84</v>
      </c>
      <c r="AG27" s="32"/>
      <c r="AH27" s="32">
        <v>83</v>
      </c>
      <c r="AI27" s="33"/>
      <c r="AJ27" s="61">
        <f t="shared" si="0"/>
        <v>84.5</v>
      </c>
      <c r="AK27" s="62">
        <f t="shared" si="1"/>
        <v>84.75</v>
      </c>
      <c r="AL27" s="63">
        <f t="shared" si="2"/>
        <v>83.5</v>
      </c>
      <c r="AM27" s="64">
        <f t="shared" si="3"/>
        <v>84</v>
      </c>
      <c r="AN27" s="65">
        <f t="shared" si="4"/>
        <v>84.1875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84.1875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31">
        <v>84</v>
      </c>
      <c r="E28" s="32"/>
      <c r="F28" s="32">
        <v>83</v>
      </c>
      <c r="G28" s="32"/>
      <c r="H28" s="32">
        <v>82</v>
      </c>
      <c r="I28" s="32"/>
      <c r="J28" s="32">
        <v>80</v>
      </c>
      <c r="K28" s="33"/>
      <c r="L28" s="31">
        <v>83</v>
      </c>
      <c r="M28" s="32"/>
      <c r="N28" s="32">
        <v>84</v>
      </c>
      <c r="O28" s="32"/>
      <c r="P28" s="32">
        <v>85</v>
      </c>
      <c r="Q28" s="32"/>
      <c r="R28" s="32">
        <v>85</v>
      </c>
      <c r="S28" s="33"/>
      <c r="T28" s="31">
        <v>85</v>
      </c>
      <c r="U28" s="32"/>
      <c r="V28" s="32">
        <v>86</v>
      </c>
      <c r="W28" s="32"/>
      <c r="X28" s="32">
        <v>87</v>
      </c>
      <c r="Y28" s="32"/>
      <c r="Z28" s="32">
        <v>84</v>
      </c>
      <c r="AA28" s="33"/>
      <c r="AB28" s="31">
        <v>85</v>
      </c>
      <c r="AC28" s="32"/>
      <c r="AD28" s="32">
        <v>86</v>
      </c>
      <c r="AE28" s="32"/>
      <c r="AF28" s="32">
        <v>85</v>
      </c>
      <c r="AG28" s="32"/>
      <c r="AH28" s="32">
        <v>86</v>
      </c>
      <c r="AI28" s="33"/>
      <c r="AJ28" s="61">
        <f t="shared" si="0"/>
        <v>82.25</v>
      </c>
      <c r="AK28" s="62">
        <f t="shared" si="1"/>
        <v>84.25</v>
      </c>
      <c r="AL28" s="63">
        <f t="shared" si="2"/>
        <v>85.5</v>
      </c>
      <c r="AM28" s="64">
        <f t="shared" si="3"/>
        <v>85.5</v>
      </c>
      <c r="AN28" s="65">
        <f t="shared" si="4"/>
        <v>84.375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84.375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31">
        <v>81</v>
      </c>
      <c r="E29" s="32"/>
      <c r="F29" s="32">
        <v>83</v>
      </c>
      <c r="G29" s="32"/>
      <c r="H29" s="32">
        <v>80</v>
      </c>
      <c r="I29" s="32"/>
      <c r="J29" s="32">
        <v>82</v>
      </c>
      <c r="K29" s="33"/>
      <c r="L29" s="31">
        <v>84</v>
      </c>
      <c r="M29" s="32"/>
      <c r="N29" s="32">
        <v>83</v>
      </c>
      <c r="O29" s="32"/>
      <c r="P29" s="32">
        <v>80</v>
      </c>
      <c r="Q29" s="32"/>
      <c r="R29" s="32">
        <v>81</v>
      </c>
      <c r="S29" s="33"/>
      <c r="T29" s="31">
        <v>83</v>
      </c>
      <c r="U29" s="32"/>
      <c r="V29" s="32">
        <v>84</v>
      </c>
      <c r="W29" s="32"/>
      <c r="X29" s="32">
        <v>83</v>
      </c>
      <c r="Y29" s="32"/>
      <c r="Z29" s="32">
        <v>84</v>
      </c>
      <c r="AA29" s="33"/>
      <c r="AB29" s="31">
        <v>80</v>
      </c>
      <c r="AC29" s="32"/>
      <c r="AD29" s="32">
        <v>84</v>
      </c>
      <c r="AE29" s="32"/>
      <c r="AF29" s="32">
        <v>85</v>
      </c>
      <c r="AG29" s="32"/>
      <c r="AH29" s="32">
        <v>84</v>
      </c>
      <c r="AI29" s="33"/>
      <c r="AJ29" s="61">
        <f t="shared" si="0"/>
        <v>81.5</v>
      </c>
      <c r="AK29" s="62">
        <f t="shared" si="1"/>
        <v>82</v>
      </c>
      <c r="AL29" s="63">
        <f t="shared" si="2"/>
        <v>83.5</v>
      </c>
      <c r="AM29" s="64">
        <f t="shared" si="3"/>
        <v>83.25</v>
      </c>
      <c r="AN29" s="65">
        <f t="shared" si="4"/>
        <v>82.5625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82.5625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31">
        <v>84</v>
      </c>
      <c r="E30" s="32"/>
      <c r="F30" s="32">
        <v>83</v>
      </c>
      <c r="G30" s="32"/>
      <c r="H30" s="32">
        <v>83</v>
      </c>
      <c r="I30" s="32"/>
      <c r="J30" s="32">
        <v>84</v>
      </c>
      <c r="K30" s="33"/>
      <c r="L30" s="31">
        <v>85</v>
      </c>
      <c r="M30" s="32"/>
      <c r="N30" s="32">
        <v>86</v>
      </c>
      <c r="O30" s="32"/>
      <c r="P30" s="32">
        <v>84</v>
      </c>
      <c r="Q30" s="32"/>
      <c r="R30" s="32">
        <v>83</v>
      </c>
      <c r="S30" s="33"/>
      <c r="T30" s="31">
        <v>84</v>
      </c>
      <c r="U30" s="32"/>
      <c r="V30" s="32">
        <v>85</v>
      </c>
      <c r="W30" s="32"/>
      <c r="X30" s="32">
        <v>86</v>
      </c>
      <c r="Y30" s="32"/>
      <c r="Z30" s="32">
        <v>85</v>
      </c>
      <c r="AA30" s="33"/>
      <c r="AB30" s="31">
        <v>84</v>
      </c>
      <c r="AC30" s="32"/>
      <c r="AD30" s="32">
        <v>83</v>
      </c>
      <c r="AE30" s="32"/>
      <c r="AF30" s="32">
        <v>84</v>
      </c>
      <c r="AG30" s="32"/>
      <c r="AH30" s="32">
        <v>85</v>
      </c>
      <c r="AI30" s="33"/>
      <c r="AJ30" s="61">
        <f t="shared" si="0"/>
        <v>83.5</v>
      </c>
      <c r="AK30" s="62">
        <f t="shared" si="1"/>
        <v>84.5</v>
      </c>
      <c r="AL30" s="63">
        <f t="shared" si="2"/>
        <v>85</v>
      </c>
      <c r="AM30" s="64">
        <f t="shared" si="3"/>
        <v>84</v>
      </c>
      <c r="AN30" s="65">
        <f t="shared" si="4"/>
        <v>84.25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84.25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31">
        <v>90</v>
      </c>
      <c r="E31" s="32"/>
      <c r="F31" s="32">
        <v>89</v>
      </c>
      <c r="G31" s="32"/>
      <c r="H31" s="32">
        <v>88</v>
      </c>
      <c r="I31" s="32"/>
      <c r="J31" s="32">
        <v>90</v>
      </c>
      <c r="K31" s="33"/>
      <c r="L31" s="31">
        <v>89</v>
      </c>
      <c r="M31" s="32"/>
      <c r="N31" s="32">
        <v>91</v>
      </c>
      <c r="O31" s="32"/>
      <c r="P31" s="32">
        <v>90</v>
      </c>
      <c r="Q31" s="32"/>
      <c r="R31" s="32">
        <v>89</v>
      </c>
      <c r="S31" s="33"/>
      <c r="T31" s="31">
        <v>88</v>
      </c>
      <c r="U31" s="32"/>
      <c r="V31" s="32">
        <v>87</v>
      </c>
      <c r="W31" s="32"/>
      <c r="X31" s="32">
        <v>88</v>
      </c>
      <c r="Y31" s="32"/>
      <c r="Z31" s="32">
        <v>86</v>
      </c>
      <c r="AA31" s="33"/>
      <c r="AB31" s="31">
        <v>87</v>
      </c>
      <c r="AC31" s="32"/>
      <c r="AD31" s="32">
        <v>88</v>
      </c>
      <c r="AE31" s="32"/>
      <c r="AF31" s="32">
        <v>86</v>
      </c>
      <c r="AG31" s="32"/>
      <c r="AH31" s="32">
        <v>89</v>
      </c>
      <c r="AI31" s="33"/>
      <c r="AJ31" s="61">
        <f t="shared" si="0"/>
        <v>89.25</v>
      </c>
      <c r="AK31" s="62">
        <f t="shared" si="1"/>
        <v>89.75</v>
      </c>
      <c r="AL31" s="63">
        <f t="shared" si="2"/>
        <v>87.25</v>
      </c>
      <c r="AM31" s="64">
        <f t="shared" si="3"/>
        <v>87.5</v>
      </c>
      <c r="AN31" s="65">
        <f t="shared" si="4"/>
        <v>88.4375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88.4375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>
        <v>90</v>
      </c>
      <c r="E34" s="32"/>
      <c r="F34" s="32">
        <v>89</v>
      </c>
      <c r="G34" s="32"/>
      <c r="H34" s="32">
        <v>94</v>
      </c>
      <c r="I34" s="32"/>
      <c r="J34" s="32">
        <v>91</v>
      </c>
      <c r="K34" s="33"/>
      <c r="L34" s="31">
        <v>90</v>
      </c>
      <c r="M34" s="32"/>
      <c r="N34" s="32">
        <v>90</v>
      </c>
      <c r="O34" s="32"/>
      <c r="P34" s="32">
        <v>91</v>
      </c>
      <c r="Q34" s="32"/>
      <c r="R34" s="32">
        <v>94</v>
      </c>
      <c r="S34" s="33"/>
      <c r="T34" s="31">
        <v>90</v>
      </c>
      <c r="U34" s="32"/>
      <c r="V34" s="32">
        <v>92</v>
      </c>
      <c r="W34" s="32"/>
      <c r="X34" s="32">
        <v>90</v>
      </c>
      <c r="Y34" s="32"/>
      <c r="Z34" s="32">
        <v>93</v>
      </c>
      <c r="AA34" s="33"/>
      <c r="AB34" s="31">
        <v>92</v>
      </c>
      <c r="AC34" s="32"/>
      <c r="AD34" s="32">
        <v>90</v>
      </c>
      <c r="AE34" s="32"/>
      <c r="AF34" s="32">
        <v>93</v>
      </c>
      <c r="AG34" s="32"/>
      <c r="AH34" s="32">
        <v>80</v>
      </c>
      <c r="AI34" s="33"/>
      <c r="AJ34" s="61">
        <f t="shared" si="0"/>
        <v>91</v>
      </c>
      <c r="AK34" s="62">
        <f t="shared" si="1"/>
        <v>91.25</v>
      </c>
      <c r="AL34" s="63">
        <f t="shared" si="2"/>
        <v>91.25</v>
      </c>
      <c r="AM34" s="64">
        <f t="shared" si="3"/>
        <v>88.75</v>
      </c>
      <c r="AN34" s="65">
        <f t="shared" si="4"/>
        <v>90.5625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90.5625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>
        <v>78</v>
      </c>
      <c r="E35" s="32"/>
      <c r="F35" s="32">
        <v>79</v>
      </c>
      <c r="G35" s="32"/>
      <c r="H35" s="32">
        <v>77</v>
      </c>
      <c r="I35" s="32"/>
      <c r="J35" s="32">
        <v>78</v>
      </c>
      <c r="K35" s="33"/>
      <c r="L35" s="31">
        <v>80</v>
      </c>
      <c r="M35" s="32"/>
      <c r="N35" s="32">
        <v>81</v>
      </c>
      <c r="O35" s="32"/>
      <c r="P35" s="32">
        <v>84</v>
      </c>
      <c r="Q35" s="32"/>
      <c r="R35" s="32">
        <v>88</v>
      </c>
      <c r="S35" s="33"/>
      <c r="T35" s="31">
        <v>89</v>
      </c>
      <c r="U35" s="32"/>
      <c r="V35" s="32">
        <v>89</v>
      </c>
      <c r="W35" s="32"/>
      <c r="X35" s="32">
        <v>86</v>
      </c>
      <c r="Y35" s="32"/>
      <c r="Z35" s="32">
        <v>85</v>
      </c>
      <c r="AA35" s="33"/>
      <c r="AB35" s="31">
        <v>87</v>
      </c>
      <c r="AC35" s="32"/>
      <c r="AD35" s="32">
        <v>85</v>
      </c>
      <c r="AE35" s="32"/>
      <c r="AF35" s="32">
        <v>86</v>
      </c>
      <c r="AG35" s="32"/>
      <c r="AH35" s="32">
        <v>88</v>
      </c>
      <c r="AI35" s="33"/>
      <c r="AJ35" s="61">
        <f t="shared" si="0"/>
        <v>78</v>
      </c>
      <c r="AK35" s="62">
        <f t="shared" si="1"/>
        <v>83.25</v>
      </c>
      <c r="AL35" s="63">
        <f t="shared" si="2"/>
        <v>87.25</v>
      </c>
      <c r="AM35" s="64">
        <f t="shared" si="3"/>
        <v>86.5</v>
      </c>
      <c r="AN35" s="65">
        <f t="shared" si="4"/>
        <v>83.75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83.75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>
        <v>75</v>
      </c>
      <c r="E36" s="32"/>
      <c r="F36" s="32">
        <v>76</v>
      </c>
      <c r="G36" s="32"/>
      <c r="H36" s="32">
        <v>75</v>
      </c>
      <c r="I36" s="32"/>
      <c r="J36" s="32">
        <v>76</v>
      </c>
      <c r="K36" s="33"/>
      <c r="L36" s="31">
        <v>75</v>
      </c>
      <c r="M36" s="32"/>
      <c r="N36" s="32">
        <v>73</v>
      </c>
      <c r="O36" s="32"/>
      <c r="P36" s="32">
        <v>74</v>
      </c>
      <c r="Q36" s="32"/>
      <c r="R36" s="32">
        <v>75</v>
      </c>
      <c r="S36" s="33"/>
      <c r="T36" s="31">
        <v>74</v>
      </c>
      <c r="U36" s="32"/>
      <c r="V36" s="32">
        <v>74</v>
      </c>
      <c r="W36" s="32"/>
      <c r="X36" s="32">
        <v>73</v>
      </c>
      <c r="Y36" s="32"/>
      <c r="Z36" s="32">
        <v>75</v>
      </c>
      <c r="AA36" s="33"/>
      <c r="AB36" s="31">
        <v>76</v>
      </c>
      <c r="AC36" s="32"/>
      <c r="AD36" s="32">
        <v>73</v>
      </c>
      <c r="AE36" s="32"/>
      <c r="AF36" s="32">
        <v>74</v>
      </c>
      <c r="AG36" s="32"/>
      <c r="AH36" s="32">
        <v>75</v>
      </c>
      <c r="AI36" s="33"/>
      <c r="AJ36" s="61">
        <f t="shared" si="0"/>
        <v>75.5</v>
      </c>
      <c r="AK36" s="62">
        <f t="shared" si="1"/>
        <v>74.25</v>
      </c>
      <c r="AL36" s="63">
        <f t="shared" si="2"/>
        <v>74</v>
      </c>
      <c r="AM36" s="64">
        <f t="shared" si="3"/>
        <v>74.5</v>
      </c>
      <c r="AN36" s="65">
        <f t="shared" si="4"/>
        <v>74.5625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74.5625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>
        <v>80</v>
      </c>
      <c r="E37" s="32"/>
      <c r="F37" s="32">
        <v>81</v>
      </c>
      <c r="G37" s="32"/>
      <c r="H37" s="32">
        <v>82</v>
      </c>
      <c r="I37" s="32"/>
      <c r="J37" s="32">
        <v>83</v>
      </c>
      <c r="K37" s="33"/>
      <c r="L37" s="31">
        <v>84</v>
      </c>
      <c r="M37" s="32"/>
      <c r="N37" s="32">
        <v>83</v>
      </c>
      <c r="O37" s="32"/>
      <c r="P37" s="32">
        <v>82</v>
      </c>
      <c r="Q37" s="32"/>
      <c r="R37" s="32">
        <v>81</v>
      </c>
      <c r="S37" s="33"/>
      <c r="T37" s="31">
        <v>83</v>
      </c>
      <c r="U37" s="32"/>
      <c r="V37" s="32">
        <v>84</v>
      </c>
      <c r="W37" s="32"/>
      <c r="X37" s="32">
        <v>83</v>
      </c>
      <c r="Y37" s="32"/>
      <c r="Z37" s="32">
        <v>82</v>
      </c>
      <c r="AA37" s="33"/>
      <c r="AB37" s="31">
        <v>81</v>
      </c>
      <c r="AC37" s="32"/>
      <c r="AD37" s="32">
        <v>83</v>
      </c>
      <c r="AE37" s="32"/>
      <c r="AF37" s="32">
        <v>80</v>
      </c>
      <c r="AG37" s="32"/>
      <c r="AH37" s="32">
        <v>83</v>
      </c>
      <c r="AI37" s="33"/>
      <c r="AJ37" s="61">
        <f t="shared" si="0"/>
        <v>81.5</v>
      </c>
      <c r="AK37" s="62">
        <f t="shared" si="1"/>
        <v>82.5</v>
      </c>
      <c r="AL37" s="63">
        <f t="shared" si="2"/>
        <v>83</v>
      </c>
      <c r="AM37" s="64">
        <f t="shared" si="3"/>
        <v>81.75</v>
      </c>
      <c r="AN37" s="65">
        <f t="shared" si="4"/>
        <v>82.1875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82.1875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>
        <v>75</v>
      </c>
      <c r="E38" s="32"/>
      <c r="F38" s="32">
        <v>76</v>
      </c>
      <c r="G38" s="32"/>
      <c r="H38" s="32">
        <v>75</v>
      </c>
      <c r="I38" s="32"/>
      <c r="J38" s="32">
        <v>74</v>
      </c>
      <c r="K38" s="33"/>
      <c r="L38" s="31">
        <v>74</v>
      </c>
      <c r="M38" s="32"/>
      <c r="N38" s="32">
        <v>73</v>
      </c>
      <c r="O38" s="32"/>
      <c r="P38" s="32">
        <v>75</v>
      </c>
      <c r="Q38" s="32"/>
      <c r="R38" s="32">
        <v>76</v>
      </c>
      <c r="S38" s="33"/>
      <c r="T38" s="31">
        <v>75</v>
      </c>
      <c r="U38" s="32"/>
      <c r="V38" s="32">
        <v>76</v>
      </c>
      <c r="W38" s="32"/>
      <c r="X38" s="32">
        <v>75</v>
      </c>
      <c r="Y38" s="32"/>
      <c r="Z38" s="32">
        <v>74</v>
      </c>
      <c r="AA38" s="33"/>
      <c r="AB38" s="31">
        <v>75</v>
      </c>
      <c r="AC38" s="32"/>
      <c r="AD38" s="32">
        <v>74</v>
      </c>
      <c r="AE38" s="32"/>
      <c r="AF38" s="32">
        <v>75</v>
      </c>
      <c r="AG38" s="32"/>
      <c r="AH38" s="32">
        <v>76</v>
      </c>
      <c r="AI38" s="33"/>
      <c r="AJ38" s="61">
        <f t="shared" si="0"/>
        <v>75</v>
      </c>
      <c r="AK38" s="62">
        <f t="shared" si="1"/>
        <v>74.5</v>
      </c>
      <c r="AL38" s="63">
        <f t="shared" si="2"/>
        <v>75</v>
      </c>
      <c r="AM38" s="64">
        <f t="shared" si="3"/>
        <v>75</v>
      </c>
      <c r="AN38" s="65">
        <f t="shared" si="4"/>
        <v>74.875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74.875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>
        <v>76</v>
      </c>
      <c r="E39" s="32"/>
      <c r="F39" s="32">
        <v>74</v>
      </c>
      <c r="G39" s="32"/>
      <c r="H39" s="32">
        <v>73</v>
      </c>
      <c r="I39" s="32"/>
      <c r="J39" s="32">
        <v>75</v>
      </c>
      <c r="K39" s="33"/>
      <c r="L39" s="31">
        <v>76</v>
      </c>
      <c r="M39" s="32"/>
      <c r="N39" s="32">
        <v>74</v>
      </c>
      <c r="O39" s="32"/>
      <c r="P39" s="32">
        <v>75</v>
      </c>
      <c r="Q39" s="32"/>
      <c r="R39" s="32">
        <v>76</v>
      </c>
      <c r="S39" s="33"/>
      <c r="T39" s="31">
        <v>75</v>
      </c>
      <c r="U39" s="32"/>
      <c r="V39" s="32">
        <v>77</v>
      </c>
      <c r="W39" s="32"/>
      <c r="X39" s="32">
        <v>76</v>
      </c>
      <c r="Y39" s="32"/>
      <c r="Z39" s="32">
        <v>75</v>
      </c>
      <c r="AA39" s="33"/>
      <c r="AB39" s="31">
        <v>74</v>
      </c>
      <c r="AC39" s="32"/>
      <c r="AD39" s="32">
        <v>73</v>
      </c>
      <c r="AE39" s="32"/>
      <c r="AF39" s="32">
        <v>75</v>
      </c>
      <c r="AG39" s="32"/>
      <c r="AH39" s="32">
        <v>76</v>
      </c>
      <c r="AI39" s="33"/>
      <c r="AJ39" s="61">
        <f t="shared" si="0"/>
        <v>74.5</v>
      </c>
      <c r="AK39" s="62">
        <f t="shared" si="1"/>
        <v>75.25</v>
      </c>
      <c r="AL39" s="63">
        <f t="shared" si="2"/>
        <v>75.75</v>
      </c>
      <c r="AM39" s="64">
        <f t="shared" si="3"/>
        <v>74.5</v>
      </c>
      <c r="AN39" s="65">
        <f t="shared" si="4"/>
        <v>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>
        <v>86</v>
      </c>
      <c r="E40" s="32"/>
      <c r="F40" s="32">
        <v>89</v>
      </c>
      <c r="G40" s="32"/>
      <c r="H40" s="32">
        <v>88</v>
      </c>
      <c r="I40" s="32"/>
      <c r="J40" s="32">
        <v>87</v>
      </c>
      <c r="K40" s="33"/>
      <c r="L40" s="31">
        <v>88</v>
      </c>
      <c r="M40" s="32"/>
      <c r="N40" s="32">
        <v>89</v>
      </c>
      <c r="O40" s="32"/>
      <c r="P40" s="32">
        <v>87</v>
      </c>
      <c r="Q40" s="32"/>
      <c r="R40" s="32">
        <v>88</v>
      </c>
      <c r="S40" s="33"/>
      <c r="T40" s="31">
        <v>89</v>
      </c>
      <c r="U40" s="32"/>
      <c r="V40" s="32">
        <v>88</v>
      </c>
      <c r="W40" s="32"/>
      <c r="X40" s="32">
        <v>87</v>
      </c>
      <c r="Y40" s="32"/>
      <c r="Z40" s="32">
        <v>86</v>
      </c>
      <c r="AA40" s="33"/>
      <c r="AB40" s="31">
        <v>87</v>
      </c>
      <c r="AC40" s="32"/>
      <c r="AD40" s="32">
        <v>85</v>
      </c>
      <c r="AE40" s="32"/>
      <c r="AF40" s="32">
        <v>86</v>
      </c>
      <c r="AG40" s="32"/>
      <c r="AH40" s="32">
        <v>87</v>
      </c>
      <c r="AI40" s="33"/>
      <c r="AJ40" s="61">
        <f t="shared" si="0"/>
        <v>87.5</v>
      </c>
      <c r="AK40" s="62">
        <f t="shared" si="1"/>
        <v>88</v>
      </c>
      <c r="AL40" s="63">
        <f t="shared" si="2"/>
        <v>87.5</v>
      </c>
      <c r="AM40" s="64">
        <f t="shared" si="3"/>
        <v>86.25</v>
      </c>
      <c r="AN40" s="65">
        <f t="shared" si="4"/>
        <v>87.3125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87.3125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>
        <v>89</v>
      </c>
      <c r="E41" s="32"/>
      <c r="F41" s="32">
        <v>88</v>
      </c>
      <c r="G41" s="32"/>
      <c r="H41" s="32">
        <v>89</v>
      </c>
      <c r="I41" s="32"/>
      <c r="J41" s="32">
        <v>88</v>
      </c>
      <c r="K41" s="33"/>
      <c r="L41" s="31">
        <v>89</v>
      </c>
      <c r="M41" s="32"/>
      <c r="N41" s="32">
        <v>89</v>
      </c>
      <c r="O41" s="32"/>
      <c r="P41" s="32">
        <v>89</v>
      </c>
      <c r="Q41" s="32"/>
      <c r="R41" s="32">
        <v>88</v>
      </c>
      <c r="S41" s="33"/>
      <c r="T41" s="31">
        <v>87</v>
      </c>
      <c r="U41" s="32"/>
      <c r="V41" s="32">
        <v>86</v>
      </c>
      <c r="W41" s="32"/>
      <c r="X41" s="32">
        <v>88</v>
      </c>
      <c r="Y41" s="32"/>
      <c r="Z41" s="32">
        <v>89</v>
      </c>
      <c r="AA41" s="33"/>
      <c r="AB41" s="31">
        <v>90</v>
      </c>
      <c r="AC41" s="32"/>
      <c r="AD41" s="32">
        <v>89</v>
      </c>
      <c r="AE41" s="32"/>
      <c r="AF41" s="32">
        <v>88</v>
      </c>
      <c r="AG41" s="32"/>
      <c r="AH41" s="32">
        <v>90</v>
      </c>
      <c r="AI41" s="33"/>
      <c r="AJ41" s="61">
        <f t="shared" si="0"/>
        <v>88.5</v>
      </c>
      <c r="AK41" s="62">
        <f t="shared" si="1"/>
        <v>88.75</v>
      </c>
      <c r="AL41" s="63">
        <f t="shared" si="2"/>
        <v>87.5</v>
      </c>
      <c r="AM41" s="64">
        <f t="shared" si="3"/>
        <v>89.25</v>
      </c>
      <c r="AN41" s="65">
        <f t="shared" si="4"/>
        <v>88.5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88.5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>
        <v>80</v>
      </c>
      <c r="E42" s="32"/>
      <c r="F42" s="32">
        <v>84</v>
      </c>
      <c r="G42" s="32"/>
      <c r="H42" s="32">
        <v>80</v>
      </c>
      <c r="I42" s="32"/>
      <c r="J42" s="32">
        <v>84</v>
      </c>
      <c r="K42" s="33"/>
      <c r="L42" s="31">
        <v>83</v>
      </c>
      <c r="M42" s="32"/>
      <c r="N42" s="32">
        <v>84</v>
      </c>
      <c r="O42" s="32"/>
      <c r="P42" s="32">
        <v>85</v>
      </c>
      <c r="Q42" s="32"/>
      <c r="R42" s="32">
        <v>86</v>
      </c>
      <c r="S42" s="33"/>
      <c r="T42" s="31">
        <v>84</v>
      </c>
      <c r="U42" s="32"/>
      <c r="V42" s="32">
        <v>83</v>
      </c>
      <c r="W42" s="32"/>
      <c r="X42" s="32">
        <v>85</v>
      </c>
      <c r="Y42" s="32"/>
      <c r="Z42" s="32">
        <v>84</v>
      </c>
      <c r="AA42" s="33"/>
      <c r="AB42" s="31">
        <v>85</v>
      </c>
      <c r="AC42" s="32"/>
      <c r="AD42" s="32">
        <v>80</v>
      </c>
      <c r="AE42" s="32"/>
      <c r="AF42" s="32">
        <v>84</v>
      </c>
      <c r="AG42" s="32"/>
      <c r="AH42" s="32">
        <v>85</v>
      </c>
      <c r="AI42" s="33"/>
      <c r="AJ42" s="61">
        <f t="shared" si="0"/>
        <v>82</v>
      </c>
      <c r="AK42" s="62">
        <f t="shared" si="1"/>
        <v>84.5</v>
      </c>
      <c r="AL42" s="63">
        <f t="shared" si="2"/>
        <v>84</v>
      </c>
      <c r="AM42" s="64">
        <f t="shared" si="3"/>
        <v>83.5</v>
      </c>
      <c r="AN42" s="65">
        <f t="shared" si="4"/>
        <v>83.5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83.5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>
        <v>79</v>
      </c>
      <c r="E43" s="32"/>
      <c r="F43" s="32">
        <v>78</v>
      </c>
      <c r="G43" s="32"/>
      <c r="H43" s="32">
        <v>77</v>
      </c>
      <c r="I43" s="32"/>
      <c r="J43" s="32">
        <v>78</v>
      </c>
      <c r="K43" s="33"/>
      <c r="L43" s="31">
        <v>79</v>
      </c>
      <c r="M43" s="32"/>
      <c r="N43" s="32">
        <v>78</v>
      </c>
      <c r="O43" s="32"/>
      <c r="P43" s="32">
        <v>79</v>
      </c>
      <c r="Q43" s="32"/>
      <c r="R43" s="32">
        <v>80</v>
      </c>
      <c r="S43" s="33"/>
      <c r="T43" s="31">
        <v>80</v>
      </c>
      <c r="U43" s="32"/>
      <c r="V43" s="32">
        <v>81</v>
      </c>
      <c r="W43" s="32"/>
      <c r="X43" s="32">
        <v>83</v>
      </c>
      <c r="Y43" s="32"/>
      <c r="Z43" s="32">
        <v>85</v>
      </c>
      <c r="AA43" s="33"/>
      <c r="AB43" s="31">
        <v>84</v>
      </c>
      <c r="AC43" s="32"/>
      <c r="AD43" s="32">
        <v>83</v>
      </c>
      <c r="AE43" s="32"/>
      <c r="AF43" s="32">
        <v>84</v>
      </c>
      <c r="AG43" s="32"/>
      <c r="AH43" s="32">
        <v>84</v>
      </c>
      <c r="AI43" s="33"/>
      <c r="AJ43" s="61">
        <f t="shared" si="0"/>
        <v>78</v>
      </c>
      <c r="AK43" s="62">
        <f t="shared" si="1"/>
        <v>79</v>
      </c>
      <c r="AL43" s="63">
        <f t="shared" si="2"/>
        <v>82.25</v>
      </c>
      <c r="AM43" s="64">
        <f t="shared" si="3"/>
        <v>83.75</v>
      </c>
      <c r="AN43" s="65">
        <f t="shared" si="4"/>
        <v>80.75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80.75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>
        <v>89</v>
      </c>
      <c r="E44" s="32"/>
      <c r="F44" s="32">
        <v>90</v>
      </c>
      <c r="G44" s="32"/>
      <c r="H44" s="32">
        <v>89</v>
      </c>
      <c r="I44" s="32"/>
      <c r="J44" s="32">
        <v>90</v>
      </c>
      <c r="K44" s="33"/>
      <c r="L44" s="31">
        <v>92</v>
      </c>
      <c r="M44" s="32"/>
      <c r="N44" s="32">
        <v>89</v>
      </c>
      <c r="O44" s="32"/>
      <c r="P44" s="32">
        <v>88</v>
      </c>
      <c r="Q44" s="32"/>
      <c r="R44" s="32">
        <v>86</v>
      </c>
      <c r="S44" s="33"/>
      <c r="T44" s="31">
        <v>84</v>
      </c>
      <c r="U44" s="32"/>
      <c r="V44" s="32">
        <v>85</v>
      </c>
      <c r="W44" s="32"/>
      <c r="X44" s="32">
        <v>85</v>
      </c>
      <c r="Y44" s="32"/>
      <c r="Z44" s="32">
        <v>86</v>
      </c>
      <c r="AA44" s="33"/>
      <c r="AB44" s="31">
        <v>87</v>
      </c>
      <c r="AC44" s="32"/>
      <c r="AD44" s="32">
        <v>85</v>
      </c>
      <c r="AE44" s="32"/>
      <c r="AF44" s="32">
        <v>86</v>
      </c>
      <c r="AG44" s="32"/>
      <c r="AH44" s="32">
        <v>87</v>
      </c>
      <c r="AI44" s="33"/>
      <c r="AJ44" s="61">
        <f t="shared" si="0"/>
        <v>89.5</v>
      </c>
      <c r="AK44" s="62">
        <f t="shared" si="1"/>
        <v>88.75</v>
      </c>
      <c r="AL44" s="63">
        <f t="shared" si="2"/>
        <v>85</v>
      </c>
      <c r="AM44" s="64">
        <f t="shared" si="3"/>
        <v>86.25</v>
      </c>
      <c r="AN44" s="65">
        <f t="shared" si="4"/>
        <v>87.375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87.375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31">
        <v>88</v>
      </c>
      <c r="E45" s="32"/>
      <c r="F45" s="32">
        <v>89</v>
      </c>
      <c r="G45" s="32"/>
      <c r="H45" s="32">
        <v>87</v>
      </c>
      <c r="I45" s="32"/>
      <c r="J45" s="32">
        <v>90</v>
      </c>
      <c r="K45" s="33"/>
      <c r="L45" s="31">
        <v>89</v>
      </c>
      <c r="M45" s="32"/>
      <c r="N45" s="32">
        <v>91</v>
      </c>
      <c r="O45" s="32"/>
      <c r="P45" s="32">
        <v>90</v>
      </c>
      <c r="Q45" s="32"/>
      <c r="R45" s="32">
        <v>94</v>
      </c>
      <c r="S45" s="33"/>
      <c r="T45" s="31">
        <v>95</v>
      </c>
      <c r="U45" s="32"/>
      <c r="V45" s="32">
        <v>89</v>
      </c>
      <c r="W45" s="32"/>
      <c r="X45" s="32">
        <v>88</v>
      </c>
      <c r="Y45" s="32"/>
      <c r="Z45" s="32">
        <v>89</v>
      </c>
      <c r="AA45" s="33"/>
      <c r="AB45" s="31">
        <v>90</v>
      </c>
      <c r="AC45" s="32"/>
      <c r="AD45" s="32">
        <v>89</v>
      </c>
      <c r="AE45" s="32"/>
      <c r="AF45" s="32">
        <v>88</v>
      </c>
      <c r="AG45" s="32"/>
      <c r="AH45" s="32">
        <v>89</v>
      </c>
      <c r="AI45" s="33"/>
      <c r="AJ45" s="61">
        <f t="shared" si="0"/>
        <v>88.5</v>
      </c>
      <c r="AK45" s="62">
        <f t="shared" si="1"/>
        <v>91</v>
      </c>
      <c r="AL45" s="63">
        <f t="shared" si="2"/>
        <v>90.25</v>
      </c>
      <c r="AM45" s="64">
        <f t="shared" si="3"/>
        <v>89</v>
      </c>
      <c r="AN45" s="65">
        <f t="shared" si="4"/>
        <v>89.6875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89.6875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31">
        <v>79</v>
      </c>
      <c r="E46" s="32"/>
      <c r="F46" s="32">
        <v>78</v>
      </c>
      <c r="G46" s="32"/>
      <c r="H46" s="32">
        <v>77</v>
      </c>
      <c r="I46" s="32"/>
      <c r="J46" s="32">
        <v>80</v>
      </c>
      <c r="K46" s="33"/>
      <c r="L46" s="31">
        <v>83</v>
      </c>
      <c r="M46" s="32"/>
      <c r="N46" s="32">
        <v>82</v>
      </c>
      <c r="O46" s="32"/>
      <c r="P46" s="32">
        <v>80</v>
      </c>
      <c r="Q46" s="32"/>
      <c r="R46" s="32">
        <v>84</v>
      </c>
      <c r="S46" s="33"/>
      <c r="T46" s="31">
        <v>85</v>
      </c>
      <c r="U46" s="32"/>
      <c r="V46" s="32">
        <v>84</v>
      </c>
      <c r="W46" s="32"/>
      <c r="X46" s="32">
        <v>85</v>
      </c>
      <c r="Y46" s="32"/>
      <c r="Z46" s="32">
        <v>84</v>
      </c>
      <c r="AA46" s="33"/>
      <c r="AB46" s="31">
        <v>85</v>
      </c>
      <c r="AC46" s="32"/>
      <c r="AD46" s="32">
        <v>86</v>
      </c>
      <c r="AE46" s="32"/>
      <c r="AF46" s="32">
        <v>85</v>
      </c>
      <c r="AG46" s="32"/>
      <c r="AH46" s="32">
        <v>87</v>
      </c>
      <c r="AI46" s="33"/>
      <c r="AJ46" s="61">
        <f t="shared" si="0"/>
        <v>78.5</v>
      </c>
      <c r="AK46" s="62">
        <f t="shared" si="1"/>
        <v>82.25</v>
      </c>
      <c r="AL46" s="63">
        <f t="shared" si="2"/>
        <v>84.5</v>
      </c>
      <c r="AM46" s="64">
        <f t="shared" si="3"/>
        <v>85.75</v>
      </c>
      <c r="AN46" s="65">
        <f t="shared" si="4"/>
        <v>82.75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82.75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31">
        <v>80</v>
      </c>
      <c r="E47" s="32"/>
      <c r="F47" s="32">
        <v>79</v>
      </c>
      <c r="G47" s="32"/>
      <c r="H47" s="32">
        <v>84</v>
      </c>
      <c r="I47" s="32"/>
      <c r="J47" s="32">
        <v>85</v>
      </c>
      <c r="K47" s="33"/>
      <c r="L47" s="31">
        <v>86</v>
      </c>
      <c r="M47" s="32"/>
      <c r="N47" s="32">
        <v>80</v>
      </c>
      <c r="O47" s="32"/>
      <c r="P47" s="32">
        <v>81</v>
      </c>
      <c r="Q47" s="32"/>
      <c r="R47" s="32">
        <v>82</v>
      </c>
      <c r="S47" s="33"/>
      <c r="T47" s="31">
        <v>83</v>
      </c>
      <c r="U47" s="32"/>
      <c r="V47" s="32">
        <v>84</v>
      </c>
      <c r="W47" s="32"/>
      <c r="X47" s="32">
        <v>85</v>
      </c>
      <c r="Y47" s="32"/>
      <c r="Z47" s="32">
        <v>86</v>
      </c>
      <c r="AA47" s="33"/>
      <c r="AB47" s="31">
        <v>87</v>
      </c>
      <c r="AC47" s="32"/>
      <c r="AD47" s="32">
        <v>88</v>
      </c>
      <c r="AE47" s="32"/>
      <c r="AF47" s="32">
        <v>86</v>
      </c>
      <c r="AG47" s="32"/>
      <c r="AH47" s="32">
        <v>85</v>
      </c>
      <c r="AI47" s="33"/>
      <c r="AJ47" s="61">
        <f t="shared" si="0"/>
        <v>82</v>
      </c>
      <c r="AK47" s="62">
        <f t="shared" si="1"/>
        <v>82.25</v>
      </c>
      <c r="AL47" s="63">
        <f t="shared" si="2"/>
        <v>84.5</v>
      </c>
      <c r="AM47" s="64">
        <f t="shared" si="3"/>
        <v>86.5</v>
      </c>
      <c r="AN47" s="65">
        <f t="shared" si="4"/>
        <v>83.8125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83.8125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30" priority="5" operator="lessThan">
      <formula>70</formula>
    </cfRule>
  </conditionalFormatting>
  <conditionalFormatting sqref="D11:AI11">
    <cfRule type="cellIs" dxfId="29" priority="1" operator="lessThan">
      <formula>70</formula>
    </cfRule>
  </conditionalFormatting>
  <conditionalFormatting sqref="F12:K41">
    <cfRule type="cellIs" dxfId="28" priority="4" operator="lessThan">
      <formula>70</formula>
    </cfRule>
  </conditionalFormatting>
  <conditionalFormatting sqref="N12:AA41">
    <cfRule type="cellIs" dxfId="27" priority="3" operator="lessThan">
      <formula>70</formula>
    </cfRule>
  </conditionalFormatting>
  <conditionalFormatting sqref="AD12:AI41">
    <cfRule type="cellIs" dxfId="26" priority="2" operator="lessThan">
      <formula>70</formula>
    </cfRule>
  </conditionalFormatting>
  <conditionalFormatting sqref="AJ11:AO55">
    <cfRule type="cellIs" dxfId="25" priority="15" operator="lessThan">
      <formula>70</formula>
    </cfRule>
  </conditionalFormatting>
  <conditionalFormatting sqref="AQ11:AQ55">
    <cfRule type="cellIs" dxfId="24" priority="13" operator="lessThan">
      <formula>70</formula>
    </cfRule>
  </conditionalFormatting>
  <conditionalFormatting sqref="AQ11:AX55">
    <cfRule type="cellIs" dxfId="23" priority="14" operator="lessThan">
      <formula>70</formula>
    </cfRule>
  </conditionalFormatting>
  <conditionalFormatting sqref="AY11:AY55">
    <cfRule type="cellIs" dxfId="22" priority="8" operator="lessThan">
      <formula>70</formula>
    </cfRule>
  </conditionalFormatting>
  <dataValidations count="1">
    <dataValidation type="custom" allowBlank="1" showInputMessage="1" showErrorMessage="1" sqref="D11:AI47" xr:uid="{320DE5AC-406E-A646-9BDA-626D328129ED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topLeftCell="A24" zoomScale="85" zoomScaleNormal="85" workbookViewId="0">
      <selection activeCell="AR20" sqref="AR20:AR2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7" t="s">
        <v>145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90" t="s">
        <v>98</v>
      </c>
      <c r="AO7" s="193" t="s">
        <v>103</v>
      </c>
      <c r="AQ7" s="224" t="s">
        <v>20</v>
      </c>
      <c r="AR7" s="225"/>
      <c r="AS7" s="225"/>
      <c r="AT7" s="226"/>
      <c r="AU7" s="174" t="s">
        <v>21</v>
      </c>
      <c r="AV7" s="175"/>
      <c r="AW7" s="175"/>
      <c r="AX7" s="176"/>
      <c r="AY7" s="168" t="s">
        <v>102</v>
      </c>
      <c r="AZ7" s="169"/>
      <c r="BA7" s="168" t="s">
        <v>104</v>
      </c>
      <c r="BB7" s="169"/>
      <c r="BD7" s="24" t="s">
        <v>144</v>
      </c>
    </row>
    <row r="8" spans="1:56" ht="16" thickBot="1" x14ac:dyDescent="0.25">
      <c r="AN8" s="191"/>
      <c r="AO8" s="194"/>
      <c r="AQ8" s="227"/>
      <c r="AR8" s="228"/>
      <c r="AS8" s="228"/>
      <c r="AT8" s="229"/>
      <c r="AU8" s="177"/>
      <c r="AV8" s="178"/>
      <c r="AW8" s="178"/>
      <c r="AX8" s="179"/>
      <c r="AY8" s="172"/>
      <c r="AZ8" s="173"/>
      <c r="BA8" s="170"/>
      <c r="BB8" s="171"/>
    </row>
    <row r="9" spans="1:56" x14ac:dyDescent="0.2">
      <c r="A9" s="213" t="s">
        <v>5</v>
      </c>
      <c r="B9" s="215" t="s">
        <v>4</v>
      </c>
      <c r="C9" s="217" t="s">
        <v>19</v>
      </c>
      <c r="D9" s="219" t="s">
        <v>90</v>
      </c>
      <c r="E9" s="220"/>
      <c r="F9" s="220"/>
      <c r="G9" s="220"/>
      <c r="H9" s="220"/>
      <c r="I9" s="220"/>
      <c r="J9" s="220"/>
      <c r="K9" s="221"/>
      <c r="L9" s="196" t="s">
        <v>91</v>
      </c>
      <c r="M9" s="197"/>
      <c r="N9" s="197"/>
      <c r="O9" s="197"/>
      <c r="P9" s="197"/>
      <c r="Q9" s="197"/>
      <c r="R9" s="197"/>
      <c r="S9" s="198"/>
      <c r="T9" s="208" t="s">
        <v>92</v>
      </c>
      <c r="U9" s="209"/>
      <c r="V9" s="209"/>
      <c r="W9" s="209"/>
      <c r="X9" s="209"/>
      <c r="Y9" s="209"/>
      <c r="Z9" s="209"/>
      <c r="AA9" s="210"/>
      <c r="AB9" s="199" t="s">
        <v>93</v>
      </c>
      <c r="AC9" s="200"/>
      <c r="AD9" s="200"/>
      <c r="AE9" s="200"/>
      <c r="AF9" s="200"/>
      <c r="AG9" s="200"/>
      <c r="AH9" s="200"/>
      <c r="AI9" s="201"/>
      <c r="AJ9" s="202" t="s">
        <v>94</v>
      </c>
      <c r="AK9" s="204" t="s">
        <v>95</v>
      </c>
      <c r="AL9" s="211" t="s">
        <v>96</v>
      </c>
      <c r="AM9" s="206" t="s">
        <v>97</v>
      </c>
      <c r="AN9" s="191"/>
      <c r="AO9" s="194"/>
      <c r="AQ9" s="222" t="s">
        <v>42</v>
      </c>
      <c r="AR9" s="185" t="s">
        <v>43</v>
      </c>
      <c r="AS9" s="181" t="s">
        <v>44</v>
      </c>
      <c r="AT9" s="230" t="s">
        <v>99</v>
      </c>
      <c r="AU9" s="222" t="s">
        <v>46</v>
      </c>
      <c r="AV9" s="185" t="s">
        <v>105</v>
      </c>
      <c r="AW9" s="181" t="s">
        <v>106</v>
      </c>
      <c r="AX9" s="183" t="s">
        <v>107</v>
      </c>
      <c r="AY9" s="164" t="s">
        <v>100</v>
      </c>
      <c r="AZ9" s="166" t="s">
        <v>101</v>
      </c>
      <c r="BA9" s="165" t="s">
        <v>57</v>
      </c>
      <c r="BB9" s="180" t="s">
        <v>58</v>
      </c>
    </row>
    <row r="10" spans="1:56" ht="16" thickBot="1" x14ac:dyDescent="0.25">
      <c r="A10" s="214"/>
      <c r="B10" s="216"/>
      <c r="C10" s="218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3"/>
      <c r="AK10" s="205"/>
      <c r="AL10" s="212"/>
      <c r="AM10" s="207"/>
      <c r="AN10" s="192"/>
      <c r="AO10" s="195"/>
      <c r="AQ10" s="223"/>
      <c r="AR10" s="186"/>
      <c r="AS10" s="182"/>
      <c r="AT10" s="231"/>
      <c r="AU10" s="223"/>
      <c r="AV10" s="186"/>
      <c r="AW10" s="182"/>
      <c r="AX10" s="184"/>
      <c r="AY10" s="165"/>
      <c r="AZ10" s="167"/>
      <c r="BA10" s="165"/>
      <c r="BB10" s="180"/>
    </row>
    <row r="11" spans="1:56" x14ac:dyDescent="0.2">
      <c r="A11" s="41">
        <v>1</v>
      </c>
      <c r="B11" s="147" t="s">
        <v>147</v>
      </c>
      <c r="C11" s="147" t="s">
        <v>148</v>
      </c>
      <c r="D11" s="31">
        <v>82</v>
      </c>
      <c r="E11" s="32"/>
      <c r="F11" s="32">
        <v>80</v>
      </c>
      <c r="G11" s="32"/>
      <c r="H11" s="32">
        <v>80</v>
      </c>
      <c r="I11" s="32"/>
      <c r="J11" s="32">
        <v>82</v>
      </c>
      <c r="K11" s="33"/>
      <c r="L11" s="31">
        <v>85</v>
      </c>
      <c r="M11" s="32"/>
      <c r="N11" s="32">
        <v>75</v>
      </c>
      <c r="O11" s="32"/>
      <c r="P11" s="32">
        <v>76</v>
      </c>
      <c r="Q11" s="32"/>
      <c r="R11" s="32">
        <v>84</v>
      </c>
      <c r="S11" s="33"/>
      <c r="T11" s="31">
        <v>77</v>
      </c>
      <c r="U11" s="32"/>
      <c r="V11" s="32">
        <v>83</v>
      </c>
      <c r="W11" s="32"/>
      <c r="X11" s="32">
        <v>81</v>
      </c>
      <c r="Y11" s="32"/>
      <c r="Z11" s="32">
        <v>82</v>
      </c>
      <c r="AA11" s="33"/>
      <c r="AB11" s="31">
        <v>90</v>
      </c>
      <c r="AC11" s="32"/>
      <c r="AD11" s="32">
        <v>80</v>
      </c>
      <c r="AE11" s="32"/>
      <c r="AF11" s="32">
        <v>86</v>
      </c>
      <c r="AG11" s="32"/>
      <c r="AH11" s="32">
        <v>84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81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80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80.75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85</v>
      </c>
      <c r="AN11" s="60">
        <f>AVERAGE(AJ11:AM11)</f>
        <v>81.6875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81.6875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>
        <v>90</v>
      </c>
      <c r="E12" s="32"/>
      <c r="F12" s="32">
        <v>88</v>
      </c>
      <c r="G12" s="32"/>
      <c r="H12" s="32">
        <v>85</v>
      </c>
      <c r="I12" s="32"/>
      <c r="J12" s="32">
        <v>93</v>
      </c>
      <c r="K12" s="33"/>
      <c r="L12" s="31">
        <v>89</v>
      </c>
      <c r="M12" s="32"/>
      <c r="N12" s="32">
        <v>85</v>
      </c>
      <c r="O12" s="32"/>
      <c r="P12" s="32">
        <v>90</v>
      </c>
      <c r="Q12" s="32"/>
      <c r="R12" s="32">
        <v>91</v>
      </c>
      <c r="S12" s="33"/>
      <c r="T12" s="31">
        <v>95</v>
      </c>
      <c r="U12" s="32"/>
      <c r="V12" s="32">
        <v>88</v>
      </c>
      <c r="W12" s="32"/>
      <c r="X12" s="32">
        <v>92</v>
      </c>
      <c r="Y12" s="32"/>
      <c r="Z12" s="32">
        <v>90</v>
      </c>
      <c r="AA12" s="33"/>
      <c r="AB12" s="31">
        <v>87</v>
      </c>
      <c r="AC12" s="32"/>
      <c r="AD12" s="32">
        <v>92</v>
      </c>
      <c r="AE12" s="32"/>
      <c r="AF12" s="32">
        <v>95</v>
      </c>
      <c r="AG12" s="32"/>
      <c r="AH12" s="32">
        <v>98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89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88.75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91.25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93</v>
      </c>
      <c r="AN12" s="65">
        <f t="shared" ref="AN12:AN55" si="4">AVERAGE(AJ12:AM12)</f>
        <v>90.5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90.5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>
        <v>0</v>
      </c>
      <c r="E13" s="32"/>
      <c r="F13" s="32">
        <v>0</v>
      </c>
      <c r="G13" s="32"/>
      <c r="H13" s="32">
        <v>0</v>
      </c>
      <c r="I13" s="32"/>
      <c r="J13" s="32">
        <v>0</v>
      </c>
      <c r="K13" s="33"/>
      <c r="L13" s="31">
        <v>0</v>
      </c>
      <c r="M13" s="32"/>
      <c r="N13" s="32">
        <v>0</v>
      </c>
      <c r="O13" s="32"/>
      <c r="P13" s="32">
        <v>0</v>
      </c>
      <c r="Q13" s="32"/>
      <c r="R13" s="32">
        <v>0</v>
      </c>
      <c r="S13" s="33"/>
      <c r="T13" s="31">
        <v>0</v>
      </c>
      <c r="U13" s="32"/>
      <c r="V13" s="32">
        <v>0</v>
      </c>
      <c r="W13" s="32"/>
      <c r="X13" s="32">
        <v>0</v>
      </c>
      <c r="Y13" s="32"/>
      <c r="Z13" s="32">
        <v>0</v>
      </c>
      <c r="AA13" s="33"/>
      <c r="AB13" s="31">
        <v>0</v>
      </c>
      <c r="AC13" s="32"/>
      <c r="AD13" s="32">
        <v>0</v>
      </c>
      <c r="AE13" s="32"/>
      <c r="AF13" s="32">
        <v>0</v>
      </c>
      <c r="AG13" s="32"/>
      <c r="AH13" s="32">
        <v>0</v>
      </c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>
        <v>0</v>
      </c>
      <c r="E14" s="32"/>
      <c r="F14" s="32">
        <v>0</v>
      </c>
      <c r="G14" s="32"/>
      <c r="H14" s="32">
        <v>0</v>
      </c>
      <c r="I14" s="32"/>
      <c r="J14" s="32">
        <v>0</v>
      </c>
      <c r="K14" s="33"/>
      <c r="L14" s="31">
        <v>0</v>
      </c>
      <c r="M14" s="32"/>
      <c r="N14" s="32">
        <v>0</v>
      </c>
      <c r="O14" s="32"/>
      <c r="P14" s="32">
        <v>0</v>
      </c>
      <c r="Q14" s="32"/>
      <c r="R14" s="32">
        <v>0</v>
      </c>
      <c r="S14" s="33"/>
      <c r="T14" s="31">
        <v>0</v>
      </c>
      <c r="U14" s="32"/>
      <c r="V14" s="32">
        <v>0</v>
      </c>
      <c r="W14" s="32"/>
      <c r="X14" s="32">
        <v>0</v>
      </c>
      <c r="Y14" s="32"/>
      <c r="Z14" s="32">
        <v>0</v>
      </c>
      <c r="AA14" s="33"/>
      <c r="AB14" s="31">
        <v>0</v>
      </c>
      <c r="AC14" s="32"/>
      <c r="AD14" s="32">
        <v>0</v>
      </c>
      <c r="AE14" s="32"/>
      <c r="AF14" s="32">
        <v>0</v>
      </c>
      <c r="AG14" s="32"/>
      <c r="AH14" s="32">
        <v>0</v>
      </c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>
        <v>98</v>
      </c>
      <c r="E15" s="32"/>
      <c r="F15" s="32">
        <v>95</v>
      </c>
      <c r="G15" s="32"/>
      <c r="H15" s="32">
        <v>80</v>
      </c>
      <c r="I15" s="32"/>
      <c r="J15" s="32">
        <v>90</v>
      </c>
      <c r="K15" s="33"/>
      <c r="L15" s="31">
        <v>94</v>
      </c>
      <c r="M15" s="32"/>
      <c r="N15" s="32">
        <v>90</v>
      </c>
      <c r="O15" s="32"/>
      <c r="P15" s="32">
        <v>95</v>
      </c>
      <c r="Q15" s="32"/>
      <c r="R15" s="32">
        <v>92</v>
      </c>
      <c r="S15" s="33"/>
      <c r="T15" s="31">
        <v>90</v>
      </c>
      <c r="U15" s="32"/>
      <c r="V15" s="32">
        <v>95</v>
      </c>
      <c r="W15" s="32"/>
      <c r="X15" s="32">
        <v>80</v>
      </c>
      <c r="Y15" s="32"/>
      <c r="Z15" s="32">
        <v>85</v>
      </c>
      <c r="AA15" s="33"/>
      <c r="AB15" s="31">
        <v>96</v>
      </c>
      <c r="AC15" s="32"/>
      <c r="AD15" s="32">
        <v>92</v>
      </c>
      <c r="AE15" s="32"/>
      <c r="AF15" s="32">
        <v>97</v>
      </c>
      <c r="AG15" s="32"/>
      <c r="AH15" s="32">
        <v>90</v>
      </c>
      <c r="AI15" s="13"/>
      <c r="AJ15" s="61">
        <f t="shared" si="0"/>
        <v>90.75</v>
      </c>
      <c r="AK15" s="62">
        <f t="shared" si="1"/>
        <v>92.75</v>
      </c>
      <c r="AL15" s="63">
        <f t="shared" si="2"/>
        <v>87.5</v>
      </c>
      <c r="AM15" s="64">
        <f t="shared" si="3"/>
        <v>93.75</v>
      </c>
      <c r="AN15" s="65">
        <f t="shared" si="4"/>
        <v>91.1875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91.1875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>
        <v>85</v>
      </c>
      <c r="E16" s="32"/>
      <c r="F16" s="32">
        <v>80</v>
      </c>
      <c r="G16" s="32"/>
      <c r="H16" s="32">
        <v>90</v>
      </c>
      <c r="I16" s="32"/>
      <c r="J16" s="32">
        <v>95</v>
      </c>
      <c r="K16" s="33"/>
      <c r="L16" s="31">
        <v>80</v>
      </c>
      <c r="M16" s="32"/>
      <c r="N16" s="32">
        <v>95</v>
      </c>
      <c r="O16" s="32"/>
      <c r="P16" s="32">
        <v>96</v>
      </c>
      <c r="Q16" s="32"/>
      <c r="R16" s="32">
        <v>82</v>
      </c>
      <c r="S16" s="33"/>
      <c r="T16" s="31">
        <v>95</v>
      </c>
      <c r="U16" s="32"/>
      <c r="V16" s="32">
        <v>85</v>
      </c>
      <c r="W16" s="32"/>
      <c r="X16" s="32">
        <v>90</v>
      </c>
      <c r="Y16" s="32"/>
      <c r="Z16" s="32">
        <v>91</v>
      </c>
      <c r="AA16" s="33"/>
      <c r="AB16" s="31">
        <v>90</v>
      </c>
      <c r="AC16" s="32"/>
      <c r="AD16" s="32">
        <v>98</v>
      </c>
      <c r="AE16" s="32"/>
      <c r="AF16" s="32">
        <v>95</v>
      </c>
      <c r="AG16" s="32"/>
      <c r="AH16" s="32">
        <v>90</v>
      </c>
      <c r="AI16" s="13"/>
      <c r="AJ16" s="61">
        <f t="shared" si="0"/>
        <v>87.5</v>
      </c>
      <c r="AK16" s="62">
        <f t="shared" si="1"/>
        <v>88.25</v>
      </c>
      <c r="AL16" s="63">
        <f t="shared" si="2"/>
        <v>90.25</v>
      </c>
      <c r="AM16" s="64">
        <f t="shared" si="3"/>
        <v>93.25</v>
      </c>
      <c r="AN16" s="65">
        <f t="shared" si="4"/>
        <v>89.8125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89.8125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155">
        <v>86</v>
      </c>
      <c r="E17" s="156"/>
      <c r="F17" s="156">
        <v>84</v>
      </c>
      <c r="G17" s="156"/>
      <c r="H17" s="156">
        <v>90</v>
      </c>
      <c r="I17" s="156"/>
      <c r="J17" s="156">
        <v>90</v>
      </c>
      <c r="K17" s="157"/>
      <c r="L17" s="155">
        <v>85</v>
      </c>
      <c r="M17" s="156"/>
      <c r="N17" s="156">
        <v>83</v>
      </c>
      <c r="O17" s="156"/>
      <c r="P17" s="156">
        <v>85</v>
      </c>
      <c r="Q17" s="156"/>
      <c r="R17" s="156">
        <v>82</v>
      </c>
      <c r="S17" s="157"/>
      <c r="T17" s="155">
        <v>87</v>
      </c>
      <c r="U17" s="156"/>
      <c r="V17" s="156">
        <v>85</v>
      </c>
      <c r="W17" s="156"/>
      <c r="X17" s="156">
        <v>82</v>
      </c>
      <c r="Y17" s="156"/>
      <c r="Z17" s="156">
        <v>90</v>
      </c>
      <c r="AA17" s="157"/>
      <c r="AB17" s="155">
        <v>87</v>
      </c>
      <c r="AC17" s="156"/>
      <c r="AD17" s="156">
        <v>85</v>
      </c>
      <c r="AE17" s="156"/>
      <c r="AF17" s="156">
        <v>82</v>
      </c>
      <c r="AG17" s="156"/>
      <c r="AH17" s="156">
        <v>85</v>
      </c>
      <c r="AI17" s="13"/>
      <c r="AJ17" s="61">
        <f t="shared" si="0"/>
        <v>87.5</v>
      </c>
      <c r="AK17" s="62">
        <f t="shared" si="1"/>
        <v>83.75</v>
      </c>
      <c r="AL17" s="63">
        <f t="shared" si="2"/>
        <v>86</v>
      </c>
      <c r="AM17" s="64">
        <f t="shared" si="3"/>
        <v>84.75</v>
      </c>
      <c r="AN17" s="65">
        <f t="shared" si="4"/>
        <v>85.5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85.5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155">
        <v>82</v>
      </c>
      <c r="E18" s="156"/>
      <c r="F18" s="156">
        <v>75</v>
      </c>
      <c r="G18" s="156"/>
      <c r="H18" s="156">
        <v>77</v>
      </c>
      <c r="I18" s="156"/>
      <c r="J18" s="156">
        <v>85</v>
      </c>
      <c r="K18" s="157"/>
      <c r="L18" s="155">
        <v>80</v>
      </c>
      <c r="M18" s="156"/>
      <c r="N18" s="156">
        <v>78</v>
      </c>
      <c r="O18" s="156"/>
      <c r="P18" s="156">
        <v>82</v>
      </c>
      <c r="Q18" s="156"/>
      <c r="R18" s="156">
        <v>87</v>
      </c>
      <c r="S18" s="157"/>
      <c r="T18" s="155">
        <v>80</v>
      </c>
      <c r="U18" s="156"/>
      <c r="V18" s="156">
        <v>79</v>
      </c>
      <c r="W18" s="156"/>
      <c r="X18" s="156">
        <v>81</v>
      </c>
      <c r="Y18" s="156"/>
      <c r="Z18" s="156">
        <v>89</v>
      </c>
      <c r="AA18" s="157"/>
      <c r="AB18" s="155">
        <v>85</v>
      </c>
      <c r="AC18" s="156"/>
      <c r="AD18" s="156">
        <v>80</v>
      </c>
      <c r="AE18" s="156"/>
      <c r="AF18" s="156">
        <v>80</v>
      </c>
      <c r="AG18" s="156"/>
      <c r="AH18" s="156">
        <v>85</v>
      </c>
      <c r="AI18" s="13"/>
      <c r="AJ18" s="61">
        <f t="shared" si="0"/>
        <v>79.75</v>
      </c>
      <c r="AK18" s="62">
        <f t="shared" si="1"/>
        <v>81.75</v>
      </c>
      <c r="AL18" s="63">
        <f t="shared" si="2"/>
        <v>82.25</v>
      </c>
      <c r="AM18" s="64">
        <f t="shared" si="3"/>
        <v>82.5</v>
      </c>
      <c r="AN18" s="65">
        <f t="shared" si="4"/>
        <v>81.5625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81.5625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155">
        <v>90</v>
      </c>
      <c r="E19" s="156"/>
      <c r="F19" s="156">
        <v>85</v>
      </c>
      <c r="G19" s="156"/>
      <c r="H19" s="156">
        <v>80</v>
      </c>
      <c r="I19" s="156"/>
      <c r="J19" s="156">
        <v>89</v>
      </c>
      <c r="K19" s="157"/>
      <c r="L19" s="155">
        <v>85</v>
      </c>
      <c r="M19" s="156"/>
      <c r="N19" s="156">
        <v>82</v>
      </c>
      <c r="O19" s="156"/>
      <c r="P19" s="156">
        <v>89</v>
      </c>
      <c r="Q19" s="156"/>
      <c r="R19" s="156">
        <v>90</v>
      </c>
      <c r="S19" s="157"/>
      <c r="T19" s="155">
        <v>82</v>
      </c>
      <c r="U19" s="156"/>
      <c r="V19" s="156">
        <v>80</v>
      </c>
      <c r="W19" s="156"/>
      <c r="X19" s="156">
        <v>88</v>
      </c>
      <c r="Y19" s="156"/>
      <c r="Z19" s="156">
        <v>85</v>
      </c>
      <c r="AA19" s="157"/>
      <c r="AB19" s="155">
        <v>80</v>
      </c>
      <c r="AC19" s="156"/>
      <c r="AD19" s="156">
        <v>81</v>
      </c>
      <c r="AE19" s="156"/>
      <c r="AF19" s="156">
        <v>84</v>
      </c>
      <c r="AG19" s="156"/>
      <c r="AH19" s="156">
        <v>90</v>
      </c>
      <c r="AI19" s="13"/>
      <c r="AJ19" s="61">
        <f t="shared" si="0"/>
        <v>86</v>
      </c>
      <c r="AK19" s="62">
        <f t="shared" si="1"/>
        <v>86.5</v>
      </c>
      <c r="AL19" s="63">
        <f t="shared" si="2"/>
        <v>83.75</v>
      </c>
      <c r="AM19" s="64">
        <f t="shared" si="3"/>
        <v>83.75</v>
      </c>
      <c r="AN19" s="65">
        <f t="shared" si="4"/>
        <v>85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155">
        <v>95</v>
      </c>
      <c r="E20" s="156"/>
      <c r="F20" s="156">
        <v>92</v>
      </c>
      <c r="G20" s="156"/>
      <c r="H20" s="156">
        <v>90</v>
      </c>
      <c r="I20" s="156"/>
      <c r="J20" s="156">
        <v>92</v>
      </c>
      <c r="K20" s="157"/>
      <c r="L20" s="155">
        <v>90</v>
      </c>
      <c r="M20" s="156"/>
      <c r="N20" s="156">
        <v>95</v>
      </c>
      <c r="O20" s="156"/>
      <c r="P20" s="156">
        <v>90</v>
      </c>
      <c r="Q20" s="156"/>
      <c r="R20" s="156">
        <v>90</v>
      </c>
      <c r="S20" s="157"/>
      <c r="T20" s="155">
        <v>97</v>
      </c>
      <c r="U20" s="156"/>
      <c r="V20" s="156">
        <v>94</v>
      </c>
      <c r="W20" s="156"/>
      <c r="X20" s="156">
        <v>90</v>
      </c>
      <c r="Y20" s="156"/>
      <c r="Z20" s="156">
        <v>92</v>
      </c>
      <c r="AA20" s="157"/>
      <c r="AB20" s="155">
        <v>90</v>
      </c>
      <c r="AC20" s="156"/>
      <c r="AD20" s="156">
        <v>98</v>
      </c>
      <c r="AE20" s="156"/>
      <c r="AF20" s="156">
        <v>94</v>
      </c>
      <c r="AG20" s="156"/>
      <c r="AH20" s="156">
        <v>95</v>
      </c>
      <c r="AI20" s="13"/>
      <c r="AJ20" s="61">
        <f t="shared" si="0"/>
        <v>92.25</v>
      </c>
      <c r="AK20" s="62">
        <f t="shared" si="1"/>
        <v>91.25</v>
      </c>
      <c r="AL20" s="63">
        <f t="shared" si="2"/>
        <v>93.25</v>
      </c>
      <c r="AM20" s="64">
        <f t="shared" si="3"/>
        <v>94.25</v>
      </c>
      <c r="AN20" s="65">
        <f t="shared" si="4"/>
        <v>92.75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92.75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155">
        <v>75</v>
      </c>
      <c r="E21" s="156"/>
      <c r="F21" s="156">
        <v>78</v>
      </c>
      <c r="G21" s="156"/>
      <c r="H21" s="156">
        <v>70</v>
      </c>
      <c r="I21" s="156"/>
      <c r="J21" s="156">
        <v>85</v>
      </c>
      <c r="K21" s="157"/>
      <c r="L21" s="155">
        <v>73</v>
      </c>
      <c r="M21" s="156"/>
      <c r="N21" s="156">
        <v>77</v>
      </c>
      <c r="O21" s="156"/>
      <c r="P21" s="156">
        <v>75</v>
      </c>
      <c r="Q21" s="156"/>
      <c r="R21" s="156">
        <v>82</v>
      </c>
      <c r="S21" s="157"/>
      <c r="T21" s="155">
        <v>79</v>
      </c>
      <c r="U21" s="156"/>
      <c r="V21" s="156">
        <v>77</v>
      </c>
      <c r="W21" s="156"/>
      <c r="X21" s="156">
        <v>75</v>
      </c>
      <c r="Y21" s="156"/>
      <c r="Z21" s="156">
        <v>85</v>
      </c>
      <c r="AA21" s="157"/>
      <c r="AB21" s="155">
        <v>75</v>
      </c>
      <c r="AC21" s="156"/>
      <c r="AD21" s="156">
        <v>78</v>
      </c>
      <c r="AE21" s="156"/>
      <c r="AF21" s="156">
        <v>84</v>
      </c>
      <c r="AG21" s="156"/>
      <c r="AH21" s="156">
        <v>89</v>
      </c>
      <c r="AI21" s="13"/>
      <c r="AJ21" s="61">
        <f t="shared" si="0"/>
        <v>77</v>
      </c>
      <c r="AK21" s="62">
        <f t="shared" si="1"/>
        <v>76.75</v>
      </c>
      <c r="AL21" s="63">
        <f t="shared" si="2"/>
        <v>79</v>
      </c>
      <c r="AM21" s="64">
        <f t="shared" si="3"/>
        <v>81.5</v>
      </c>
      <c r="AN21" s="65">
        <f t="shared" si="4"/>
        <v>78.5625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78.5625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155">
        <v>75</v>
      </c>
      <c r="E22" s="156"/>
      <c r="F22" s="156">
        <v>72</v>
      </c>
      <c r="G22" s="156"/>
      <c r="H22" s="156">
        <v>73</v>
      </c>
      <c r="I22" s="156"/>
      <c r="J22" s="156">
        <v>75</v>
      </c>
      <c r="K22" s="157"/>
      <c r="L22" s="155">
        <v>71</v>
      </c>
      <c r="M22" s="156"/>
      <c r="N22" s="156">
        <v>75</v>
      </c>
      <c r="O22" s="156"/>
      <c r="P22" s="156">
        <v>80</v>
      </c>
      <c r="Q22" s="156"/>
      <c r="R22" s="156">
        <v>80</v>
      </c>
      <c r="S22" s="157"/>
      <c r="T22" s="155">
        <v>72</v>
      </c>
      <c r="U22" s="156"/>
      <c r="V22" s="156">
        <v>75</v>
      </c>
      <c r="W22" s="156"/>
      <c r="X22" s="156">
        <v>85</v>
      </c>
      <c r="Y22" s="156"/>
      <c r="Z22" s="156">
        <v>82</v>
      </c>
      <c r="AA22" s="157"/>
      <c r="AB22" s="155">
        <v>72</v>
      </c>
      <c r="AC22" s="156"/>
      <c r="AD22" s="156">
        <v>75</v>
      </c>
      <c r="AE22" s="156"/>
      <c r="AF22" s="156">
        <v>84</v>
      </c>
      <c r="AG22" s="156"/>
      <c r="AH22" s="156">
        <v>83</v>
      </c>
      <c r="AI22" s="13"/>
      <c r="AJ22" s="61">
        <f t="shared" si="0"/>
        <v>73.75</v>
      </c>
      <c r="AK22" s="62">
        <f t="shared" si="1"/>
        <v>76.5</v>
      </c>
      <c r="AL22" s="63">
        <f t="shared" si="2"/>
        <v>78.5</v>
      </c>
      <c r="AM22" s="64">
        <f t="shared" si="3"/>
        <v>78.5</v>
      </c>
      <c r="AN22" s="65">
        <f t="shared" si="4"/>
        <v>76.8125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76.8125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155">
        <v>95</v>
      </c>
      <c r="E23" s="156"/>
      <c r="F23" s="156">
        <v>75</v>
      </c>
      <c r="G23" s="156"/>
      <c r="H23" s="156">
        <v>78</v>
      </c>
      <c r="I23" s="156"/>
      <c r="J23" s="156">
        <v>80</v>
      </c>
      <c r="K23" s="157"/>
      <c r="L23" s="155">
        <v>80</v>
      </c>
      <c r="M23" s="156"/>
      <c r="N23" s="156">
        <v>80</v>
      </c>
      <c r="O23" s="156"/>
      <c r="P23" s="156">
        <v>85</v>
      </c>
      <c r="Q23" s="156"/>
      <c r="R23" s="156">
        <v>80</v>
      </c>
      <c r="S23" s="157"/>
      <c r="T23" s="155">
        <v>82</v>
      </c>
      <c r="U23" s="156"/>
      <c r="V23" s="156">
        <v>72</v>
      </c>
      <c r="W23" s="156"/>
      <c r="X23" s="156">
        <v>80</v>
      </c>
      <c r="Y23" s="156"/>
      <c r="Z23" s="156">
        <v>75</v>
      </c>
      <c r="AA23" s="157"/>
      <c r="AB23" s="155">
        <v>80</v>
      </c>
      <c r="AC23" s="156"/>
      <c r="AD23" s="156">
        <v>80</v>
      </c>
      <c r="AE23" s="156"/>
      <c r="AF23" s="156">
        <v>75</v>
      </c>
      <c r="AG23" s="156"/>
      <c r="AH23" s="156">
        <v>80</v>
      </c>
      <c r="AI23" s="13"/>
      <c r="AJ23" s="61">
        <f t="shared" si="0"/>
        <v>82</v>
      </c>
      <c r="AK23" s="62">
        <f t="shared" si="1"/>
        <v>81.25</v>
      </c>
      <c r="AL23" s="63">
        <f t="shared" si="2"/>
        <v>77.25</v>
      </c>
      <c r="AM23" s="64">
        <f t="shared" si="3"/>
        <v>78.75</v>
      </c>
      <c r="AN23" s="65">
        <f t="shared" si="4"/>
        <v>79.8125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79.8125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>
        <v>0</v>
      </c>
      <c r="E24" s="32"/>
      <c r="F24" s="32">
        <v>0</v>
      </c>
      <c r="G24" s="32"/>
      <c r="H24" s="32">
        <v>0</v>
      </c>
      <c r="I24" s="32"/>
      <c r="J24" s="32">
        <v>0</v>
      </c>
      <c r="K24" s="33"/>
      <c r="L24" s="31">
        <v>0</v>
      </c>
      <c r="M24" s="32"/>
      <c r="N24" s="32">
        <v>0</v>
      </c>
      <c r="O24" s="32"/>
      <c r="P24" s="32">
        <v>0</v>
      </c>
      <c r="Q24" s="32"/>
      <c r="R24" s="32">
        <v>0</v>
      </c>
      <c r="S24" s="33"/>
      <c r="T24" s="31">
        <v>0</v>
      </c>
      <c r="U24" s="32"/>
      <c r="V24" s="32">
        <v>0</v>
      </c>
      <c r="W24" s="32"/>
      <c r="X24" s="32">
        <v>0</v>
      </c>
      <c r="Y24" s="32"/>
      <c r="Z24" s="32">
        <v>0</v>
      </c>
      <c r="AA24" s="33"/>
      <c r="AB24" s="31">
        <v>0</v>
      </c>
      <c r="AC24" s="32"/>
      <c r="AD24" s="32">
        <v>0</v>
      </c>
      <c r="AE24" s="32"/>
      <c r="AF24" s="32">
        <v>0</v>
      </c>
      <c r="AG24" s="32"/>
      <c r="AH24" s="32">
        <v>0</v>
      </c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>
        <v>85</v>
      </c>
      <c r="E25" s="32"/>
      <c r="F25" s="32">
        <v>83</v>
      </c>
      <c r="G25" s="32"/>
      <c r="H25" s="32">
        <v>88</v>
      </c>
      <c r="I25" s="32"/>
      <c r="J25" s="32">
        <v>80</v>
      </c>
      <c r="K25" s="33"/>
      <c r="L25" s="31">
        <v>90</v>
      </c>
      <c r="M25" s="32"/>
      <c r="N25" s="32">
        <v>80</v>
      </c>
      <c r="O25" s="32"/>
      <c r="P25" s="32">
        <v>79</v>
      </c>
      <c r="Q25" s="32"/>
      <c r="R25" s="32">
        <v>91</v>
      </c>
      <c r="S25" s="33"/>
      <c r="T25" s="31">
        <v>90</v>
      </c>
      <c r="U25" s="32"/>
      <c r="V25" s="32">
        <v>93</v>
      </c>
      <c r="W25" s="32"/>
      <c r="X25" s="32">
        <v>89</v>
      </c>
      <c r="Y25" s="32"/>
      <c r="Z25" s="32">
        <v>95</v>
      </c>
      <c r="AA25" s="33"/>
      <c r="AB25" s="31">
        <v>88</v>
      </c>
      <c r="AC25" s="32"/>
      <c r="AD25" s="32">
        <v>90</v>
      </c>
      <c r="AE25" s="32"/>
      <c r="AF25" s="32">
        <v>93</v>
      </c>
      <c r="AG25" s="32"/>
      <c r="AH25" s="32">
        <v>92</v>
      </c>
      <c r="AI25" s="13"/>
      <c r="AJ25" s="61">
        <f t="shared" si="0"/>
        <v>84</v>
      </c>
      <c r="AK25" s="62">
        <f t="shared" si="1"/>
        <v>85</v>
      </c>
      <c r="AL25" s="63">
        <f t="shared" si="2"/>
        <v>91.75</v>
      </c>
      <c r="AM25" s="64">
        <f t="shared" si="3"/>
        <v>90.75</v>
      </c>
      <c r="AN25" s="65">
        <f t="shared" si="4"/>
        <v>87.875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87.875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>
        <v>80</v>
      </c>
      <c r="E26" s="32"/>
      <c r="F26" s="32">
        <v>85</v>
      </c>
      <c r="G26" s="32"/>
      <c r="H26" s="32">
        <v>90</v>
      </c>
      <c r="I26" s="32"/>
      <c r="J26" s="32">
        <v>89</v>
      </c>
      <c r="K26" s="33"/>
      <c r="L26" s="31">
        <v>87</v>
      </c>
      <c r="M26" s="32"/>
      <c r="N26" s="32">
        <v>83</v>
      </c>
      <c r="O26" s="32"/>
      <c r="P26" s="32">
        <v>80</v>
      </c>
      <c r="Q26" s="32"/>
      <c r="R26" s="32">
        <v>90</v>
      </c>
      <c r="S26" s="33"/>
      <c r="T26" s="31">
        <v>94</v>
      </c>
      <c r="U26" s="32"/>
      <c r="V26" s="32">
        <v>90</v>
      </c>
      <c r="W26" s="32"/>
      <c r="X26" s="32">
        <v>88</v>
      </c>
      <c r="Y26" s="32"/>
      <c r="Z26" s="32">
        <v>98</v>
      </c>
      <c r="AA26" s="33"/>
      <c r="AB26" s="31">
        <v>90</v>
      </c>
      <c r="AC26" s="32"/>
      <c r="AD26" s="32">
        <v>95</v>
      </c>
      <c r="AE26" s="32"/>
      <c r="AF26" s="32">
        <v>90</v>
      </c>
      <c r="AG26" s="32"/>
      <c r="AH26" s="32">
        <v>94</v>
      </c>
      <c r="AI26" s="13"/>
      <c r="AJ26" s="61">
        <f t="shared" si="0"/>
        <v>86</v>
      </c>
      <c r="AK26" s="62">
        <f t="shared" si="1"/>
        <v>85</v>
      </c>
      <c r="AL26" s="63">
        <f t="shared" si="2"/>
        <v>92.5</v>
      </c>
      <c r="AM26" s="64">
        <f t="shared" si="3"/>
        <v>92.25</v>
      </c>
      <c r="AN26" s="65">
        <f t="shared" si="4"/>
        <v>88.9375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88.9375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>
        <v>95</v>
      </c>
      <c r="E27" s="32"/>
      <c r="F27" s="32">
        <v>100</v>
      </c>
      <c r="G27" s="32"/>
      <c r="H27" s="32">
        <v>90</v>
      </c>
      <c r="I27" s="32"/>
      <c r="J27" s="32">
        <v>95</v>
      </c>
      <c r="K27" s="33"/>
      <c r="L27" s="31">
        <v>98</v>
      </c>
      <c r="M27" s="32"/>
      <c r="N27" s="32">
        <v>90</v>
      </c>
      <c r="O27" s="32"/>
      <c r="P27" s="32">
        <v>93</v>
      </c>
      <c r="Q27" s="32"/>
      <c r="R27" s="32">
        <v>95</v>
      </c>
      <c r="S27" s="33"/>
      <c r="T27" s="31">
        <v>91</v>
      </c>
      <c r="U27" s="32"/>
      <c r="V27" s="32">
        <v>96</v>
      </c>
      <c r="W27" s="32"/>
      <c r="X27" s="32">
        <v>90</v>
      </c>
      <c r="Y27" s="32"/>
      <c r="Z27" s="32">
        <v>89</v>
      </c>
      <c r="AA27" s="33"/>
      <c r="AB27" s="31">
        <v>94</v>
      </c>
      <c r="AC27" s="32"/>
      <c r="AD27" s="32">
        <v>90</v>
      </c>
      <c r="AE27" s="32"/>
      <c r="AF27" s="32">
        <v>87</v>
      </c>
      <c r="AG27" s="32"/>
      <c r="AH27" s="32">
        <v>95</v>
      </c>
      <c r="AI27" s="13"/>
      <c r="AJ27" s="61">
        <f t="shared" si="0"/>
        <v>95</v>
      </c>
      <c r="AK27" s="62">
        <f t="shared" si="1"/>
        <v>94</v>
      </c>
      <c r="AL27" s="63">
        <f t="shared" si="2"/>
        <v>91.5</v>
      </c>
      <c r="AM27" s="64">
        <f t="shared" si="3"/>
        <v>91.5</v>
      </c>
      <c r="AN27" s="65">
        <f t="shared" si="4"/>
        <v>93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93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155">
        <v>85</v>
      </c>
      <c r="E28" s="156"/>
      <c r="F28" s="156">
        <v>83</v>
      </c>
      <c r="G28" s="156"/>
      <c r="H28" s="156">
        <v>78</v>
      </c>
      <c r="I28" s="156"/>
      <c r="J28" s="156">
        <v>81</v>
      </c>
      <c r="K28" s="157"/>
      <c r="L28" s="155">
        <v>82</v>
      </c>
      <c r="M28" s="156"/>
      <c r="N28" s="156">
        <v>85</v>
      </c>
      <c r="O28" s="156"/>
      <c r="P28" s="156">
        <v>75</v>
      </c>
      <c r="Q28" s="156"/>
      <c r="R28" s="156">
        <v>80</v>
      </c>
      <c r="S28" s="157"/>
      <c r="T28" s="155">
        <v>80</v>
      </c>
      <c r="U28" s="156"/>
      <c r="V28" s="156">
        <v>84</v>
      </c>
      <c r="W28" s="156"/>
      <c r="X28" s="156">
        <v>82</v>
      </c>
      <c r="Y28" s="156"/>
      <c r="Z28" s="156">
        <v>79</v>
      </c>
      <c r="AA28" s="157"/>
      <c r="AB28" s="155">
        <v>80</v>
      </c>
      <c r="AC28" s="156"/>
      <c r="AD28" s="156">
        <v>85</v>
      </c>
      <c r="AE28" s="156"/>
      <c r="AF28" s="156">
        <v>75</v>
      </c>
      <c r="AG28" s="156"/>
      <c r="AH28" s="156">
        <v>82</v>
      </c>
      <c r="AI28" s="13"/>
      <c r="AJ28" s="61">
        <f t="shared" si="0"/>
        <v>81.75</v>
      </c>
      <c r="AK28" s="62">
        <f t="shared" si="1"/>
        <v>80.5</v>
      </c>
      <c r="AL28" s="63">
        <f t="shared" si="2"/>
        <v>81.25</v>
      </c>
      <c r="AM28" s="64">
        <f t="shared" si="3"/>
        <v>80.5</v>
      </c>
      <c r="AN28" s="65">
        <f t="shared" si="4"/>
        <v>81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81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155">
        <v>86</v>
      </c>
      <c r="E29" s="156"/>
      <c r="F29" s="156">
        <v>85</v>
      </c>
      <c r="G29" s="156"/>
      <c r="H29" s="156">
        <v>80</v>
      </c>
      <c r="I29" s="156"/>
      <c r="J29" s="156">
        <v>78</v>
      </c>
      <c r="K29" s="157"/>
      <c r="L29" s="155">
        <v>90</v>
      </c>
      <c r="M29" s="156"/>
      <c r="N29" s="156">
        <v>92</v>
      </c>
      <c r="O29" s="156"/>
      <c r="P29" s="156">
        <v>80</v>
      </c>
      <c r="Q29" s="156"/>
      <c r="R29" s="156">
        <v>85</v>
      </c>
      <c r="S29" s="157"/>
      <c r="T29" s="155">
        <v>87</v>
      </c>
      <c r="U29" s="156"/>
      <c r="V29" s="156">
        <v>90</v>
      </c>
      <c r="W29" s="156"/>
      <c r="X29" s="156">
        <v>88</v>
      </c>
      <c r="Y29" s="156"/>
      <c r="Z29" s="156">
        <v>85</v>
      </c>
      <c r="AA29" s="157"/>
      <c r="AB29" s="155">
        <v>91</v>
      </c>
      <c r="AC29" s="156"/>
      <c r="AD29" s="156">
        <v>90</v>
      </c>
      <c r="AE29" s="156"/>
      <c r="AF29" s="156">
        <v>80</v>
      </c>
      <c r="AG29" s="156"/>
      <c r="AH29" s="156">
        <v>85</v>
      </c>
      <c r="AI29" s="13"/>
      <c r="AJ29" s="61">
        <f t="shared" si="0"/>
        <v>82.25</v>
      </c>
      <c r="AK29" s="62">
        <f t="shared" si="1"/>
        <v>86.75</v>
      </c>
      <c r="AL29" s="63">
        <f t="shared" si="2"/>
        <v>87.5</v>
      </c>
      <c r="AM29" s="64">
        <f t="shared" si="3"/>
        <v>86.5</v>
      </c>
      <c r="AN29" s="65">
        <f t="shared" si="4"/>
        <v>85.75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85.75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155">
        <v>90</v>
      </c>
      <c r="E30" s="156"/>
      <c r="F30" s="156">
        <v>92</v>
      </c>
      <c r="G30" s="156"/>
      <c r="H30" s="156">
        <v>80</v>
      </c>
      <c r="I30" s="156"/>
      <c r="J30" s="156">
        <v>80</v>
      </c>
      <c r="K30" s="157"/>
      <c r="L30" s="155">
        <v>85</v>
      </c>
      <c r="M30" s="156"/>
      <c r="N30" s="156">
        <v>90</v>
      </c>
      <c r="O30" s="156"/>
      <c r="P30" s="156">
        <v>80</v>
      </c>
      <c r="Q30" s="156"/>
      <c r="R30" s="156">
        <v>80</v>
      </c>
      <c r="S30" s="157"/>
      <c r="T30" s="155">
        <v>95</v>
      </c>
      <c r="U30" s="156"/>
      <c r="V30" s="156">
        <v>80</v>
      </c>
      <c r="W30" s="156"/>
      <c r="X30" s="156">
        <v>82</v>
      </c>
      <c r="Y30" s="156"/>
      <c r="Z30" s="156">
        <v>78</v>
      </c>
      <c r="AA30" s="157"/>
      <c r="AB30" s="155">
        <v>87</v>
      </c>
      <c r="AC30" s="156"/>
      <c r="AD30" s="156">
        <v>80</v>
      </c>
      <c r="AE30" s="156"/>
      <c r="AF30" s="156">
        <v>80</v>
      </c>
      <c r="AG30" s="156"/>
      <c r="AH30" s="156">
        <v>75</v>
      </c>
      <c r="AI30" s="13"/>
      <c r="AJ30" s="61">
        <f t="shared" si="0"/>
        <v>85.5</v>
      </c>
      <c r="AK30" s="62">
        <f t="shared" si="1"/>
        <v>83.75</v>
      </c>
      <c r="AL30" s="63">
        <f t="shared" si="2"/>
        <v>83.75</v>
      </c>
      <c r="AM30" s="64">
        <f t="shared" si="3"/>
        <v>80.5</v>
      </c>
      <c r="AN30" s="65">
        <f t="shared" si="4"/>
        <v>83.375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83.375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155">
        <v>90</v>
      </c>
      <c r="E31" s="156"/>
      <c r="F31" s="156">
        <v>97</v>
      </c>
      <c r="G31" s="156"/>
      <c r="H31" s="156">
        <v>90</v>
      </c>
      <c r="I31" s="156"/>
      <c r="J31" s="156">
        <v>95</v>
      </c>
      <c r="K31" s="157"/>
      <c r="L31" s="155">
        <v>100</v>
      </c>
      <c r="M31" s="156"/>
      <c r="N31" s="156">
        <v>98</v>
      </c>
      <c r="O31" s="156"/>
      <c r="P31" s="156">
        <v>95</v>
      </c>
      <c r="Q31" s="156"/>
      <c r="R31" s="156">
        <v>92</v>
      </c>
      <c r="S31" s="157"/>
      <c r="T31" s="155">
        <v>98</v>
      </c>
      <c r="U31" s="156"/>
      <c r="V31" s="156">
        <v>95</v>
      </c>
      <c r="W31" s="156"/>
      <c r="X31" s="156">
        <v>92</v>
      </c>
      <c r="Y31" s="156"/>
      <c r="Z31" s="156">
        <v>94</v>
      </c>
      <c r="AA31" s="157"/>
      <c r="AB31" s="155">
        <v>95</v>
      </c>
      <c r="AC31" s="156"/>
      <c r="AD31" s="156">
        <v>100</v>
      </c>
      <c r="AE31" s="156"/>
      <c r="AF31" s="156">
        <v>95</v>
      </c>
      <c r="AG31" s="156"/>
      <c r="AH31" s="156">
        <v>90</v>
      </c>
      <c r="AI31" s="13"/>
      <c r="AJ31" s="61">
        <f t="shared" si="0"/>
        <v>93</v>
      </c>
      <c r="AK31" s="62">
        <f t="shared" si="1"/>
        <v>96.25</v>
      </c>
      <c r="AL31" s="63">
        <f t="shared" si="2"/>
        <v>94.75</v>
      </c>
      <c r="AM31" s="64">
        <f t="shared" si="3"/>
        <v>95</v>
      </c>
      <c r="AN31" s="65">
        <f t="shared" si="4"/>
        <v>94.75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94.75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155">
        <v>0</v>
      </c>
      <c r="E32" s="156"/>
      <c r="F32" s="156">
        <v>0</v>
      </c>
      <c r="G32" s="156"/>
      <c r="H32" s="156">
        <v>0</v>
      </c>
      <c r="I32" s="156"/>
      <c r="J32" s="156">
        <v>0</v>
      </c>
      <c r="K32" s="157"/>
      <c r="L32" s="155">
        <v>0</v>
      </c>
      <c r="M32" s="156"/>
      <c r="N32" s="156">
        <v>0</v>
      </c>
      <c r="O32" s="156"/>
      <c r="P32" s="156">
        <v>0</v>
      </c>
      <c r="Q32" s="156"/>
      <c r="R32" s="156">
        <v>0</v>
      </c>
      <c r="S32" s="157"/>
      <c r="T32" s="155">
        <v>0</v>
      </c>
      <c r="U32" s="156"/>
      <c r="V32" s="156">
        <v>0</v>
      </c>
      <c r="W32" s="156"/>
      <c r="X32" s="156">
        <v>0</v>
      </c>
      <c r="Y32" s="156"/>
      <c r="Z32" s="156">
        <v>0</v>
      </c>
      <c r="AA32" s="157"/>
      <c r="AB32" s="155">
        <v>0</v>
      </c>
      <c r="AC32" s="156"/>
      <c r="AD32" s="156">
        <v>0</v>
      </c>
      <c r="AE32" s="156"/>
      <c r="AF32" s="156">
        <v>0</v>
      </c>
      <c r="AG32" s="156"/>
      <c r="AH32" s="156">
        <v>0</v>
      </c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155">
        <v>0</v>
      </c>
      <c r="E33" s="156"/>
      <c r="F33" s="156">
        <v>0</v>
      </c>
      <c r="G33" s="156"/>
      <c r="H33" s="156">
        <v>0</v>
      </c>
      <c r="I33" s="156"/>
      <c r="J33" s="156">
        <v>0</v>
      </c>
      <c r="K33" s="157"/>
      <c r="L33" s="155">
        <v>0</v>
      </c>
      <c r="M33" s="156"/>
      <c r="N33" s="156">
        <v>0</v>
      </c>
      <c r="O33" s="156"/>
      <c r="P33" s="156">
        <v>0</v>
      </c>
      <c r="Q33" s="156"/>
      <c r="R33" s="156">
        <v>0</v>
      </c>
      <c r="S33" s="157"/>
      <c r="T33" s="155">
        <v>0</v>
      </c>
      <c r="U33" s="156"/>
      <c r="V33" s="156">
        <v>0</v>
      </c>
      <c r="W33" s="156"/>
      <c r="X33" s="156">
        <v>0</v>
      </c>
      <c r="Y33" s="156"/>
      <c r="Z33" s="156">
        <v>0</v>
      </c>
      <c r="AA33" s="157"/>
      <c r="AB33" s="155">
        <v>0</v>
      </c>
      <c r="AC33" s="156"/>
      <c r="AD33" s="156">
        <v>0</v>
      </c>
      <c r="AE33" s="156"/>
      <c r="AF33" s="156">
        <v>0</v>
      </c>
      <c r="AG33" s="156"/>
      <c r="AH33" s="156">
        <v>0</v>
      </c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>
        <v>90</v>
      </c>
      <c r="E34" s="32"/>
      <c r="F34" s="32">
        <v>92</v>
      </c>
      <c r="G34" s="32"/>
      <c r="H34" s="32">
        <v>90</v>
      </c>
      <c r="I34" s="32"/>
      <c r="J34" s="32">
        <v>92</v>
      </c>
      <c r="K34" s="33"/>
      <c r="L34" s="31">
        <v>98</v>
      </c>
      <c r="M34" s="32"/>
      <c r="N34" s="32">
        <v>90</v>
      </c>
      <c r="O34" s="32"/>
      <c r="P34" s="32">
        <v>93</v>
      </c>
      <c r="Q34" s="32"/>
      <c r="R34" s="32">
        <v>95</v>
      </c>
      <c r="S34" s="33"/>
      <c r="T34" s="155">
        <v>90</v>
      </c>
      <c r="U34" s="156"/>
      <c r="V34" s="156">
        <v>100</v>
      </c>
      <c r="W34" s="156"/>
      <c r="X34" s="156">
        <v>90</v>
      </c>
      <c r="Y34" s="156"/>
      <c r="Z34" s="156">
        <v>92</v>
      </c>
      <c r="AA34" s="157"/>
      <c r="AB34" s="155">
        <v>98</v>
      </c>
      <c r="AC34" s="156"/>
      <c r="AD34" s="156">
        <v>90</v>
      </c>
      <c r="AE34" s="156"/>
      <c r="AF34" s="156">
        <v>95</v>
      </c>
      <c r="AG34" s="32"/>
      <c r="AH34" s="32">
        <v>90</v>
      </c>
      <c r="AI34" s="13"/>
      <c r="AJ34" s="61">
        <f t="shared" si="0"/>
        <v>91</v>
      </c>
      <c r="AK34" s="62">
        <f t="shared" si="1"/>
        <v>94</v>
      </c>
      <c r="AL34" s="63">
        <f t="shared" si="2"/>
        <v>93</v>
      </c>
      <c r="AM34" s="64">
        <f t="shared" si="3"/>
        <v>93.25</v>
      </c>
      <c r="AN34" s="65">
        <f t="shared" si="4"/>
        <v>92.8125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92.8125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>
        <v>88</v>
      </c>
      <c r="E35" s="32"/>
      <c r="F35" s="32">
        <v>92</v>
      </c>
      <c r="G35" s="32"/>
      <c r="H35" s="32">
        <v>89</v>
      </c>
      <c r="I35" s="32"/>
      <c r="J35" s="32">
        <v>91</v>
      </c>
      <c r="K35" s="33"/>
      <c r="L35" s="31">
        <v>92</v>
      </c>
      <c r="M35" s="32"/>
      <c r="N35" s="32">
        <v>87</v>
      </c>
      <c r="O35" s="32"/>
      <c r="P35" s="32">
        <v>89</v>
      </c>
      <c r="Q35" s="32"/>
      <c r="R35" s="32">
        <v>92</v>
      </c>
      <c r="S35" s="33"/>
      <c r="T35" s="155">
        <v>82</v>
      </c>
      <c r="U35" s="156"/>
      <c r="V35" s="156">
        <v>81</v>
      </c>
      <c r="W35" s="156"/>
      <c r="X35" s="156">
        <v>78</v>
      </c>
      <c r="Y35" s="156"/>
      <c r="Z35" s="156">
        <v>80</v>
      </c>
      <c r="AA35" s="157"/>
      <c r="AB35" s="155">
        <v>80</v>
      </c>
      <c r="AC35" s="156"/>
      <c r="AD35" s="156">
        <v>82</v>
      </c>
      <c r="AE35" s="156"/>
      <c r="AF35" s="156">
        <v>80</v>
      </c>
      <c r="AG35" s="32"/>
      <c r="AH35" s="32">
        <v>94</v>
      </c>
      <c r="AI35" s="13"/>
      <c r="AJ35" s="61">
        <f t="shared" si="0"/>
        <v>90</v>
      </c>
      <c r="AK35" s="62">
        <f t="shared" si="1"/>
        <v>90</v>
      </c>
      <c r="AL35" s="63">
        <f t="shared" si="2"/>
        <v>80.25</v>
      </c>
      <c r="AM35" s="64">
        <f t="shared" si="3"/>
        <v>84</v>
      </c>
      <c r="AN35" s="65">
        <f t="shared" si="4"/>
        <v>86.0625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86.0625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>
        <v>80</v>
      </c>
      <c r="E36" s="32"/>
      <c r="F36" s="32">
        <v>83</v>
      </c>
      <c r="G36" s="32"/>
      <c r="H36" s="32">
        <v>85</v>
      </c>
      <c r="I36" s="32"/>
      <c r="J36" s="32">
        <v>82</v>
      </c>
      <c r="K36" s="33"/>
      <c r="L36" s="31">
        <v>80</v>
      </c>
      <c r="M36" s="32"/>
      <c r="N36" s="32">
        <v>84</v>
      </c>
      <c r="O36" s="32"/>
      <c r="P36" s="32">
        <v>80</v>
      </c>
      <c r="Q36" s="32"/>
      <c r="R36" s="32">
        <v>85</v>
      </c>
      <c r="S36" s="33"/>
      <c r="T36" s="155">
        <v>70</v>
      </c>
      <c r="U36" s="156"/>
      <c r="V36" s="156">
        <v>80</v>
      </c>
      <c r="W36" s="156"/>
      <c r="X36" s="156">
        <v>70</v>
      </c>
      <c r="Y36" s="156"/>
      <c r="Z36" s="156">
        <v>76</v>
      </c>
      <c r="AA36" s="157"/>
      <c r="AB36" s="155">
        <v>74</v>
      </c>
      <c r="AC36" s="156"/>
      <c r="AD36" s="156">
        <v>78</v>
      </c>
      <c r="AE36" s="156"/>
      <c r="AF36" s="156">
        <v>70</v>
      </c>
      <c r="AG36" s="32"/>
      <c r="AH36" s="32">
        <v>80</v>
      </c>
      <c r="AI36" s="13"/>
      <c r="AJ36" s="61">
        <f t="shared" si="0"/>
        <v>82.5</v>
      </c>
      <c r="AK36" s="62">
        <f t="shared" si="1"/>
        <v>82.25</v>
      </c>
      <c r="AL36" s="63">
        <f t="shared" si="2"/>
        <v>74</v>
      </c>
      <c r="AM36" s="64">
        <f t="shared" si="3"/>
        <v>75.5</v>
      </c>
      <c r="AN36" s="65">
        <f t="shared" si="4"/>
        <v>78.5625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78.5625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>
        <v>83</v>
      </c>
      <c r="E37" s="32"/>
      <c r="F37" s="32">
        <v>80</v>
      </c>
      <c r="G37" s="32"/>
      <c r="H37" s="32">
        <v>85</v>
      </c>
      <c r="I37" s="32"/>
      <c r="J37" s="32">
        <v>80</v>
      </c>
      <c r="K37" s="33"/>
      <c r="L37" s="31">
        <v>86</v>
      </c>
      <c r="M37" s="32"/>
      <c r="N37" s="32">
        <v>80</v>
      </c>
      <c r="O37" s="32"/>
      <c r="P37" s="32">
        <v>81</v>
      </c>
      <c r="Q37" s="32"/>
      <c r="R37" s="32">
        <v>80</v>
      </c>
      <c r="S37" s="33"/>
      <c r="T37" s="155">
        <v>75</v>
      </c>
      <c r="U37" s="156"/>
      <c r="V37" s="156">
        <v>85</v>
      </c>
      <c r="W37" s="156"/>
      <c r="X37" s="156">
        <v>88</v>
      </c>
      <c r="Y37" s="156"/>
      <c r="Z37" s="156">
        <v>90</v>
      </c>
      <c r="AA37" s="157"/>
      <c r="AB37" s="155">
        <v>78</v>
      </c>
      <c r="AC37" s="156"/>
      <c r="AD37" s="156">
        <v>87</v>
      </c>
      <c r="AE37" s="156"/>
      <c r="AF37" s="156">
        <v>90</v>
      </c>
      <c r="AG37" s="32"/>
      <c r="AH37" s="32">
        <v>94</v>
      </c>
      <c r="AI37" s="13"/>
      <c r="AJ37" s="61">
        <f t="shared" si="0"/>
        <v>82</v>
      </c>
      <c r="AK37" s="62">
        <f t="shared" si="1"/>
        <v>81.75</v>
      </c>
      <c r="AL37" s="63">
        <f t="shared" si="2"/>
        <v>84.5</v>
      </c>
      <c r="AM37" s="64">
        <f t="shared" si="3"/>
        <v>87.25</v>
      </c>
      <c r="AN37" s="65">
        <f t="shared" si="4"/>
        <v>83.875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83.875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>
        <v>80</v>
      </c>
      <c r="E38" s="32"/>
      <c r="F38" s="32">
        <v>92</v>
      </c>
      <c r="G38" s="32"/>
      <c r="H38" s="32">
        <v>75</v>
      </c>
      <c r="I38" s="32"/>
      <c r="J38" s="32">
        <v>85</v>
      </c>
      <c r="K38" s="33"/>
      <c r="L38" s="31">
        <v>80</v>
      </c>
      <c r="M38" s="32"/>
      <c r="N38" s="32">
        <v>78</v>
      </c>
      <c r="O38" s="32"/>
      <c r="P38" s="32">
        <v>76</v>
      </c>
      <c r="Q38" s="32"/>
      <c r="R38" s="32">
        <v>90</v>
      </c>
      <c r="S38" s="33"/>
      <c r="T38" s="155">
        <v>70</v>
      </c>
      <c r="U38" s="156"/>
      <c r="V38" s="156">
        <v>80</v>
      </c>
      <c r="W38" s="156"/>
      <c r="X38" s="156">
        <v>75</v>
      </c>
      <c r="Y38" s="156"/>
      <c r="Z38" s="156">
        <v>78</v>
      </c>
      <c r="AA38" s="157"/>
      <c r="AB38" s="155">
        <v>90</v>
      </c>
      <c r="AC38" s="156"/>
      <c r="AD38" s="156">
        <v>80</v>
      </c>
      <c r="AE38" s="156"/>
      <c r="AF38" s="156">
        <v>77</v>
      </c>
      <c r="AG38" s="32"/>
      <c r="AH38" s="32">
        <v>89</v>
      </c>
      <c r="AI38" s="13"/>
      <c r="AJ38" s="61">
        <f t="shared" si="0"/>
        <v>83</v>
      </c>
      <c r="AK38" s="62">
        <f t="shared" si="1"/>
        <v>81</v>
      </c>
      <c r="AL38" s="63">
        <f t="shared" si="2"/>
        <v>75.75</v>
      </c>
      <c r="AM38" s="64">
        <f t="shared" si="3"/>
        <v>84</v>
      </c>
      <c r="AN38" s="65">
        <f t="shared" si="4"/>
        <v>80.9375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80.9375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>
        <v>85</v>
      </c>
      <c r="E39" s="32"/>
      <c r="F39" s="32">
        <v>80</v>
      </c>
      <c r="G39" s="32"/>
      <c r="H39" s="32">
        <v>78</v>
      </c>
      <c r="I39" s="32"/>
      <c r="J39" s="32">
        <v>84</v>
      </c>
      <c r="K39" s="33"/>
      <c r="L39" s="31">
        <v>92</v>
      </c>
      <c r="M39" s="32"/>
      <c r="N39" s="32">
        <v>80</v>
      </c>
      <c r="O39" s="32"/>
      <c r="P39" s="32">
        <v>75</v>
      </c>
      <c r="Q39" s="32"/>
      <c r="R39" s="32">
        <v>85</v>
      </c>
      <c r="S39" s="33"/>
      <c r="T39" s="155">
        <v>80</v>
      </c>
      <c r="U39" s="156"/>
      <c r="V39" s="156">
        <v>81</v>
      </c>
      <c r="W39" s="156"/>
      <c r="X39" s="156">
        <v>78</v>
      </c>
      <c r="Y39" s="156"/>
      <c r="Z39" s="156">
        <v>82</v>
      </c>
      <c r="AA39" s="157"/>
      <c r="AB39" s="155">
        <v>75</v>
      </c>
      <c r="AC39" s="156"/>
      <c r="AD39" s="156">
        <v>77</v>
      </c>
      <c r="AE39" s="156"/>
      <c r="AF39" s="156">
        <v>80</v>
      </c>
      <c r="AG39" s="32"/>
      <c r="AH39" s="32">
        <v>88</v>
      </c>
      <c r="AI39" s="13"/>
      <c r="AJ39" s="61">
        <f t="shared" si="0"/>
        <v>81.75</v>
      </c>
      <c r="AK39" s="62">
        <f t="shared" si="1"/>
        <v>83</v>
      </c>
      <c r="AL39" s="63">
        <f t="shared" si="2"/>
        <v>80.25</v>
      </c>
      <c r="AM39" s="64">
        <f t="shared" si="3"/>
        <v>80</v>
      </c>
      <c r="AN39" s="65">
        <f t="shared" si="4"/>
        <v>81.25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81.25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>
        <v>88</v>
      </c>
      <c r="E40" s="32"/>
      <c r="F40" s="32">
        <v>90</v>
      </c>
      <c r="G40" s="32"/>
      <c r="H40" s="32">
        <v>92</v>
      </c>
      <c r="I40" s="32"/>
      <c r="J40" s="32">
        <v>87</v>
      </c>
      <c r="K40" s="33"/>
      <c r="L40" s="31">
        <v>89</v>
      </c>
      <c r="M40" s="32"/>
      <c r="N40" s="32">
        <v>88</v>
      </c>
      <c r="O40" s="32"/>
      <c r="P40" s="32">
        <v>90</v>
      </c>
      <c r="Q40" s="32"/>
      <c r="R40" s="32">
        <v>92</v>
      </c>
      <c r="S40" s="33"/>
      <c r="T40" s="155">
        <v>75</v>
      </c>
      <c r="U40" s="156"/>
      <c r="V40" s="156">
        <v>80</v>
      </c>
      <c r="W40" s="156"/>
      <c r="X40" s="156">
        <v>82</v>
      </c>
      <c r="Y40" s="156"/>
      <c r="Z40" s="156">
        <v>80</v>
      </c>
      <c r="AA40" s="157"/>
      <c r="AB40" s="155">
        <v>85</v>
      </c>
      <c r="AC40" s="156"/>
      <c r="AD40" s="156">
        <v>85</v>
      </c>
      <c r="AE40" s="156"/>
      <c r="AF40" s="156">
        <v>87</v>
      </c>
      <c r="AG40" s="32"/>
      <c r="AH40" s="32">
        <v>90</v>
      </c>
      <c r="AI40" s="13"/>
      <c r="AJ40" s="61">
        <f t="shared" si="0"/>
        <v>89.25</v>
      </c>
      <c r="AK40" s="62">
        <f t="shared" si="1"/>
        <v>89.75</v>
      </c>
      <c r="AL40" s="63">
        <f t="shared" si="2"/>
        <v>79.25</v>
      </c>
      <c r="AM40" s="64">
        <f t="shared" si="3"/>
        <v>86.75</v>
      </c>
      <c r="AN40" s="65">
        <f t="shared" si="4"/>
        <v>86.25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86.25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>
        <v>80</v>
      </c>
      <c r="E41" s="32"/>
      <c r="F41" s="32">
        <v>85</v>
      </c>
      <c r="G41" s="32"/>
      <c r="H41" s="32">
        <v>84</v>
      </c>
      <c r="I41" s="32"/>
      <c r="J41" s="32">
        <v>80</v>
      </c>
      <c r="K41" s="33"/>
      <c r="L41" s="31">
        <v>90</v>
      </c>
      <c r="M41" s="32"/>
      <c r="N41" s="32">
        <v>80</v>
      </c>
      <c r="O41" s="32"/>
      <c r="P41" s="32">
        <v>83</v>
      </c>
      <c r="Q41" s="32"/>
      <c r="R41" s="32">
        <v>85</v>
      </c>
      <c r="S41" s="33"/>
      <c r="T41" s="155">
        <v>100</v>
      </c>
      <c r="U41" s="156"/>
      <c r="V41" s="156">
        <v>80</v>
      </c>
      <c r="W41" s="156"/>
      <c r="X41" s="156">
        <v>95</v>
      </c>
      <c r="Y41" s="156"/>
      <c r="Z41" s="156">
        <v>90</v>
      </c>
      <c r="AA41" s="157"/>
      <c r="AB41" s="155">
        <v>90</v>
      </c>
      <c r="AC41" s="156"/>
      <c r="AD41" s="156">
        <v>85</v>
      </c>
      <c r="AE41" s="156"/>
      <c r="AF41" s="156">
        <v>94</v>
      </c>
      <c r="AG41" s="32"/>
      <c r="AH41" s="32">
        <v>96</v>
      </c>
      <c r="AI41" s="13"/>
      <c r="AJ41" s="61">
        <f t="shared" si="0"/>
        <v>82.25</v>
      </c>
      <c r="AK41" s="62">
        <f t="shared" si="1"/>
        <v>84.5</v>
      </c>
      <c r="AL41" s="63">
        <f t="shared" si="2"/>
        <v>91.25</v>
      </c>
      <c r="AM41" s="64">
        <f t="shared" si="3"/>
        <v>91.25</v>
      </c>
      <c r="AN41" s="65">
        <f t="shared" si="4"/>
        <v>87.3125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87.3125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>
        <v>100</v>
      </c>
      <c r="E42" s="32"/>
      <c r="F42" s="32">
        <v>100</v>
      </c>
      <c r="G42" s="32"/>
      <c r="H42" s="32">
        <v>100</v>
      </c>
      <c r="I42" s="32"/>
      <c r="J42" s="32">
        <v>100</v>
      </c>
      <c r="K42" s="33"/>
      <c r="L42" s="31">
        <v>95</v>
      </c>
      <c r="M42" s="32"/>
      <c r="N42" s="32">
        <v>100</v>
      </c>
      <c r="O42" s="32"/>
      <c r="P42" s="32">
        <v>90</v>
      </c>
      <c r="Q42" s="32"/>
      <c r="R42" s="32">
        <v>95</v>
      </c>
      <c r="S42" s="33"/>
      <c r="T42" s="155">
        <v>100</v>
      </c>
      <c r="U42" s="156"/>
      <c r="V42" s="156">
        <v>98</v>
      </c>
      <c r="W42" s="156"/>
      <c r="X42" s="156">
        <v>95</v>
      </c>
      <c r="Y42" s="156"/>
      <c r="Z42" s="156">
        <v>98</v>
      </c>
      <c r="AA42" s="157"/>
      <c r="AB42" s="155">
        <v>100</v>
      </c>
      <c r="AC42" s="156"/>
      <c r="AD42" s="156">
        <v>97</v>
      </c>
      <c r="AE42" s="156"/>
      <c r="AF42" s="156">
        <v>95</v>
      </c>
      <c r="AG42" s="32"/>
      <c r="AH42" s="32">
        <v>80</v>
      </c>
      <c r="AI42" s="13"/>
      <c r="AJ42" s="61">
        <f t="shared" si="0"/>
        <v>100</v>
      </c>
      <c r="AK42" s="62">
        <f t="shared" si="1"/>
        <v>95</v>
      </c>
      <c r="AL42" s="63">
        <f t="shared" si="2"/>
        <v>97.75</v>
      </c>
      <c r="AM42" s="64">
        <f t="shared" si="3"/>
        <v>93</v>
      </c>
      <c r="AN42" s="65">
        <f t="shared" si="4"/>
        <v>96.4375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96.4375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>
        <v>0</v>
      </c>
      <c r="E43" s="32"/>
      <c r="F43" s="32">
        <v>0</v>
      </c>
      <c r="G43" s="32"/>
      <c r="H43" s="32">
        <v>0</v>
      </c>
      <c r="I43" s="32"/>
      <c r="J43" s="32">
        <v>0</v>
      </c>
      <c r="K43" s="33"/>
      <c r="L43" s="31">
        <v>0</v>
      </c>
      <c r="M43" s="32"/>
      <c r="N43" s="32">
        <v>0</v>
      </c>
      <c r="O43" s="32"/>
      <c r="P43" s="32">
        <v>0</v>
      </c>
      <c r="Q43" s="32"/>
      <c r="R43" s="32">
        <v>0</v>
      </c>
      <c r="S43" s="33"/>
      <c r="T43" s="155">
        <v>0</v>
      </c>
      <c r="U43" s="156"/>
      <c r="V43" s="156">
        <v>0</v>
      </c>
      <c r="W43" s="156"/>
      <c r="X43" s="156">
        <v>0</v>
      </c>
      <c r="Y43" s="156"/>
      <c r="Z43" s="156">
        <v>0</v>
      </c>
      <c r="AA43" s="157"/>
      <c r="AB43" s="155">
        <v>0</v>
      </c>
      <c r="AC43" s="156"/>
      <c r="AD43" s="156">
        <v>0</v>
      </c>
      <c r="AE43" s="156"/>
      <c r="AF43" s="156">
        <v>0</v>
      </c>
      <c r="AG43" s="32"/>
      <c r="AH43" s="32">
        <v>0</v>
      </c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>
        <v>90</v>
      </c>
      <c r="E44" s="32"/>
      <c r="F44" s="32">
        <v>95</v>
      </c>
      <c r="G44" s="32"/>
      <c r="H44" s="32">
        <v>89</v>
      </c>
      <c r="I44" s="32"/>
      <c r="J44" s="32">
        <v>85</v>
      </c>
      <c r="K44" s="33"/>
      <c r="L44" s="31">
        <v>95</v>
      </c>
      <c r="M44" s="32"/>
      <c r="N44" s="32">
        <v>90</v>
      </c>
      <c r="O44" s="32"/>
      <c r="P44" s="32">
        <v>84</v>
      </c>
      <c r="Q44" s="32"/>
      <c r="R44" s="32">
        <v>90</v>
      </c>
      <c r="S44" s="33"/>
      <c r="T44" s="155">
        <v>93</v>
      </c>
      <c r="U44" s="156"/>
      <c r="V44" s="156">
        <v>95</v>
      </c>
      <c r="W44" s="156"/>
      <c r="X44" s="156">
        <v>90</v>
      </c>
      <c r="Y44" s="156"/>
      <c r="Z44" s="156">
        <v>89</v>
      </c>
      <c r="AA44" s="157"/>
      <c r="AB44" s="155">
        <v>88</v>
      </c>
      <c r="AC44" s="156"/>
      <c r="AD44" s="156">
        <v>90</v>
      </c>
      <c r="AE44" s="156"/>
      <c r="AF44" s="156">
        <v>92</v>
      </c>
      <c r="AG44" s="32"/>
      <c r="AH44" s="32">
        <v>95</v>
      </c>
      <c r="AI44" s="13"/>
      <c r="AJ44" s="61">
        <f t="shared" si="0"/>
        <v>89.75</v>
      </c>
      <c r="AK44" s="62">
        <f t="shared" si="1"/>
        <v>89.75</v>
      </c>
      <c r="AL44" s="63">
        <f t="shared" si="2"/>
        <v>91.75</v>
      </c>
      <c r="AM44" s="64">
        <f t="shared" si="3"/>
        <v>91.25</v>
      </c>
      <c r="AN44" s="65">
        <f t="shared" si="4"/>
        <v>90.625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90.625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155">
        <v>95</v>
      </c>
      <c r="E45" s="156"/>
      <c r="F45" s="156">
        <v>90</v>
      </c>
      <c r="G45" s="156"/>
      <c r="H45" s="156">
        <v>92</v>
      </c>
      <c r="I45" s="156"/>
      <c r="J45" s="156">
        <v>90</v>
      </c>
      <c r="K45" s="157"/>
      <c r="L45" s="155">
        <v>93</v>
      </c>
      <c r="M45" s="156"/>
      <c r="N45" s="156">
        <v>90</v>
      </c>
      <c r="O45" s="156"/>
      <c r="P45" s="156">
        <v>95</v>
      </c>
      <c r="Q45" s="156"/>
      <c r="R45" s="156">
        <v>90</v>
      </c>
      <c r="S45" s="157"/>
      <c r="T45" s="155">
        <v>90</v>
      </c>
      <c r="U45" s="156"/>
      <c r="V45" s="156">
        <v>95</v>
      </c>
      <c r="W45" s="156"/>
      <c r="X45" s="156">
        <v>95</v>
      </c>
      <c r="Y45" s="156"/>
      <c r="Z45" s="156">
        <v>92</v>
      </c>
      <c r="AA45" s="157"/>
      <c r="AB45" s="155">
        <v>91</v>
      </c>
      <c r="AC45" s="156"/>
      <c r="AD45" s="156">
        <v>98</v>
      </c>
      <c r="AE45" s="156"/>
      <c r="AF45" s="156">
        <v>95</v>
      </c>
      <c r="AG45" s="156"/>
      <c r="AH45" s="156">
        <v>95</v>
      </c>
      <c r="AI45" s="13"/>
      <c r="AJ45" s="61">
        <f t="shared" si="0"/>
        <v>91.75</v>
      </c>
      <c r="AK45" s="62">
        <f t="shared" si="1"/>
        <v>92</v>
      </c>
      <c r="AL45" s="63">
        <f t="shared" si="2"/>
        <v>93</v>
      </c>
      <c r="AM45" s="64">
        <f t="shared" si="3"/>
        <v>94.75</v>
      </c>
      <c r="AN45" s="65">
        <f t="shared" si="4"/>
        <v>92.875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92.875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155">
        <v>86</v>
      </c>
      <c r="E46" s="156"/>
      <c r="F46" s="156">
        <v>95</v>
      </c>
      <c r="G46" s="156"/>
      <c r="H46" s="156">
        <v>80</v>
      </c>
      <c r="I46" s="156"/>
      <c r="J46" s="156">
        <v>90</v>
      </c>
      <c r="K46" s="157"/>
      <c r="L46" s="155">
        <v>85</v>
      </c>
      <c r="M46" s="156"/>
      <c r="N46" s="156">
        <v>90</v>
      </c>
      <c r="O46" s="156"/>
      <c r="P46" s="156">
        <v>80</v>
      </c>
      <c r="Q46" s="156"/>
      <c r="R46" s="156">
        <v>85</v>
      </c>
      <c r="S46" s="157"/>
      <c r="T46" s="155">
        <v>80</v>
      </c>
      <c r="U46" s="156"/>
      <c r="V46" s="156">
        <v>85</v>
      </c>
      <c r="W46" s="156"/>
      <c r="X46" s="156">
        <v>80</v>
      </c>
      <c r="Y46" s="156"/>
      <c r="Z46" s="156">
        <v>84</v>
      </c>
      <c r="AA46" s="157"/>
      <c r="AB46" s="155">
        <v>88</v>
      </c>
      <c r="AC46" s="156"/>
      <c r="AD46" s="156">
        <v>90</v>
      </c>
      <c r="AE46" s="156"/>
      <c r="AF46" s="156">
        <v>87</v>
      </c>
      <c r="AG46" s="156"/>
      <c r="AH46" s="156">
        <v>85</v>
      </c>
      <c r="AI46" s="13"/>
      <c r="AJ46" s="61">
        <f t="shared" si="0"/>
        <v>87.75</v>
      </c>
      <c r="AK46" s="62">
        <f t="shared" si="1"/>
        <v>85</v>
      </c>
      <c r="AL46" s="63">
        <f t="shared" si="2"/>
        <v>82.25</v>
      </c>
      <c r="AM46" s="64">
        <f t="shared" si="3"/>
        <v>87.5</v>
      </c>
      <c r="AN46" s="65">
        <f t="shared" si="4"/>
        <v>85.625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85.625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155">
        <v>80</v>
      </c>
      <c r="E47" s="156"/>
      <c r="F47" s="156">
        <v>85</v>
      </c>
      <c r="G47" s="156"/>
      <c r="H47" s="156">
        <v>84</v>
      </c>
      <c r="I47" s="156"/>
      <c r="J47" s="156">
        <v>90</v>
      </c>
      <c r="K47" s="157"/>
      <c r="L47" s="155">
        <v>93</v>
      </c>
      <c r="M47" s="156"/>
      <c r="N47" s="156">
        <v>80</v>
      </c>
      <c r="O47" s="156"/>
      <c r="P47" s="156">
        <v>80</v>
      </c>
      <c r="Q47" s="156"/>
      <c r="R47" s="156">
        <v>89</v>
      </c>
      <c r="S47" s="157"/>
      <c r="T47" s="155">
        <v>75</v>
      </c>
      <c r="U47" s="156"/>
      <c r="V47" s="156">
        <v>73</v>
      </c>
      <c r="W47" s="156"/>
      <c r="X47" s="156">
        <v>70</v>
      </c>
      <c r="Y47" s="156"/>
      <c r="Z47" s="156">
        <v>75</v>
      </c>
      <c r="AA47" s="157"/>
      <c r="AB47" s="155">
        <v>76</v>
      </c>
      <c r="AC47" s="156"/>
      <c r="AD47" s="156">
        <v>80</v>
      </c>
      <c r="AE47" s="156"/>
      <c r="AF47" s="156">
        <v>75</v>
      </c>
      <c r="AG47" s="156"/>
      <c r="AH47" s="156">
        <v>70</v>
      </c>
      <c r="AI47" s="13"/>
      <c r="AJ47" s="61">
        <f t="shared" si="0"/>
        <v>84.75</v>
      </c>
      <c r="AK47" s="62">
        <f t="shared" si="1"/>
        <v>85.5</v>
      </c>
      <c r="AL47" s="63">
        <f t="shared" si="2"/>
        <v>73.25</v>
      </c>
      <c r="AM47" s="64">
        <f t="shared" si="3"/>
        <v>75.25</v>
      </c>
      <c r="AN47" s="65">
        <f t="shared" si="4"/>
        <v>79.6875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79.6875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">
    <cfRule type="cellIs" dxfId="21" priority="6" operator="lessThan">
      <formula>70</formula>
    </cfRule>
  </conditionalFormatting>
  <conditionalFormatting sqref="D11:AH11">
    <cfRule type="cellIs" dxfId="20" priority="7" operator="lessThan">
      <formula>70</formula>
    </cfRule>
  </conditionalFormatting>
  <conditionalFormatting sqref="F12:K41">
    <cfRule type="cellIs" dxfId="19" priority="5" operator="lessThan">
      <formula>70</formula>
    </cfRule>
  </conditionalFormatting>
  <conditionalFormatting sqref="N34:S41">
    <cfRule type="cellIs" dxfId="18" priority="8" operator="lessThan">
      <formula>70</formula>
    </cfRule>
  </conditionalFormatting>
  <conditionalFormatting sqref="N12:AA33">
    <cfRule type="cellIs" dxfId="17" priority="4" operator="lessThan">
      <formula>70</formula>
    </cfRule>
  </conditionalFormatting>
  <conditionalFormatting sqref="V34:AA41">
    <cfRule type="cellIs" dxfId="16" priority="2" operator="lessThan">
      <formula>70</formula>
    </cfRule>
  </conditionalFormatting>
  <conditionalFormatting sqref="AB12:AC41 T34:U41 D42:AI55">
    <cfRule type="cellIs" dxfId="15" priority="3" operator="lessThan">
      <formula>70</formula>
    </cfRule>
  </conditionalFormatting>
  <conditionalFormatting sqref="AD12:AH41">
    <cfRule type="cellIs" dxfId="14" priority="1" operator="lessThan">
      <formula>70</formula>
    </cfRule>
  </conditionalFormatting>
  <conditionalFormatting sqref="AI11:AI41">
    <cfRule type="cellIs" dxfId="13" priority="10" operator="lessThan">
      <formula>70</formula>
    </cfRule>
  </conditionalFormatting>
  <conditionalFormatting sqref="AJ11:AO55">
    <cfRule type="cellIs" dxfId="12" priority="16" operator="lessThan">
      <formula>70</formula>
    </cfRule>
  </conditionalFormatting>
  <conditionalFormatting sqref="AQ11:AQ55">
    <cfRule type="cellIs" dxfId="11" priority="14" operator="lessThan">
      <formula>70</formula>
    </cfRule>
  </conditionalFormatting>
  <conditionalFormatting sqref="AQ11:AX55">
    <cfRule type="cellIs" dxfId="10" priority="15" operator="lessThan">
      <formula>70</formula>
    </cfRule>
  </conditionalFormatting>
  <conditionalFormatting sqref="AY11:AY55">
    <cfRule type="cellIs" dxfId="9" priority="9" operator="lessThan">
      <formula>70</formula>
    </cfRule>
  </conditionalFormatting>
  <dataValidations count="1">
    <dataValidation type="custom" allowBlank="1" showInputMessage="1" showErrorMessage="1" sqref="D11:AH47" xr:uid="{3D8CD3F4-CA66-43F2-AC8A-7A66BA35D1B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zoomScaleNormal="100" workbookViewId="0">
      <selection activeCell="B15" sqref="B1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7" t="s">
        <v>145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90" t="s">
        <v>98</v>
      </c>
      <c r="AO7" s="193" t="s">
        <v>103</v>
      </c>
      <c r="AQ7" s="224" t="s">
        <v>20</v>
      </c>
      <c r="AR7" s="225"/>
      <c r="AS7" s="225"/>
      <c r="AT7" s="226"/>
      <c r="AU7" s="174" t="s">
        <v>21</v>
      </c>
      <c r="AV7" s="175"/>
      <c r="AW7" s="175"/>
      <c r="AX7" s="176"/>
      <c r="AY7" s="168" t="s">
        <v>102</v>
      </c>
      <c r="AZ7" s="169"/>
      <c r="BA7" s="168" t="s">
        <v>104</v>
      </c>
      <c r="BB7" s="169"/>
      <c r="BD7" s="24" t="s">
        <v>144</v>
      </c>
    </row>
    <row r="8" spans="1:56" ht="16" thickBot="1" x14ac:dyDescent="0.25">
      <c r="AN8" s="191"/>
      <c r="AO8" s="194"/>
      <c r="AQ8" s="227"/>
      <c r="AR8" s="228"/>
      <c r="AS8" s="228"/>
      <c r="AT8" s="229"/>
      <c r="AU8" s="177"/>
      <c r="AV8" s="178"/>
      <c r="AW8" s="178"/>
      <c r="AX8" s="179"/>
      <c r="AY8" s="172"/>
      <c r="AZ8" s="173"/>
      <c r="BA8" s="170"/>
      <c r="BB8" s="171"/>
    </row>
    <row r="9" spans="1:56" x14ac:dyDescent="0.2">
      <c r="A9" s="213" t="s">
        <v>5</v>
      </c>
      <c r="B9" s="215" t="s">
        <v>4</v>
      </c>
      <c r="C9" s="217" t="s">
        <v>19</v>
      </c>
      <c r="D9" s="219" t="s">
        <v>90</v>
      </c>
      <c r="E9" s="220"/>
      <c r="F9" s="220"/>
      <c r="G9" s="220"/>
      <c r="H9" s="220"/>
      <c r="I9" s="220"/>
      <c r="J9" s="220"/>
      <c r="K9" s="221"/>
      <c r="L9" s="196" t="s">
        <v>91</v>
      </c>
      <c r="M9" s="197"/>
      <c r="N9" s="197"/>
      <c r="O9" s="197"/>
      <c r="P9" s="197"/>
      <c r="Q9" s="197"/>
      <c r="R9" s="197"/>
      <c r="S9" s="198"/>
      <c r="T9" s="208" t="s">
        <v>92</v>
      </c>
      <c r="U9" s="209"/>
      <c r="V9" s="209"/>
      <c r="W9" s="209"/>
      <c r="X9" s="209"/>
      <c r="Y9" s="209"/>
      <c r="Z9" s="209"/>
      <c r="AA9" s="210"/>
      <c r="AB9" s="199" t="s">
        <v>93</v>
      </c>
      <c r="AC9" s="200"/>
      <c r="AD9" s="200"/>
      <c r="AE9" s="200"/>
      <c r="AF9" s="200"/>
      <c r="AG9" s="200"/>
      <c r="AH9" s="200"/>
      <c r="AI9" s="201"/>
      <c r="AJ9" s="202" t="s">
        <v>94</v>
      </c>
      <c r="AK9" s="204" t="s">
        <v>95</v>
      </c>
      <c r="AL9" s="211" t="s">
        <v>96</v>
      </c>
      <c r="AM9" s="206" t="s">
        <v>97</v>
      </c>
      <c r="AN9" s="191"/>
      <c r="AO9" s="194"/>
      <c r="AQ9" s="222" t="s">
        <v>42</v>
      </c>
      <c r="AR9" s="185" t="s">
        <v>43</v>
      </c>
      <c r="AS9" s="181" t="s">
        <v>44</v>
      </c>
      <c r="AT9" s="230" t="s">
        <v>99</v>
      </c>
      <c r="AU9" s="222" t="s">
        <v>46</v>
      </c>
      <c r="AV9" s="185" t="s">
        <v>105</v>
      </c>
      <c r="AW9" s="181" t="s">
        <v>106</v>
      </c>
      <c r="AX9" s="183" t="s">
        <v>107</v>
      </c>
      <c r="AY9" s="164" t="s">
        <v>100</v>
      </c>
      <c r="AZ9" s="166" t="s">
        <v>101</v>
      </c>
      <c r="BA9" s="165" t="s">
        <v>57</v>
      </c>
      <c r="BB9" s="180" t="s">
        <v>58</v>
      </c>
    </row>
    <row r="10" spans="1:56" ht="16" thickBot="1" x14ac:dyDescent="0.25">
      <c r="A10" s="214"/>
      <c r="B10" s="216"/>
      <c r="C10" s="218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03"/>
      <c r="AK10" s="205"/>
      <c r="AL10" s="212"/>
      <c r="AM10" s="207"/>
      <c r="AN10" s="192"/>
      <c r="AO10" s="195"/>
      <c r="AQ10" s="223"/>
      <c r="AR10" s="186"/>
      <c r="AS10" s="182"/>
      <c r="AT10" s="231"/>
      <c r="AU10" s="223"/>
      <c r="AV10" s="186"/>
      <c r="AW10" s="182"/>
      <c r="AX10" s="184"/>
      <c r="AY10" s="165"/>
      <c r="AZ10" s="167"/>
      <c r="BA10" s="165"/>
      <c r="BB10" s="180"/>
    </row>
    <row r="11" spans="1:56" x14ac:dyDescent="0.2">
      <c r="A11" s="41">
        <v>1</v>
      </c>
      <c r="B11" s="147" t="s">
        <v>147</v>
      </c>
      <c r="C11" s="147" t="s">
        <v>148</v>
      </c>
      <c r="D11" s="31"/>
      <c r="E11" s="32"/>
      <c r="F11" s="32"/>
      <c r="G11" s="32"/>
      <c r="H11" s="32"/>
      <c r="I11" s="32"/>
      <c r="J11" s="32"/>
      <c r="K11" s="33"/>
      <c r="L11" s="31"/>
      <c r="M11" s="32"/>
      <c r="N11" s="32"/>
      <c r="O11" s="32"/>
      <c r="P11" s="32"/>
      <c r="Q11" s="32"/>
      <c r="R11" s="32"/>
      <c r="S11" s="33"/>
      <c r="T11" s="31"/>
      <c r="U11" s="32"/>
      <c r="V11" s="32"/>
      <c r="W11" s="32"/>
      <c r="X11" s="32"/>
      <c r="Y11" s="32"/>
      <c r="Z11" s="32"/>
      <c r="AA11" s="33"/>
      <c r="AB11" s="31"/>
      <c r="AC11" s="32"/>
      <c r="AD11" s="32"/>
      <c r="AE11" s="32"/>
      <c r="AF11" s="32"/>
      <c r="AG11" s="32"/>
      <c r="AH11" s="32"/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>
        <v>88</v>
      </c>
      <c r="E12" s="32"/>
      <c r="F12" s="32">
        <v>85</v>
      </c>
      <c r="G12" s="32"/>
      <c r="H12" s="32">
        <v>87</v>
      </c>
      <c r="I12" s="32"/>
      <c r="J12" s="32">
        <v>85</v>
      </c>
      <c r="K12" s="33"/>
      <c r="L12" s="31">
        <v>86</v>
      </c>
      <c r="M12" s="32"/>
      <c r="N12" s="32">
        <v>84</v>
      </c>
      <c r="O12" s="32"/>
      <c r="P12" s="32">
        <v>87</v>
      </c>
      <c r="Q12" s="32"/>
      <c r="R12" s="32">
        <v>80</v>
      </c>
      <c r="S12" s="33"/>
      <c r="T12" s="31">
        <v>85</v>
      </c>
      <c r="U12" s="32"/>
      <c r="V12" s="32">
        <v>88</v>
      </c>
      <c r="W12" s="32"/>
      <c r="X12" s="32">
        <v>89</v>
      </c>
      <c r="Y12" s="32"/>
      <c r="Z12" s="32">
        <v>90</v>
      </c>
      <c r="AA12" s="33"/>
      <c r="AB12" s="31">
        <v>92</v>
      </c>
      <c r="AC12" s="32"/>
      <c r="AD12" s="32">
        <v>94</v>
      </c>
      <c r="AE12" s="32"/>
      <c r="AF12" s="32">
        <v>91</v>
      </c>
      <c r="AG12" s="32"/>
      <c r="AH12" s="32">
        <v>92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86.25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84.25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88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92.25</v>
      </c>
      <c r="AN12" s="65">
        <f t="shared" ref="AN12:AN55" si="4">AVERAGE(AJ12:AM12)</f>
        <v>87.6875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87.6875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>
        <v>70</v>
      </c>
      <c r="E13" s="32"/>
      <c r="F13" s="32">
        <v>75</v>
      </c>
      <c r="G13" s="32"/>
      <c r="H13" s="32">
        <v>70</v>
      </c>
      <c r="I13" s="32"/>
      <c r="J13" s="32">
        <v>68</v>
      </c>
      <c r="K13" s="33">
        <v>70</v>
      </c>
      <c r="L13" s="31">
        <v>70</v>
      </c>
      <c r="M13" s="32"/>
      <c r="N13" s="32">
        <v>77</v>
      </c>
      <c r="O13" s="32"/>
      <c r="P13" s="32">
        <v>75</v>
      </c>
      <c r="Q13" s="32"/>
      <c r="R13" s="32">
        <v>70</v>
      </c>
      <c r="S13" s="33"/>
      <c r="T13" s="31">
        <v>70</v>
      </c>
      <c r="U13" s="32"/>
      <c r="V13" s="32">
        <v>72</v>
      </c>
      <c r="W13" s="32"/>
      <c r="X13" s="32">
        <v>70</v>
      </c>
      <c r="Y13" s="32"/>
      <c r="Z13" s="32">
        <v>69</v>
      </c>
      <c r="AA13" s="33">
        <v>70</v>
      </c>
      <c r="AB13" s="31">
        <v>70</v>
      </c>
      <c r="AC13" s="32"/>
      <c r="AD13" s="32">
        <v>75</v>
      </c>
      <c r="AE13" s="32"/>
      <c r="AF13" s="32">
        <v>70</v>
      </c>
      <c r="AG13" s="32"/>
      <c r="AH13" s="32">
        <v>70</v>
      </c>
      <c r="AI13" s="33"/>
      <c r="AJ13" s="61">
        <f t="shared" si="0"/>
        <v>71.25</v>
      </c>
      <c r="AK13" s="62">
        <f t="shared" si="1"/>
        <v>73</v>
      </c>
      <c r="AL13" s="63">
        <f t="shared" si="2"/>
        <v>70.5</v>
      </c>
      <c r="AM13" s="64">
        <f t="shared" si="3"/>
        <v>71.25</v>
      </c>
      <c r="AN13" s="65">
        <f t="shared" si="4"/>
        <v>71.5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71.5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>
        <v>90</v>
      </c>
      <c r="E15" s="32"/>
      <c r="F15" s="32">
        <v>89</v>
      </c>
      <c r="G15" s="32"/>
      <c r="H15" s="32">
        <v>92</v>
      </c>
      <c r="I15" s="32"/>
      <c r="J15" s="32">
        <v>88</v>
      </c>
      <c r="K15" s="33"/>
      <c r="L15" s="31">
        <v>90</v>
      </c>
      <c r="M15" s="32"/>
      <c r="N15" s="32">
        <v>92</v>
      </c>
      <c r="O15" s="32"/>
      <c r="P15" s="32">
        <v>90</v>
      </c>
      <c r="Q15" s="32"/>
      <c r="R15" s="32">
        <v>89</v>
      </c>
      <c r="S15" s="33"/>
      <c r="T15" s="31">
        <v>92</v>
      </c>
      <c r="U15" s="32"/>
      <c r="V15" s="32">
        <v>90</v>
      </c>
      <c r="W15" s="32"/>
      <c r="X15" s="32">
        <v>93</v>
      </c>
      <c r="Y15" s="32"/>
      <c r="Z15" s="32">
        <v>94</v>
      </c>
      <c r="AA15" s="33"/>
      <c r="AB15" s="31">
        <v>90</v>
      </c>
      <c r="AC15" s="32"/>
      <c r="AD15" s="32">
        <v>95</v>
      </c>
      <c r="AE15" s="32"/>
      <c r="AF15" s="32">
        <v>96</v>
      </c>
      <c r="AG15" s="32"/>
      <c r="AH15" s="32">
        <v>95</v>
      </c>
      <c r="AI15" s="33"/>
      <c r="AJ15" s="61">
        <f t="shared" si="0"/>
        <v>89.75</v>
      </c>
      <c r="AK15" s="62">
        <f t="shared" si="1"/>
        <v>90.25</v>
      </c>
      <c r="AL15" s="63">
        <f t="shared" si="2"/>
        <v>92.25</v>
      </c>
      <c r="AM15" s="64">
        <f t="shared" si="3"/>
        <v>94</v>
      </c>
      <c r="AN15" s="65">
        <f t="shared" si="4"/>
        <v>91.5625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91.5625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>
        <v>90</v>
      </c>
      <c r="E16" s="32"/>
      <c r="F16" s="32">
        <v>92</v>
      </c>
      <c r="G16" s="32"/>
      <c r="H16" s="32">
        <v>89</v>
      </c>
      <c r="I16" s="32"/>
      <c r="J16" s="32">
        <v>88</v>
      </c>
      <c r="K16" s="33"/>
      <c r="L16" s="31">
        <v>90</v>
      </c>
      <c r="M16" s="32"/>
      <c r="N16" s="32">
        <v>89</v>
      </c>
      <c r="O16" s="32"/>
      <c r="P16" s="32">
        <v>92</v>
      </c>
      <c r="Q16" s="32"/>
      <c r="R16" s="32">
        <v>90</v>
      </c>
      <c r="S16" s="33"/>
      <c r="T16" s="31">
        <v>90</v>
      </c>
      <c r="U16" s="32"/>
      <c r="V16" s="32">
        <v>92</v>
      </c>
      <c r="W16" s="32"/>
      <c r="X16" s="32">
        <v>94</v>
      </c>
      <c r="Y16" s="32"/>
      <c r="Z16" s="32">
        <v>93</v>
      </c>
      <c r="AA16" s="33"/>
      <c r="AB16" s="31">
        <v>95</v>
      </c>
      <c r="AC16" s="32"/>
      <c r="AD16" s="32">
        <v>90</v>
      </c>
      <c r="AE16" s="32"/>
      <c r="AF16" s="32">
        <v>95</v>
      </c>
      <c r="AG16" s="32"/>
      <c r="AH16" s="32">
        <v>96</v>
      </c>
      <c r="AI16" s="33"/>
      <c r="AJ16" s="61">
        <f t="shared" si="0"/>
        <v>89.75</v>
      </c>
      <c r="AK16" s="62">
        <f t="shared" si="1"/>
        <v>90.25</v>
      </c>
      <c r="AL16" s="63">
        <f t="shared" si="2"/>
        <v>92.25</v>
      </c>
      <c r="AM16" s="64">
        <f t="shared" si="3"/>
        <v>94</v>
      </c>
      <c r="AN16" s="65">
        <f t="shared" si="4"/>
        <v>91.5625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91.5625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31">
        <v>87</v>
      </c>
      <c r="E17" s="32"/>
      <c r="F17" s="32">
        <v>86</v>
      </c>
      <c r="G17" s="32"/>
      <c r="H17" s="32">
        <v>79</v>
      </c>
      <c r="I17" s="32"/>
      <c r="J17" s="32">
        <v>80</v>
      </c>
      <c r="K17" s="33"/>
      <c r="L17" s="31">
        <v>85</v>
      </c>
      <c r="M17" s="32"/>
      <c r="N17" s="32">
        <v>78</v>
      </c>
      <c r="O17" s="32"/>
      <c r="P17" s="32">
        <v>79</v>
      </c>
      <c r="Q17" s="32"/>
      <c r="R17" s="32">
        <v>87</v>
      </c>
      <c r="S17" s="33"/>
      <c r="T17" s="31">
        <v>85</v>
      </c>
      <c r="U17" s="32"/>
      <c r="V17" s="32">
        <v>80</v>
      </c>
      <c r="W17" s="32"/>
      <c r="X17" s="32">
        <v>84</v>
      </c>
      <c r="Y17" s="32"/>
      <c r="Z17" s="32">
        <v>87</v>
      </c>
      <c r="AA17" s="33"/>
      <c r="AB17" s="31">
        <v>80</v>
      </c>
      <c r="AC17" s="32"/>
      <c r="AD17" s="32">
        <v>82</v>
      </c>
      <c r="AE17" s="32"/>
      <c r="AF17" s="32">
        <v>86</v>
      </c>
      <c r="AG17" s="32"/>
      <c r="AH17" s="32">
        <v>80</v>
      </c>
      <c r="AI17" s="33"/>
      <c r="AJ17" s="61">
        <f t="shared" si="0"/>
        <v>83</v>
      </c>
      <c r="AK17" s="62">
        <f t="shared" si="1"/>
        <v>82.25</v>
      </c>
      <c r="AL17" s="63">
        <f t="shared" si="2"/>
        <v>84</v>
      </c>
      <c r="AM17" s="64">
        <f t="shared" si="3"/>
        <v>82</v>
      </c>
      <c r="AN17" s="65">
        <f t="shared" si="4"/>
        <v>82.8125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82.8125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31">
        <v>75</v>
      </c>
      <c r="E18" s="32"/>
      <c r="F18" s="32">
        <v>72</v>
      </c>
      <c r="G18" s="32"/>
      <c r="H18" s="32">
        <v>74</v>
      </c>
      <c r="I18" s="32"/>
      <c r="J18" s="32">
        <v>75</v>
      </c>
      <c r="K18" s="33"/>
      <c r="L18" s="31">
        <v>74</v>
      </c>
      <c r="M18" s="32"/>
      <c r="N18" s="32">
        <v>70</v>
      </c>
      <c r="O18" s="32"/>
      <c r="P18" s="32">
        <v>76</v>
      </c>
      <c r="Q18" s="32"/>
      <c r="R18" s="32">
        <v>74</v>
      </c>
      <c r="S18" s="33"/>
      <c r="T18" s="31">
        <v>75</v>
      </c>
      <c r="U18" s="32"/>
      <c r="V18" s="32">
        <v>78</v>
      </c>
      <c r="W18" s="32"/>
      <c r="X18" s="32">
        <v>76</v>
      </c>
      <c r="Y18" s="32"/>
      <c r="Z18" s="32">
        <v>76</v>
      </c>
      <c r="AA18" s="33"/>
      <c r="AB18" s="31">
        <v>79</v>
      </c>
      <c r="AC18" s="32"/>
      <c r="AD18" s="32">
        <v>78</v>
      </c>
      <c r="AE18" s="32"/>
      <c r="AF18" s="32">
        <v>75</v>
      </c>
      <c r="AG18" s="32"/>
      <c r="AH18" s="32">
        <v>79</v>
      </c>
      <c r="AI18" s="33"/>
      <c r="AJ18" s="61">
        <f t="shared" si="0"/>
        <v>74</v>
      </c>
      <c r="AK18" s="62">
        <f t="shared" si="1"/>
        <v>73.5</v>
      </c>
      <c r="AL18" s="63">
        <f t="shared" si="2"/>
        <v>76.25</v>
      </c>
      <c r="AM18" s="64">
        <f t="shared" si="3"/>
        <v>77.75</v>
      </c>
      <c r="AN18" s="65">
        <f t="shared" si="4"/>
        <v>75.375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75.375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31">
        <v>88</v>
      </c>
      <c r="E19" s="32"/>
      <c r="F19" s="32">
        <v>87</v>
      </c>
      <c r="G19" s="32"/>
      <c r="H19" s="32">
        <v>86</v>
      </c>
      <c r="I19" s="32"/>
      <c r="J19" s="32">
        <v>89</v>
      </c>
      <c r="K19" s="33"/>
      <c r="L19" s="31">
        <v>88</v>
      </c>
      <c r="M19" s="32"/>
      <c r="N19" s="32">
        <v>87</v>
      </c>
      <c r="O19" s="32"/>
      <c r="P19" s="32">
        <v>85</v>
      </c>
      <c r="Q19" s="32"/>
      <c r="R19" s="32">
        <v>90</v>
      </c>
      <c r="S19" s="33"/>
      <c r="T19" s="31">
        <v>89</v>
      </c>
      <c r="U19" s="32"/>
      <c r="V19" s="32">
        <v>90</v>
      </c>
      <c r="W19" s="32"/>
      <c r="X19" s="32">
        <v>92</v>
      </c>
      <c r="Y19" s="32"/>
      <c r="Z19" s="32">
        <v>90</v>
      </c>
      <c r="AA19" s="33"/>
      <c r="AB19" s="31">
        <v>94</v>
      </c>
      <c r="AC19" s="32"/>
      <c r="AD19" s="32">
        <v>95</v>
      </c>
      <c r="AE19" s="32"/>
      <c r="AF19" s="32">
        <v>96</v>
      </c>
      <c r="AG19" s="32"/>
      <c r="AH19" s="32">
        <v>90</v>
      </c>
      <c r="AI19" s="33"/>
      <c r="AJ19" s="61">
        <f t="shared" si="0"/>
        <v>87.5</v>
      </c>
      <c r="AK19" s="62">
        <f t="shared" si="1"/>
        <v>87.5</v>
      </c>
      <c r="AL19" s="63">
        <f t="shared" si="2"/>
        <v>90.25</v>
      </c>
      <c r="AM19" s="64">
        <f t="shared" si="3"/>
        <v>93.75</v>
      </c>
      <c r="AN19" s="65">
        <f t="shared" si="4"/>
        <v>89.75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89.75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31">
        <v>88</v>
      </c>
      <c r="E20" s="32"/>
      <c r="F20" s="32">
        <v>89</v>
      </c>
      <c r="G20" s="32"/>
      <c r="H20" s="32">
        <v>97</v>
      </c>
      <c r="I20" s="32"/>
      <c r="J20" s="32">
        <v>90</v>
      </c>
      <c r="K20" s="33"/>
      <c r="L20" s="31">
        <v>97</v>
      </c>
      <c r="M20" s="32"/>
      <c r="N20" s="32">
        <v>84</v>
      </c>
      <c r="O20" s="32"/>
      <c r="P20" s="32">
        <v>90</v>
      </c>
      <c r="Q20" s="32"/>
      <c r="R20" s="32">
        <v>85</v>
      </c>
      <c r="S20" s="33"/>
      <c r="T20" s="31">
        <v>95</v>
      </c>
      <c r="U20" s="32"/>
      <c r="V20" s="32">
        <v>90</v>
      </c>
      <c r="W20" s="32"/>
      <c r="X20" s="32">
        <v>92</v>
      </c>
      <c r="Y20" s="32"/>
      <c r="Z20" s="32">
        <v>87</v>
      </c>
      <c r="AA20" s="33"/>
      <c r="AB20" s="31">
        <v>90</v>
      </c>
      <c r="AC20" s="32"/>
      <c r="AD20" s="32">
        <v>94</v>
      </c>
      <c r="AE20" s="32"/>
      <c r="AF20" s="32">
        <v>90</v>
      </c>
      <c r="AG20" s="32"/>
      <c r="AH20" s="32">
        <v>90</v>
      </c>
      <c r="AI20" s="33"/>
      <c r="AJ20" s="61">
        <f t="shared" si="0"/>
        <v>91</v>
      </c>
      <c r="AK20" s="62">
        <f t="shared" si="1"/>
        <v>89</v>
      </c>
      <c r="AL20" s="63">
        <f t="shared" si="2"/>
        <v>91</v>
      </c>
      <c r="AM20" s="64">
        <f t="shared" si="3"/>
        <v>91</v>
      </c>
      <c r="AN20" s="65">
        <f t="shared" si="4"/>
        <v>90.5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90.5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31">
        <v>89</v>
      </c>
      <c r="E21" s="32"/>
      <c r="F21" s="32">
        <v>80</v>
      </c>
      <c r="G21" s="32"/>
      <c r="H21" s="32">
        <v>88</v>
      </c>
      <c r="I21" s="32"/>
      <c r="J21" s="32">
        <v>88</v>
      </c>
      <c r="K21" s="33"/>
      <c r="L21" s="31">
        <v>88</v>
      </c>
      <c r="M21" s="32"/>
      <c r="N21" s="32">
        <v>87</v>
      </c>
      <c r="O21" s="32"/>
      <c r="P21" s="32">
        <v>80</v>
      </c>
      <c r="Q21" s="32"/>
      <c r="R21" s="32">
        <v>89</v>
      </c>
      <c r="S21" s="33"/>
      <c r="T21" s="31">
        <v>85</v>
      </c>
      <c r="U21" s="32"/>
      <c r="V21" s="32">
        <v>87</v>
      </c>
      <c r="W21" s="32"/>
      <c r="X21" s="32">
        <v>88</v>
      </c>
      <c r="Y21" s="32"/>
      <c r="Z21" s="32">
        <v>85</v>
      </c>
      <c r="AA21" s="33"/>
      <c r="AB21" s="31">
        <v>87</v>
      </c>
      <c r="AC21" s="32"/>
      <c r="AD21" s="32">
        <v>88</v>
      </c>
      <c r="AE21" s="32"/>
      <c r="AF21" s="32">
        <v>89</v>
      </c>
      <c r="AG21" s="32"/>
      <c r="AH21" s="32">
        <v>78</v>
      </c>
      <c r="AI21" s="33"/>
      <c r="AJ21" s="61">
        <f t="shared" si="0"/>
        <v>86.25</v>
      </c>
      <c r="AK21" s="62">
        <f t="shared" si="1"/>
        <v>86</v>
      </c>
      <c r="AL21" s="63">
        <f t="shared" si="2"/>
        <v>86.25</v>
      </c>
      <c r="AM21" s="64">
        <f t="shared" si="3"/>
        <v>85.5</v>
      </c>
      <c r="AN21" s="65">
        <f t="shared" si="4"/>
        <v>86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86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31">
        <v>79</v>
      </c>
      <c r="E22" s="32"/>
      <c r="F22" s="32">
        <v>78</v>
      </c>
      <c r="G22" s="32"/>
      <c r="H22" s="32">
        <v>77</v>
      </c>
      <c r="I22" s="32"/>
      <c r="J22" s="32">
        <v>78</v>
      </c>
      <c r="K22" s="33"/>
      <c r="L22" s="31">
        <v>76</v>
      </c>
      <c r="M22" s="32"/>
      <c r="N22" s="32">
        <v>75</v>
      </c>
      <c r="O22" s="32"/>
      <c r="P22" s="32">
        <v>76</v>
      </c>
      <c r="Q22" s="32"/>
      <c r="R22" s="32">
        <v>74</v>
      </c>
      <c r="S22" s="33"/>
      <c r="T22" s="31">
        <v>80</v>
      </c>
      <c r="U22" s="32"/>
      <c r="V22" s="32">
        <v>79</v>
      </c>
      <c r="W22" s="32"/>
      <c r="X22" s="32">
        <v>78</v>
      </c>
      <c r="Y22" s="32"/>
      <c r="Z22" s="32">
        <v>77</v>
      </c>
      <c r="AA22" s="33"/>
      <c r="AB22" s="31">
        <v>76</v>
      </c>
      <c r="AC22" s="32"/>
      <c r="AD22" s="32">
        <v>78</v>
      </c>
      <c r="AE22" s="32"/>
      <c r="AF22" s="32">
        <v>77</v>
      </c>
      <c r="AG22" s="32"/>
      <c r="AH22" s="32">
        <v>90</v>
      </c>
      <c r="AI22" s="33"/>
      <c r="AJ22" s="61">
        <f t="shared" si="0"/>
        <v>78</v>
      </c>
      <c r="AK22" s="62">
        <f t="shared" si="1"/>
        <v>75.25</v>
      </c>
      <c r="AL22" s="63">
        <f t="shared" si="2"/>
        <v>78.5</v>
      </c>
      <c r="AM22" s="64">
        <f t="shared" si="3"/>
        <v>80.25</v>
      </c>
      <c r="AN22" s="65">
        <f t="shared" si="4"/>
        <v>78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78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31"/>
      <c r="AC23" s="32"/>
      <c r="AD23" s="32"/>
      <c r="AE23" s="32"/>
      <c r="AF23" s="32"/>
      <c r="AG23" s="32"/>
      <c r="AH23" s="32"/>
      <c r="AI23" s="3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>
        <v>88</v>
      </c>
      <c r="E25" s="32"/>
      <c r="F25" s="32">
        <v>85</v>
      </c>
      <c r="G25" s="32"/>
      <c r="H25" s="32">
        <v>86</v>
      </c>
      <c r="I25" s="32"/>
      <c r="J25" s="32">
        <v>87</v>
      </c>
      <c r="K25" s="33"/>
      <c r="L25" s="31">
        <v>88</v>
      </c>
      <c r="M25" s="32"/>
      <c r="N25" s="32">
        <v>85</v>
      </c>
      <c r="O25" s="32"/>
      <c r="P25" s="32">
        <v>80</v>
      </c>
      <c r="Q25" s="32"/>
      <c r="R25" s="32">
        <v>82</v>
      </c>
      <c r="S25" s="33"/>
      <c r="T25" s="31">
        <v>90</v>
      </c>
      <c r="U25" s="32"/>
      <c r="V25" s="32">
        <v>87</v>
      </c>
      <c r="W25" s="32"/>
      <c r="X25" s="32">
        <v>85</v>
      </c>
      <c r="Y25" s="32"/>
      <c r="Z25" s="32">
        <v>88</v>
      </c>
      <c r="AA25" s="33"/>
      <c r="AB25" s="31">
        <v>92</v>
      </c>
      <c r="AC25" s="32"/>
      <c r="AD25" s="32">
        <v>84</v>
      </c>
      <c r="AE25" s="32"/>
      <c r="AF25" s="32">
        <v>85</v>
      </c>
      <c r="AG25" s="32"/>
      <c r="AH25" s="32">
        <v>86</v>
      </c>
      <c r="AI25" s="33"/>
      <c r="AJ25" s="61">
        <f t="shared" si="0"/>
        <v>86.5</v>
      </c>
      <c r="AK25" s="62">
        <f t="shared" si="1"/>
        <v>83.75</v>
      </c>
      <c r="AL25" s="63">
        <f t="shared" si="2"/>
        <v>87.5</v>
      </c>
      <c r="AM25" s="64">
        <f t="shared" si="3"/>
        <v>86.75</v>
      </c>
      <c r="AN25" s="65">
        <f t="shared" si="4"/>
        <v>86.125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86.125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>
        <v>86</v>
      </c>
      <c r="E26" s="32"/>
      <c r="F26" s="32">
        <v>88</v>
      </c>
      <c r="G26" s="32"/>
      <c r="H26" s="32">
        <v>87</v>
      </c>
      <c r="I26" s="32"/>
      <c r="J26" s="32">
        <v>88</v>
      </c>
      <c r="K26" s="33"/>
      <c r="L26" s="31">
        <v>90</v>
      </c>
      <c r="M26" s="32"/>
      <c r="N26" s="32">
        <v>88</v>
      </c>
      <c r="O26" s="32"/>
      <c r="P26" s="32">
        <v>92</v>
      </c>
      <c r="Q26" s="32"/>
      <c r="R26" s="32">
        <v>89</v>
      </c>
      <c r="S26" s="33"/>
      <c r="T26" s="31">
        <v>92</v>
      </c>
      <c r="U26" s="32"/>
      <c r="V26" s="32">
        <v>90</v>
      </c>
      <c r="W26" s="32"/>
      <c r="X26" s="32">
        <v>80</v>
      </c>
      <c r="Y26" s="32"/>
      <c r="Z26" s="32">
        <v>93</v>
      </c>
      <c r="AA26" s="33"/>
      <c r="AB26" s="31">
        <v>80</v>
      </c>
      <c r="AC26" s="32"/>
      <c r="AD26" s="32">
        <v>90</v>
      </c>
      <c r="AE26" s="32"/>
      <c r="AF26" s="32">
        <v>92</v>
      </c>
      <c r="AG26" s="32"/>
      <c r="AH26" s="32">
        <v>90</v>
      </c>
      <c r="AI26" s="33"/>
      <c r="AJ26" s="61">
        <f t="shared" si="0"/>
        <v>87.25</v>
      </c>
      <c r="AK26" s="62">
        <f t="shared" si="1"/>
        <v>89.75</v>
      </c>
      <c r="AL26" s="63">
        <f t="shared" si="2"/>
        <v>88.75</v>
      </c>
      <c r="AM26" s="64">
        <f t="shared" si="3"/>
        <v>88</v>
      </c>
      <c r="AN26" s="65">
        <f t="shared" si="4"/>
        <v>88.4375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88.4375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>
        <v>90</v>
      </c>
      <c r="E27" s="32"/>
      <c r="F27" s="32">
        <v>90</v>
      </c>
      <c r="G27" s="32"/>
      <c r="H27" s="32">
        <v>89</v>
      </c>
      <c r="I27" s="32"/>
      <c r="J27" s="32">
        <v>88</v>
      </c>
      <c r="K27" s="33"/>
      <c r="L27" s="31">
        <v>90</v>
      </c>
      <c r="M27" s="32"/>
      <c r="N27" s="32">
        <v>88</v>
      </c>
      <c r="O27" s="32"/>
      <c r="P27" s="32">
        <v>92</v>
      </c>
      <c r="Q27" s="32"/>
      <c r="R27" s="32">
        <v>89</v>
      </c>
      <c r="S27" s="33"/>
      <c r="T27" s="31">
        <v>90</v>
      </c>
      <c r="U27" s="32"/>
      <c r="V27" s="32">
        <v>94</v>
      </c>
      <c r="W27" s="32"/>
      <c r="X27" s="32">
        <v>96</v>
      </c>
      <c r="Y27" s="32"/>
      <c r="Z27" s="32">
        <v>95</v>
      </c>
      <c r="AA27" s="33"/>
      <c r="AB27" s="31">
        <v>92</v>
      </c>
      <c r="AC27" s="32"/>
      <c r="AD27" s="32">
        <v>90</v>
      </c>
      <c r="AE27" s="32"/>
      <c r="AF27" s="32">
        <v>90</v>
      </c>
      <c r="AG27" s="32"/>
      <c r="AH27" s="32">
        <v>92</v>
      </c>
      <c r="AI27" s="33"/>
      <c r="AJ27" s="61">
        <f t="shared" si="0"/>
        <v>89.25</v>
      </c>
      <c r="AK27" s="62">
        <f t="shared" si="1"/>
        <v>89.75</v>
      </c>
      <c r="AL27" s="63">
        <f t="shared" si="2"/>
        <v>93.75</v>
      </c>
      <c r="AM27" s="64">
        <f t="shared" si="3"/>
        <v>91</v>
      </c>
      <c r="AN27" s="65">
        <f t="shared" si="4"/>
        <v>90.9375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90.9375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31">
        <v>85</v>
      </c>
      <c r="E28" s="32"/>
      <c r="F28" s="32">
        <v>80</v>
      </c>
      <c r="G28" s="32"/>
      <c r="H28" s="32">
        <v>83</v>
      </c>
      <c r="I28" s="32"/>
      <c r="J28" s="32">
        <v>84</v>
      </c>
      <c r="K28" s="33"/>
      <c r="L28" s="31">
        <v>82</v>
      </c>
      <c r="M28" s="32"/>
      <c r="N28" s="32">
        <v>87</v>
      </c>
      <c r="O28" s="32"/>
      <c r="P28" s="32">
        <v>86</v>
      </c>
      <c r="Q28" s="32"/>
      <c r="R28" s="32">
        <v>85</v>
      </c>
      <c r="S28" s="33"/>
      <c r="T28" s="31">
        <v>88</v>
      </c>
      <c r="U28" s="32"/>
      <c r="V28" s="32">
        <v>89</v>
      </c>
      <c r="W28" s="32"/>
      <c r="X28" s="32">
        <v>86</v>
      </c>
      <c r="Y28" s="32"/>
      <c r="Z28" s="32">
        <v>90</v>
      </c>
      <c r="AA28" s="33"/>
      <c r="AB28" s="31">
        <v>89</v>
      </c>
      <c r="AC28" s="32"/>
      <c r="AD28" s="32">
        <v>88</v>
      </c>
      <c r="AE28" s="32"/>
      <c r="AF28" s="32">
        <v>89</v>
      </c>
      <c r="AG28" s="32"/>
      <c r="AH28" s="32">
        <v>90</v>
      </c>
      <c r="AI28" s="33"/>
      <c r="AJ28" s="61">
        <f t="shared" si="0"/>
        <v>83</v>
      </c>
      <c r="AK28" s="62">
        <f t="shared" si="1"/>
        <v>85</v>
      </c>
      <c r="AL28" s="63">
        <f t="shared" si="2"/>
        <v>88.25</v>
      </c>
      <c r="AM28" s="64">
        <f t="shared" si="3"/>
        <v>89</v>
      </c>
      <c r="AN28" s="65">
        <f t="shared" si="4"/>
        <v>86.3125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86.3125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31">
        <v>88</v>
      </c>
      <c r="E29" s="32"/>
      <c r="F29" s="32">
        <v>89</v>
      </c>
      <c r="G29" s="32"/>
      <c r="H29" s="32">
        <v>80</v>
      </c>
      <c r="I29" s="32"/>
      <c r="J29" s="32">
        <v>87</v>
      </c>
      <c r="K29" s="33"/>
      <c r="L29" s="31">
        <v>86</v>
      </c>
      <c r="M29" s="32"/>
      <c r="N29" s="32">
        <v>88</v>
      </c>
      <c r="O29" s="32"/>
      <c r="P29" s="32">
        <v>87</v>
      </c>
      <c r="Q29" s="32"/>
      <c r="R29" s="32">
        <v>86</v>
      </c>
      <c r="S29" s="33"/>
      <c r="T29" s="31">
        <v>86</v>
      </c>
      <c r="U29" s="32"/>
      <c r="V29" s="32">
        <v>85</v>
      </c>
      <c r="W29" s="32"/>
      <c r="X29" s="32">
        <v>86</v>
      </c>
      <c r="Y29" s="32"/>
      <c r="Z29" s="32">
        <v>84</v>
      </c>
      <c r="AA29" s="33"/>
      <c r="AB29" s="31">
        <v>86</v>
      </c>
      <c r="AC29" s="32"/>
      <c r="AD29" s="32">
        <v>80</v>
      </c>
      <c r="AE29" s="32"/>
      <c r="AF29" s="32">
        <v>87</v>
      </c>
      <c r="AG29" s="32"/>
      <c r="AH29" s="32">
        <v>85</v>
      </c>
      <c r="AI29" s="33"/>
      <c r="AJ29" s="61">
        <f t="shared" si="0"/>
        <v>86</v>
      </c>
      <c r="AK29" s="62">
        <f t="shared" si="1"/>
        <v>86.75</v>
      </c>
      <c r="AL29" s="63">
        <f t="shared" si="2"/>
        <v>85.25</v>
      </c>
      <c r="AM29" s="64">
        <f t="shared" si="3"/>
        <v>84.5</v>
      </c>
      <c r="AN29" s="65">
        <f t="shared" si="4"/>
        <v>85.625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85.625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31">
        <v>89</v>
      </c>
      <c r="E30" s="32"/>
      <c r="F30" s="32">
        <v>88</v>
      </c>
      <c r="G30" s="32"/>
      <c r="H30" s="32">
        <v>87</v>
      </c>
      <c r="I30" s="32"/>
      <c r="J30" s="32">
        <v>80</v>
      </c>
      <c r="K30" s="33"/>
      <c r="L30" s="31">
        <v>88</v>
      </c>
      <c r="M30" s="32"/>
      <c r="N30" s="32">
        <v>86</v>
      </c>
      <c r="O30" s="32"/>
      <c r="P30" s="32">
        <v>88</v>
      </c>
      <c r="Q30" s="32"/>
      <c r="R30" s="32">
        <v>87</v>
      </c>
      <c r="S30" s="33"/>
      <c r="T30" s="31">
        <v>85</v>
      </c>
      <c r="U30" s="32"/>
      <c r="V30" s="32">
        <v>86</v>
      </c>
      <c r="W30" s="32"/>
      <c r="X30" s="32">
        <v>85</v>
      </c>
      <c r="Y30" s="32"/>
      <c r="Z30" s="32">
        <v>84</v>
      </c>
      <c r="AA30" s="33"/>
      <c r="AB30" s="31">
        <v>80</v>
      </c>
      <c r="AC30" s="32"/>
      <c r="AD30" s="32">
        <v>86</v>
      </c>
      <c r="AE30" s="32"/>
      <c r="AF30" s="32">
        <v>85</v>
      </c>
      <c r="AG30" s="32"/>
      <c r="AH30" s="32">
        <v>87</v>
      </c>
      <c r="AI30" s="33"/>
      <c r="AJ30" s="61">
        <f t="shared" si="0"/>
        <v>86</v>
      </c>
      <c r="AK30" s="62">
        <f t="shared" si="1"/>
        <v>87.25</v>
      </c>
      <c r="AL30" s="63">
        <f t="shared" si="2"/>
        <v>85</v>
      </c>
      <c r="AM30" s="64">
        <f t="shared" si="3"/>
        <v>84.5</v>
      </c>
      <c r="AN30" s="65">
        <f t="shared" si="4"/>
        <v>85.6875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85.6875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31">
        <v>92</v>
      </c>
      <c r="E31" s="32"/>
      <c r="F31" s="32">
        <v>90</v>
      </c>
      <c r="G31" s="32"/>
      <c r="H31" s="32">
        <v>90</v>
      </c>
      <c r="I31" s="32"/>
      <c r="J31" s="32">
        <v>92</v>
      </c>
      <c r="K31" s="33"/>
      <c r="L31" s="31">
        <v>90</v>
      </c>
      <c r="M31" s="32"/>
      <c r="N31" s="32">
        <v>94</v>
      </c>
      <c r="O31" s="32"/>
      <c r="P31" s="32">
        <v>90</v>
      </c>
      <c r="Q31" s="32"/>
      <c r="R31" s="32">
        <v>90</v>
      </c>
      <c r="S31" s="33"/>
      <c r="T31" s="31">
        <v>95</v>
      </c>
      <c r="U31" s="32"/>
      <c r="V31" s="32">
        <v>93</v>
      </c>
      <c r="W31" s="32"/>
      <c r="X31" s="32">
        <v>90</v>
      </c>
      <c r="Y31" s="32"/>
      <c r="Z31" s="32">
        <v>92</v>
      </c>
      <c r="AA31" s="33"/>
      <c r="AB31" s="31">
        <v>90</v>
      </c>
      <c r="AC31" s="32"/>
      <c r="AD31" s="32">
        <v>94</v>
      </c>
      <c r="AE31" s="32"/>
      <c r="AF31" s="32">
        <v>90</v>
      </c>
      <c r="AG31" s="32"/>
      <c r="AH31" s="32">
        <v>90</v>
      </c>
      <c r="AI31" s="33"/>
      <c r="AJ31" s="61">
        <f t="shared" si="0"/>
        <v>91</v>
      </c>
      <c r="AK31" s="62">
        <f t="shared" si="1"/>
        <v>91</v>
      </c>
      <c r="AL31" s="63">
        <f t="shared" si="2"/>
        <v>92.5</v>
      </c>
      <c r="AM31" s="64">
        <f t="shared" si="3"/>
        <v>91</v>
      </c>
      <c r="AN31" s="65">
        <f t="shared" si="4"/>
        <v>91.375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91.375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>
        <v>92</v>
      </c>
      <c r="E34" s="32"/>
      <c r="F34" s="32">
        <v>95</v>
      </c>
      <c r="G34" s="32"/>
      <c r="H34" s="32">
        <v>90</v>
      </c>
      <c r="I34" s="32"/>
      <c r="J34" s="32">
        <v>94</v>
      </c>
      <c r="K34" s="33"/>
      <c r="L34" s="31">
        <v>96</v>
      </c>
      <c r="M34" s="32"/>
      <c r="N34" s="32">
        <v>90</v>
      </c>
      <c r="O34" s="32"/>
      <c r="P34" s="32">
        <v>89</v>
      </c>
      <c r="Q34" s="32"/>
      <c r="R34" s="32">
        <v>95</v>
      </c>
      <c r="S34" s="33"/>
      <c r="T34" s="31">
        <v>95</v>
      </c>
      <c r="U34" s="32"/>
      <c r="V34" s="32">
        <v>92</v>
      </c>
      <c r="W34" s="32"/>
      <c r="X34" s="32">
        <v>90</v>
      </c>
      <c r="Y34" s="32"/>
      <c r="Z34" s="32">
        <v>92</v>
      </c>
      <c r="AA34" s="33"/>
      <c r="AB34" s="31">
        <v>95</v>
      </c>
      <c r="AC34" s="32"/>
      <c r="AD34" s="32">
        <v>90</v>
      </c>
      <c r="AE34" s="32"/>
      <c r="AF34" s="32">
        <v>92</v>
      </c>
      <c r="AG34" s="32"/>
      <c r="AH34" s="32">
        <v>95</v>
      </c>
      <c r="AI34" s="33"/>
      <c r="AJ34" s="61">
        <f t="shared" si="0"/>
        <v>92.75</v>
      </c>
      <c r="AK34" s="62">
        <f t="shared" si="1"/>
        <v>92.5</v>
      </c>
      <c r="AL34" s="63">
        <f t="shared" si="2"/>
        <v>92.25</v>
      </c>
      <c r="AM34" s="64">
        <f t="shared" si="3"/>
        <v>93</v>
      </c>
      <c r="AN34" s="65">
        <f t="shared" si="4"/>
        <v>92.625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92.625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>
        <v>78</v>
      </c>
      <c r="E35" s="32"/>
      <c r="F35" s="32">
        <v>80</v>
      </c>
      <c r="G35" s="32"/>
      <c r="H35" s="32">
        <v>75</v>
      </c>
      <c r="I35" s="32"/>
      <c r="J35" s="32">
        <v>76</v>
      </c>
      <c r="K35" s="33"/>
      <c r="L35" s="31">
        <v>75</v>
      </c>
      <c r="M35" s="32"/>
      <c r="N35" s="32">
        <v>77</v>
      </c>
      <c r="O35" s="32"/>
      <c r="P35" s="32">
        <v>76</v>
      </c>
      <c r="Q35" s="32"/>
      <c r="R35" s="32">
        <v>78</v>
      </c>
      <c r="S35" s="33"/>
      <c r="T35" s="31">
        <v>80</v>
      </c>
      <c r="U35" s="32"/>
      <c r="V35" s="32">
        <v>85</v>
      </c>
      <c r="W35" s="32"/>
      <c r="X35" s="32">
        <v>83</v>
      </c>
      <c r="Y35" s="32"/>
      <c r="Z35" s="32">
        <v>80</v>
      </c>
      <c r="AA35" s="33"/>
      <c r="AB35" s="31">
        <v>82</v>
      </c>
      <c r="AC35" s="32"/>
      <c r="AD35" s="32">
        <v>85</v>
      </c>
      <c r="AE35" s="32"/>
      <c r="AF35" s="32">
        <v>87</v>
      </c>
      <c r="AG35" s="32"/>
      <c r="AH35" s="32">
        <v>80</v>
      </c>
      <c r="AI35" s="33"/>
      <c r="AJ35" s="61">
        <f t="shared" si="0"/>
        <v>77.25</v>
      </c>
      <c r="AK35" s="62">
        <f t="shared" si="1"/>
        <v>76.5</v>
      </c>
      <c r="AL35" s="63">
        <f t="shared" si="2"/>
        <v>82</v>
      </c>
      <c r="AM35" s="64">
        <f t="shared" si="3"/>
        <v>83.5</v>
      </c>
      <c r="AN35" s="65">
        <f t="shared" si="4"/>
        <v>79.8125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79.8125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>
        <v>79</v>
      </c>
      <c r="E36" s="32"/>
      <c r="F36" s="32">
        <v>78</v>
      </c>
      <c r="G36" s="32"/>
      <c r="H36" s="32">
        <v>80</v>
      </c>
      <c r="I36" s="32"/>
      <c r="J36" s="32">
        <v>79</v>
      </c>
      <c r="K36" s="33"/>
      <c r="L36" s="31">
        <v>79</v>
      </c>
      <c r="M36" s="32"/>
      <c r="N36" s="32">
        <v>78</v>
      </c>
      <c r="O36" s="32"/>
      <c r="P36" s="32">
        <v>79</v>
      </c>
      <c r="Q36" s="32"/>
      <c r="R36" s="32">
        <v>79</v>
      </c>
      <c r="S36" s="33"/>
      <c r="T36" s="31">
        <v>75</v>
      </c>
      <c r="U36" s="32"/>
      <c r="V36" s="32">
        <v>87</v>
      </c>
      <c r="W36" s="32"/>
      <c r="X36" s="32">
        <v>80</v>
      </c>
      <c r="Y36" s="32"/>
      <c r="Z36" s="32">
        <v>79</v>
      </c>
      <c r="AA36" s="33"/>
      <c r="AB36" s="31">
        <v>74</v>
      </c>
      <c r="AC36" s="32"/>
      <c r="AD36" s="32">
        <v>77</v>
      </c>
      <c r="AE36" s="32"/>
      <c r="AF36" s="32">
        <v>78</v>
      </c>
      <c r="AG36" s="32"/>
      <c r="AH36" s="32">
        <v>79</v>
      </c>
      <c r="AI36" s="33"/>
      <c r="AJ36" s="61">
        <f t="shared" si="0"/>
        <v>79</v>
      </c>
      <c r="AK36" s="62">
        <f t="shared" si="1"/>
        <v>78.75</v>
      </c>
      <c r="AL36" s="63">
        <f t="shared" si="2"/>
        <v>80.25</v>
      </c>
      <c r="AM36" s="64">
        <f t="shared" si="3"/>
        <v>77</v>
      </c>
      <c r="AN36" s="65">
        <f t="shared" si="4"/>
        <v>78.75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78.75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>
        <v>86</v>
      </c>
      <c r="E37" s="32"/>
      <c r="F37" s="32">
        <v>85</v>
      </c>
      <c r="G37" s="32"/>
      <c r="H37" s="32">
        <v>87</v>
      </c>
      <c r="I37" s="32"/>
      <c r="J37" s="32">
        <v>88</v>
      </c>
      <c r="K37" s="33"/>
      <c r="L37" s="31">
        <v>89</v>
      </c>
      <c r="M37" s="32"/>
      <c r="N37" s="32">
        <v>85</v>
      </c>
      <c r="O37" s="32"/>
      <c r="P37" s="32">
        <v>86</v>
      </c>
      <c r="Q37" s="32"/>
      <c r="R37" s="32">
        <v>87</v>
      </c>
      <c r="S37" s="33"/>
      <c r="T37" s="31">
        <v>70</v>
      </c>
      <c r="U37" s="32"/>
      <c r="V37" s="32">
        <v>80</v>
      </c>
      <c r="W37" s="32"/>
      <c r="X37" s="32">
        <v>85</v>
      </c>
      <c r="Y37" s="32"/>
      <c r="Z37" s="32">
        <v>86</v>
      </c>
      <c r="AA37" s="33"/>
      <c r="AB37" s="31">
        <v>84</v>
      </c>
      <c r="AC37" s="32"/>
      <c r="AD37" s="32">
        <v>80</v>
      </c>
      <c r="AE37" s="32"/>
      <c r="AF37" s="32">
        <v>89</v>
      </c>
      <c r="AG37" s="32"/>
      <c r="AH37" s="32">
        <v>80</v>
      </c>
      <c r="AI37" s="33"/>
      <c r="AJ37" s="61">
        <f t="shared" si="0"/>
        <v>86.5</v>
      </c>
      <c r="AK37" s="62">
        <f t="shared" si="1"/>
        <v>86.75</v>
      </c>
      <c r="AL37" s="63">
        <f t="shared" si="2"/>
        <v>80.25</v>
      </c>
      <c r="AM37" s="64">
        <f t="shared" si="3"/>
        <v>83.25</v>
      </c>
      <c r="AN37" s="65">
        <f t="shared" si="4"/>
        <v>84.1875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84.1875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>
        <v>79</v>
      </c>
      <c r="E38" s="32"/>
      <c r="F38" s="32">
        <v>80</v>
      </c>
      <c r="G38" s="32"/>
      <c r="H38" s="32">
        <v>78</v>
      </c>
      <c r="I38" s="32"/>
      <c r="J38" s="32">
        <v>80</v>
      </c>
      <c r="K38" s="33"/>
      <c r="L38" s="31">
        <v>76</v>
      </c>
      <c r="M38" s="32"/>
      <c r="N38" s="32">
        <v>77</v>
      </c>
      <c r="O38" s="32"/>
      <c r="P38" s="32">
        <v>79</v>
      </c>
      <c r="Q38" s="32"/>
      <c r="R38" s="32">
        <v>78</v>
      </c>
      <c r="S38" s="33"/>
      <c r="T38" s="31">
        <v>80</v>
      </c>
      <c r="U38" s="32"/>
      <c r="V38" s="32">
        <v>78</v>
      </c>
      <c r="W38" s="32"/>
      <c r="X38" s="32">
        <v>79</v>
      </c>
      <c r="Y38" s="32"/>
      <c r="Z38" s="32">
        <v>80</v>
      </c>
      <c r="AA38" s="33"/>
      <c r="AB38" s="31">
        <v>79</v>
      </c>
      <c r="AC38" s="32"/>
      <c r="AD38" s="32">
        <v>78</v>
      </c>
      <c r="AE38" s="32"/>
      <c r="AF38" s="32">
        <v>79</v>
      </c>
      <c r="AG38" s="32"/>
      <c r="AH38" s="32">
        <v>77</v>
      </c>
      <c r="AI38" s="33"/>
      <c r="AJ38" s="61">
        <f t="shared" si="0"/>
        <v>79.25</v>
      </c>
      <c r="AK38" s="62">
        <f t="shared" si="1"/>
        <v>77.5</v>
      </c>
      <c r="AL38" s="63">
        <f t="shared" si="2"/>
        <v>79.25</v>
      </c>
      <c r="AM38" s="64">
        <f t="shared" si="3"/>
        <v>78.25</v>
      </c>
      <c r="AN38" s="65">
        <f t="shared" si="4"/>
        <v>78.5625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78.5625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>
        <v>85</v>
      </c>
      <c r="E39" s="32"/>
      <c r="F39" s="32">
        <v>88</v>
      </c>
      <c r="G39" s="32"/>
      <c r="H39" s="32">
        <v>90</v>
      </c>
      <c r="I39" s="32"/>
      <c r="J39" s="32">
        <v>95</v>
      </c>
      <c r="K39" s="33"/>
      <c r="L39" s="31">
        <v>89</v>
      </c>
      <c r="M39" s="32"/>
      <c r="N39" s="32">
        <v>90</v>
      </c>
      <c r="O39" s="32"/>
      <c r="P39" s="32">
        <v>88</v>
      </c>
      <c r="Q39" s="32"/>
      <c r="R39" s="32">
        <v>90</v>
      </c>
      <c r="S39" s="33"/>
      <c r="T39" s="31">
        <v>90</v>
      </c>
      <c r="U39" s="32"/>
      <c r="V39" s="32">
        <v>89</v>
      </c>
      <c r="W39" s="32"/>
      <c r="X39" s="32">
        <v>88</v>
      </c>
      <c r="Y39" s="32"/>
      <c r="Z39" s="32">
        <v>90</v>
      </c>
      <c r="AA39" s="33"/>
      <c r="AB39" s="31">
        <v>87</v>
      </c>
      <c r="AC39" s="32"/>
      <c r="AD39" s="32">
        <v>88</v>
      </c>
      <c r="AE39" s="32"/>
      <c r="AF39" s="32">
        <v>90</v>
      </c>
      <c r="AG39" s="32"/>
      <c r="AH39" s="32">
        <v>90</v>
      </c>
      <c r="AI39" s="33"/>
      <c r="AJ39" s="61">
        <f t="shared" si="0"/>
        <v>89.5</v>
      </c>
      <c r="AK39" s="62">
        <f t="shared" si="1"/>
        <v>89.25</v>
      </c>
      <c r="AL39" s="63">
        <f t="shared" si="2"/>
        <v>89.25</v>
      </c>
      <c r="AM39" s="64">
        <f t="shared" si="3"/>
        <v>88.75</v>
      </c>
      <c r="AN39" s="65">
        <f t="shared" si="4"/>
        <v>89.1875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89.1875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>
        <v>80</v>
      </c>
      <c r="E40" s="32"/>
      <c r="F40" s="32">
        <v>90</v>
      </c>
      <c r="G40" s="32"/>
      <c r="H40" s="32">
        <v>76</v>
      </c>
      <c r="I40" s="32"/>
      <c r="J40" s="32">
        <v>92</v>
      </c>
      <c r="K40" s="33"/>
      <c r="L40" s="31">
        <v>90</v>
      </c>
      <c r="M40" s="32"/>
      <c r="N40" s="32">
        <v>89</v>
      </c>
      <c r="O40" s="32"/>
      <c r="P40" s="32">
        <v>95</v>
      </c>
      <c r="Q40" s="32"/>
      <c r="R40" s="32">
        <v>90</v>
      </c>
      <c r="S40" s="33"/>
      <c r="T40" s="31">
        <v>93</v>
      </c>
      <c r="U40" s="32"/>
      <c r="V40" s="32">
        <v>89</v>
      </c>
      <c r="W40" s="32"/>
      <c r="X40" s="32">
        <v>80</v>
      </c>
      <c r="Y40" s="32"/>
      <c r="Z40" s="32">
        <v>87</v>
      </c>
      <c r="AA40" s="33"/>
      <c r="AB40" s="31">
        <v>90</v>
      </c>
      <c r="AC40" s="32"/>
      <c r="AD40" s="32">
        <v>90</v>
      </c>
      <c r="AE40" s="32"/>
      <c r="AF40" s="32">
        <v>90</v>
      </c>
      <c r="AG40" s="32"/>
      <c r="AH40" s="32">
        <v>94</v>
      </c>
      <c r="AI40" s="33"/>
      <c r="AJ40" s="61">
        <f t="shared" si="0"/>
        <v>84.5</v>
      </c>
      <c r="AK40" s="62">
        <f t="shared" si="1"/>
        <v>91</v>
      </c>
      <c r="AL40" s="63">
        <f t="shared" si="2"/>
        <v>87.25</v>
      </c>
      <c r="AM40" s="64">
        <f t="shared" si="3"/>
        <v>91</v>
      </c>
      <c r="AN40" s="65">
        <f t="shared" si="4"/>
        <v>88.4375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88.4375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>
        <v>90</v>
      </c>
      <c r="E41" s="32"/>
      <c r="F41" s="32">
        <v>89</v>
      </c>
      <c r="G41" s="32"/>
      <c r="H41" s="32">
        <v>88</v>
      </c>
      <c r="I41" s="32"/>
      <c r="J41" s="32">
        <v>91</v>
      </c>
      <c r="K41" s="33"/>
      <c r="L41" s="31">
        <v>87</v>
      </c>
      <c r="M41" s="32"/>
      <c r="N41" s="32">
        <v>95</v>
      </c>
      <c r="O41" s="32"/>
      <c r="P41" s="32">
        <v>90</v>
      </c>
      <c r="Q41" s="32"/>
      <c r="R41" s="32">
        <v>93</v>
      </c>
      <c r="S41" s="33"/>
      <c r="T41" s="31">
        <v>94</v>
      </c>
      <c r="U41" s="32"/>
      <c r="V41" s="32">
        <v>99</v>
      </c>
      <c r="W41" s="32"/>
      <c r="X41" s="32">
        <v>96</v>
      </c>
      <c r="Y41" s="32"/>
      <c r="Z41" s="32">
        <v>95</v>
      </c>
      <c r="AA41" s="33"/>
      <c r="AB41" s="31">
        <v>88</v>
      </c>
      <c r="AC41" s="32"/>
      <c r="AD41" s="32">
        <v>92</v>
      </c>
      <c r="AE41" s="32"/>
      <c r="AF41" s="32">
        <v>90</v>
      </c>
      <c r="AG41" s="32"/>
      <c r="AH41" s="32">
        <v>95</v>
      </c>
      <c r="AI41" s="33"/>
      <c r="AJ41" s="61">
        <f t="shared" si="0"/>
        <v>89.5</v>
      </c>
      <c r="AK41" s="62">
        <f t="shared" si="1"/>
        <v>91.25</v>
      </c>
      <c r="AL41" s="63">
        <f t="shared" si="2"/>
        <v>96</v>
      </c>
      <c r="AM41" s="64">
        <f t="shared" si="3"/>
        <v>91.25</v>
      </c>
      <c r="AN41" s="65">
        <f t="shared" si="4"/>
        <v>92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92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>
        <v>85</v>
      </c>
      <c r="E44" s="32"/>
      <c r="F44" s="32">
        <v>95</v>
      </c>
      <c r="G44" s="32"/>
      <c r="H44" s="32">
        <v>88</v>
      </c>
      <c r="I44" s="32"/>
      <c r="J44" s="32">
        <v>95</v>
      </c>
      <c r="K44" s="33"/>
      <c r="L44" s="31">
        <v>90</v>
      </c>
      <c r="M44" s="32"/>
      <c r="N44" s="32">
        <v>92</v>
      </c>
      <c r="O44" s="32"/>
      <c r="P44" s="32">
        <v>94</v>
      </c>
      <c r="Q44" s="32"/>
      <c r="R44" s="32">
        <v>90</v>
      </c>
      <c r="S44" s="33"/>
      <c r="T44" s="31">
        <v>89</v>
      </c>
      <c r="U44" s="32"/>
      <c r="V44" s="32">
        <v>89</v>
      </c>
      <c r="W44" s="32"/>
      <c r="X44" s="32">
        <v>90</v>
      </c>
      <c r="Y44" s="32"/>
      <c r="Z44" s="32">
        <v>95</v>
      </c>
      <c r="AA44" s="33"/>
      <c r="AB44" s="31">
        <v>90</v>
      </c>
      <c r="AC44" s="32"/>
      <c r="AD44" s="32">
        <v>92</v>
      </c>
      <c r="AE44" s="32"/>
      <c r="AF44" s="32">
        <v>90</v>
      </c>
      <c r="AG44" s="32"/>
      <c r="AH44" s="32">
        <v>95</v>
      </c>
      <c r="AI44" s="33"/>
      <c r="AJ44" s="61">
        <f t="shared" si="0"/>
        <v>90.75</v>
      </c>
      <c r="AK44" s="62">
        <f t="shared" si="1"/>
        <v>91.5</v>
      </c>
      <c r="AL44" s="63">
        <f t="shared" si="2"/>
        <v>90.75</v>
      </c>
      <c r="AM44" s="64">
        <f t="shared" si="3"/>
        <v>91.75</v>
      </c>
      <c r="AN44" s="65">
        <f t="shared" si="4"/>
        <v>91.1875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91.1875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31">
        <v>90</v>
      </c>
      <c r="E45" s="32"/>
      <c r="F45" s="32">
        <v>89</v>
      </c>
      <c r="G45" s="32"/>
      <c r="H45" s="32">
        <v>97</v>
      </c>
      <c r="I45" s="32"/>
      <c r="J45" s="32">
        <v>90</v>
      </c>
      <c r="K45" s="33"/>
      <c r="L45" s="31">
        <v>95</v>
      </c>
      <c r="M45" s="32"/>
      <c r="N45" s="32">
        <v>92</v>
      </c>
      <c r="O45" s="32"/>
      <c r="P45" s="32">
        <v>90</v>
      </c>
      <c r="Q45" s="32"/>
      <c r="R45" s="32">
        <v>94</v>
      </c>
      <c r="S45" s="33"/>
      <c r="T45" s="31">
        <v>90</v>
      </c>
      <c r="U45" s="32"/>
      <c r="V45" s="32">
        <v>93</v>
      </c>
      <c r="W45" s="32"/>
      <c r="X45" s="32">
        <v>95</v>
      </c>
      <c r="Y45" s="32"/>
      <c r="Z45" s="32">
        <v>90</v>
      </c>
      <c r="AA45" s="33"/>
      <c r="AB45" s="31">
        <v>94</v>
      </c>
      <c r="AC45" s="32"/>
      <c r="AD45" s="32">
        <v>90</v>
      </c>
      <c r="AE45" s="32"/>
      <c r="AF45" s="32">
        <v>96</v>
      </c>
      <c r="AG45" s="32"/>
      <c r="AH45" s="32">
        <v>90</v>
      </c>
      <c r="AI45" s="33"/>
      <c r="AJ45" s="61">
        <f t="shared" si="0"/>
        <v>91.5</v>
      </c>
      <c r="AK45" s="62">
        <f t="shared" si="1"/>
        <v>92.75</v>
      </c>
      <c r="AL45" s="63">
        <f t="shared" si="2"/>
        <v>92</v>
      </c>
      <c r="AM45" s="64">
        <f t="shared" si="3"/>
        <v>92.5</v>
      </c>
      <c r="AN45" s="65">
        <f t="shared" si="4"/>
        <v>92.1875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92.1875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31">
        <v>80</v>
      </c>
      <c r="E46" s="32"/>
      <c r="F46" s="32">
        <v>78</v>
      </c>
      <c r="G46" s="32"/>
      <c r="H46" s="32">
        <v>81</v>
      </c>
      <c r="I46" s="32"/>
      <c r="J46" s="32">
        <v>75</v>
      </c>
      <c r="K46" s="33"/>
      <c r="L46" s="31">
        <v>73</v>
      </c>
      <c r="M46" s="32"/>
      <c r="N46" s="32">
        <v>80</v>
      </c>
      <c r="O46" s="32"/>
      <c r="P46" s="32">
        <v>79</v>
      </c>
      <c r="Q46" s="32"/>
      <c r="R46" s="32">
        <v>75</v>
      </c>
      <c r="S46" s="33"/>
      <c r="T46" s="31">
        <v>80</v>
      </c>
      <c r="U46" s="32"/>
      <c r="V46" s="32">
        <v>75</v>
      </c>
      <c r="W46" s="32"/>
      <c r="X46" s="32">
        <v>77</v>
      </c>
      <c r="Y46" s="32"/>
      <c r="Z46" s="32">
        <v>80</v>
      </c>
      <c r="AA46" s="33"/>
      <c r="AB46" s="31">
        <v>76</v>
      </c>
      <c r="AC46" s="32"/>
      <c r="AD46" s="32">
        <v>83</v>
      </c>
      <c r="AE46" s="32"/>
      <c r="AF46" s="32">
        <v>79</v>
      </c>
      <c r="AG46" s="32"/>
      <c r="AH46" s="32">
        <v>87</v>
      </c>
      <c r="AI46" s="33"/>
      <c r="AJ46" s="61">
        <f t="shared" si="0"/>
        <v>78.5</v>
      </c>
      <c r="AK46" s="62">
        <f t="shared" si="1"/>
        <v>76.75</v>
      </c>
      <c r="AL46" s="63">
        <f t="shared" si="2"/>
        <v>78</v>
      </c>
      <c r="AM46" s="64">
        <f t="shared" si="3"/>
        <v>81.25</v>
      </c>
      <c r="AN46" s="65">
        <f t="shared" si="4"/>
        <v>78.625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78.625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31">
        <v>75</v>
      </c>
      <c r="E47" s="32"/>
      <c r="F47" s="32">
        <v>80</v>
      </c>
      <c r="G47" s="32"/>
      <c r="H47" s="32">
        <v>70</v>
      </c>
      <c r="I47" s="32"/>
      <c r="J47" s="32">
        <v>77</v>
      </c>
      <c r="K47" s="33"/>
      <c r="L47" s="31">
        <v>70</v>
      </c>
      <c r="M47" s="32"/>
      <c r="N47" s="32">
        <v>78</v>
      </c>
      <c r="O47" s="32"/>
      <c r="P47" s="32">
        <v>75</v>
      </c>
      <c r="Q47" s="32"/>
      <c r="R47" s="32">
        <v>70</v>
      </c>
      <c r="S47" s="33"/>
      <c r="T47" s="31">
        <v>80</v>
      </c>
      <c r="U47" s="32"/>
      <c r="V47" s="32">
        <v>70</v>
      </c>
      <c r="W47" s="32"/>
      <c r="X47" s="32">
        <v>75</v>
      </c>
      <c r="Y47" s="32"/>
      <c r="Z47" s="32">
        <v>79</v>
      </c>
      <c r="AA47" s="33"/>
      <c r="AB47" s="31">
        <v>79</v>
      </c>
      <c r="AC47" s="32"/>
      <c r="AD47" s="32">
        <v>80</v>
      </c>
      <c r="AE47" s="32"/>
      <c r="AF47" s="32">
        <v>75</v>
      </c>
      <c r="AG47" s="32"/>
      <c r="AH47" s="32">
        <v>70</v>
      </c>
      <c r="AI47" s="33"/>
      <c r="AJ47" s="61">
        <f t="shared" si="0"/>
        <v>75.5</v>
      </c>
      <c r="AK47" s="62">
        <f t="shared" si="1"/>
        <v>73.25</v>
      </c>
      <c r="AL47" s="63">
        <f t="shared" si="2"/>
        <v>76</v>
      </c>
      <c r="AM47" s="64">
        <f t="shared" si="3"/>
        <v>76</v>
      </c>
      <c r="AN47" s="65">
        <f t="shared" si="4"/>
        <v>75.1875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75.1875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8" priority="2" operator="lessThan">
      <formula>70</formula>
    </cfRule>
  </conditionalFormatting>
  <conditionalFormatting sqref="F12:K41">
    <cfRule type="cellIs" dxfId="7" priority="5" operator="lessThan">
      <formula>70</formula>
    </cfRule>
  </conditionalFormatting>
  <conditionalFormatting sqref="N12:AA41">
    <cfRule type="cellIs" dxfId="6" priority="4" operator="lessThan">
      <formula>70</formula>
    </cfRule>
  </conditionalFormatting>
  <conditionalFormatting sqref="T41:AF41 AJ11:AO55 D12:E41 L12:M41 AB12:AC41 D42:AI55">
    <cfRule type="cellIs" dxfId="5" priority="8" operator="lessThan">
      <formula>70</formula>
    </cfRule>
  </conditionalFormatting>
  <conditionalFormatting sqref="AD12:AI41">
    <cfRule type="cellIs" dxfId="4" priority="3" operator="lessThan">
      <formula>70</formula>
    </cfRule>
  </conditionalFormatting>
  <conditionalFormatting sqref="AQ11:AQ55">
    <cfRule type="cellIs" dxfId="3" priority="6" operator="lessThan">
      <formula>70</formula>
    </cfRule>
  </conditionalFormatting>
  <conditionalFormatting sqref="AQ11:AX55">
    <cfRule type="cellIs" dxfId="2" priority="7" operator="lessThan">
      <formula>70</formula>
    </cfRule>
  </conditionalFormatting>
  <conditionalFormatting sqref="AY11:AY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="90" zoomScaleNormal="90" workbookViewId="0">
      <selection activeCell="I32" sqref="I32:O32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6" max="256" width="13.83203125" customWidth="1"/>
    <col min="257" max="257" width="10.1640625" customWidth="1"/>
    <col min="258" max="258" width="6.33203125" customWidth="1"/>
    <col min="259" max="259" width="5.83203125" customWidth="1"/>
    <col min="260" max="260" width="2.5" customWidth="1"/>
    <col min="262" max="262" width="15.33203125" customWidth="1"/>
    <col min="263" max="263" width="9.5" customWidth="1"/>
    <col min="264" max="264" width="5.83203125" customWidth="1"/>
    <col min="265" max="265" width="5.33203125" customWidth="1"/>
    <col min="512" max="512" width="13.83203125" customWidth="1"/>
    <col min="513" max="513" width="10.1640625" customWidth="1"/>
    <col min="514" max="514" width="6.33203125" customWidth="1"/>
    <col min="515" max="515" width="5.83203125" customWidth="1"/>
    <col min="516" max="516" width="2.5" customWidth="1"/>
    <col min="518" max="518" width="15.33203125" customWidth="1"/>
    <col min="519" max="519" width="9.5" customWidth="1"/>
    <col min="520" max="520" width="5.83203125" customWidth="1"/>
    <col min="521" max="521" width="5.33203125" customWidth="1"/>
    <col min="768" max="768" width="13.83203125" customWidth="1"/>
    <col min="769" max="769" width="10.1640625" customWidth="1"/>
    <col min="770" max="770" width="6.33203125" customWidth="1"/>
    <col min="771" max="771" width="5.83203125" customWidth="1"/>
    <col min="772" max="772" width="2.5" customWidth="1"/>
    <col min="774" max="774" width="15.33203125" customWidth="1"/>
    <col min="775" max="775" width="9.5" customWidth="1"/>
    <col min="776" max="776" width="5.83203125" customWidth="1"/>
    <col min="777" max="777" width="5.33203125" customWidth="1"/>
    <col min="1024" max="1024" width="13.83203125" customWidth="1"/>
    <col min="1025" max="1025" width="10.1640625" customWidth="1"/>
    <col min="1026" max="1026" width="6.33203125" customWidth="1"/>
    <col min="1027" max="1027" width="5.83203125" customWidth="1"/>
    <col min="1028" max="1028" width="2.5" customWidth="1"/>
    <col min="1030" max="1030" width="15.33203125" customWidth="1"/>
    <col min="1031" max="1031" width="9.5" customWidth="1"/>
    <col min="1032" max="1032" width="5.83203125" customWidth="1"/>
    <col min="1033" max="1033" width="5.33203125" customWidth="1"/>
    <col min="1280" max="1280" width="13.83203125" customWidth="1"/>
    <col min="1281" max="1281" width="10.1640625" customWidth="1"/>
    <col min="1282" max="1282" width="6.33203125" customWidth="1"/>
    <col min="1283" max="1283" width="5.83203125" customWidth="1"/>
    <col min="1284" max="1284" width="2.5" customWidth="1"/>
    <col min="1286" max="1286" width="15.33203125" customWidth="1"/>
    <col min="1287" max="1287" width="9.5" customWidth="1"/>
    <col min="1288" max="1288" width="5.83203125" customWidth="1"/>
    <col min="1289" max="1289" width="5.33203125" customWidth="1"/>
    <col min="1536" max="1536" width="13.83203125" customWidth="1"/>
    <col min="1537" max="1537" width="10.1640625" customWidth="1"/>
    <col min="1538" max="1538" width="6.33203125" customWidth="1"/>
    <col min="1539" max="1539" width="5.83203125" customWidth="1"/>
    <col min="1540" max="1540" width="2.5" customWidth="1"/>
    <col min="1542" max="1542" width="15.33203125" customWidth="1"/>
    <col min="1543" max="1543" width="9.5" customWidth="1"/>
    <col min="1544" max="1544" width="5.83203125" customWidth="1"/>
    <col min="1545" max="1545" width="5.33203125" customWidth="1"/>
    <col min="1792" max="1792" width="13.83203125" customWidth="1"/>
    <col min="1793" max="1793" width="10.1640625" customWidth="1"/>
    <col min="1794" max="1794" width="6.33203125" customWidth="1"/>
    <col min="1795" max="1795" width="5.83203125" customWidth="1"/>
    <col min="1796" max="1796" width="2.5" customWidth="1"/>
    <col min="1798" max="1798" width="15.33203125" customWidth="1"/>
    <col min="1799" max="1799" width="9.5" customWidth="1"/>
    <col min="1800" max="1800" width="5.83203125" customWidth="1"/>
    <col min="1801" max="1801" width="5.33203125" customWidth="1"/>
    <col min="2048" max="2048" width="13.83203125" customWidth="1"/>
    <col min="2049" max="2049" width="10.1640625" customWidth="1"/>
    <col min="2050" max="2050" width="6.33203125" customWidth="1"/>
    <col min="2051" max="2051" width="5.83203125" customWidth="1"/>
    <col min="2052" max="2052" width="2.5" customWidth="1"/>
    <col min="2054" max="2054" width="15.33203125" customWidth="1"/>
    <col min="2055" max="2055" width="9.5" customWidth="1"/>
    <col min="2056" max="2056" width="5.83203125" customWidth="1"/>
    <col min="2057" max="2057" width="5.33203125" customWidth="1"/>
    <col min="2304" max="2304" width="13.83203125" customWidth="1"/>
    <col min="2305" max="2305" width="10.1640625" customWidth="1"/>
    <col min="2306" max="2306" width="6.33203125" customWidth="1"/>
    <col min="2307" max="2307" width="5.83203125" customWidth="1"/>
    <col min="2308" max="2308" width="2.5" customWidth="1"/>
    <col min="2310" max="2310" width="15.33203125" customWidth="1"/>
    <col min="2311" max="2311" width="9.5" customWidth="1"/>
    <col min="2312" max="2312" width="5.83203125" customWidth="1"/>
    <col min="2313" max="2313" width="5.33203125" customWidth="1"/>
    <col min="2560" max="2560" width="13.83203125" customWidth="1"/>
    <col min="2561" max="2561" width="10.1640625" customWidth="1"/>
    <col min="2562" max="2562" width="6.33203125" customWidth="1"/>
    <col min="2563" max="2563" width="5.83203125" customWidth="1"/>
    <col min="2564" max="2564" width="2.5" customWidth="1"/>
    <col min="2566" max="2566" width="15.33203125" customWidth="1"/>
    <col min="2567" max="2567" width="9.5" customWidth="1"/>
    <col min="2568" max="2568" width="5.83203125" customWidth="1"/>
    <col min="2569" max="2569" width="5.33203125" customWidth="1"/>
    <col min="2816" max="2816" width="13.83203125" customWidth="1"/>
    <col min="2817" max="2817" width="10.1640625" customWidth="1"/>
    <col min="2818" max="2818" width="6.33203125" customWidth="1"/>
    <col min="2819" max="2819" width="5.83203125" customWidth="1"/>
    <col min="2820" max="2820" width="2.5" customWidth="1"/>
    <col min="2822" max="2822" width="15.33203125" customWidth="1"/>
    <col min="2823" max="2823" width="9.5" customWidth="1"/>
    <col min="2824" max="2824" width="5.83203125" customWidth="1"/>
    <col min="2825" max="2825" width="5.33203125" customWidth="1"/>
    <col min="3072" max="3072" width="13.83203125" customWidth="1"/>
    <col min="3073" max="3073" width="10.1640625" customWidth="1"/>
    <col min="3074" max="3074" width="6.33203125" customWidth="1"/>
    <col min="3075" max="3075" width="5.83203125" customWidth="1"/>
    <col min="3076" max="3076" width="2.5" customWidth="1"/>
    <col min="3078" max="3078" width="15.33203125" customWidth="1"/>
    <col min="3079" max="3079" width="9.5" customWidth="1"/>
    <col min="3080" max="3080" width="5.83203125" customWidth="1"/>
    <col min="3081" max="3081" width="5.33203125" customWidth="1"/>
    <col min="3328" max="3328" width="13.83203125" customWidth="1"/>
    <col min="3329" max="3329" width="10.1640625" customWidth="1"/>
    <col min="3330" max="3330" width="6.33203125" customWidth="1"/>
    <col min="3331" max="3331" width="5.83203125" customWidth="1"/>
    <col min="3332" max="3332" width="2.5" customWidth="1"/>
    <col min="3334" max="3334" width="15.33203125" customWidth="1"/>
    <col min="3335" max="3335" width="9.5" customWidth="1"/>
    <col min="3336" max="3336" width="5.83203125" customWidth="1"/>
    <col min="3337" max="3337" width="5.33203125" customWidth="1"/>
    <col min="3584" max="3584" width="13.83203125" customWidth="1"/>
    <col min="3585" max="3585" width="10.1640625" customWidth="1"/>
    <col min="3586" max="3586" width="6.33203125" customWidth="1"/>
    <col min="3587" max="3587" width="5.83203125" customWidth="1"/>
    <col min="3588" max="3588" width="2.5" customWidth="1"/>
    <col min="3590" max="3590" width="15.33203125" customWidth="1"/>
    <col min="3591" max="3591" width="9.5" customWidth="1"/>
    <col min="3592" max="3592" width="5.83203125" customWidth="1"/>
    <col min="3593" max="3593" width="5.33203125" customWidth="1"/>
    <col min="3840" max="3840" width="13.83203125" customWidth="1"/>
    <col min="3841" max="3841" width="10.1640625" customWidth="1"/>
    <col min="3842" max="3842" width="6.33203125" customWidth="1"/>
    <col min="3843" max="3843" width="5.83203125" customWidth="1"/>
    <col min="3844" max="3844" width="2.5" customWidth="1"/>
    <col min="3846" max="3846" width="15.33203125" customWidth="1"/>
    <col min="3847" max="3847" width="9.5" customWidth="1"/>
    <col min="3848" max="3848" width="5.83203125" customWidth="1"/>
    <col min="3849" max="3849" width="5.33203125" customWidth="1"/>
    <col min="4096" max="4096" width="13.83203125" customWidth="1"/>
    <col min="4097" max="4097" width="10.1640625" customWidth="1"/>
    <col min="4098" max="4098" width="6.33203125" customWidth="1"/>
    <col min="4099" max="4099" width="5.83203125" customWidth="1"/>
    <col min="4100" max="4100" width="2.5" customWidth="1"/>
    <col min="4102" max="4102" width="15.33203125" customWidth="1"/>
    <col min="4103" max="4103" width="9.5" customWidth="1"/>
    <col min="4104" max="4104" width="5.83203125" customWidth="1"/>
    <col min="4105" max="4105" width="5.33203125" customWidth="1"/>
    <col min="4352" max="4352" width="13.83203125" customWidth="1"/>
    <col min="4353" max="4353" width="10.1640625" customWidth="1"/>
    <col min="4354" max="4354" width="6.33203125" customWidth="1"/>
    <col min="4355" max="4355" width="5.83203125" customWidth="1"/>
    <col min="4356" max="4356" width="2.5" customWidth="1"/>
    <col min="4358" max="4358" width="15.33203125" customWidth="1"/>
    <col min="4359" max="4359" width="9.5" customWidth="1"/>
    <col min="4360" max="4360" width="5.83203125" customWidth="1"/>
    <col min="4361" max="4361" width="5.33203125" customWidth="1"/>
    <col min="4608" max="4608" width="13.83203125" customWidth="1"/>
    <col min="4609" max="4609" width="10.1640625" customWidth="1"/>
    <col min="4610" max="4610" width="6.33203125" customWidth="1"/>
    <col min="4611" max="4611" width="5.83203125" customWidth="1"/>
    <col min="4612" max="4612" width="2.5" customWidth="1"/>
    <col min="4614" max="4614" width="15.33203125" customWidth="1"/>
    <col min="4615" max="4615" width="9.5" customWidth="1"/>
    <col min="4616" max="4616" width="5.83203125" customWidth="1"/>
    <col min="4617" max="4617" width="5.33203125" customWidth="1"/>
    <col min="4864" max="4864" width="13.83203125" customWidth="1"/>
    <col min="4865" max="4865" width="10.1640625" customWidth="1"/>
    <col min="4866" max="4866" width="6.33203125" customWidth="1"/>
    <col min="4867" max="4867" width="5.83203125" customWidth="1"/>
    <col min="4868" max="4868" width="2.5" customWidth="1"/>
    <col min="4870" max="4870" width="15.33203125" customWidth="1"/>
    <col min="4871" max="4871" width="9.5" customWidth="1"/>
    <col min="4872" max="4872" width="5.83203125" customWidth="1"/>
    <col min="4873" max="4873" width="5.33203125" customWidth="1"/>
    <col min="5120" max="5120" width="13.83203125" customWidth="1"/>
    <col min="5121" max="5121" width="10.1640625" customWidth="1"/>
    <col min="5122" max="5122" width="6.33203125" customWidth="1"/>
    <col min="5123" max="5123" width="5.83203125" customWidth="1"/>
    <col min="5124" max="5124" width="2.5" customWidth="1"/>
    <col min="5126" max="5126" width="15.33203125" customWidth="1"/>
    <col min="5127" max="5127" width="9.5" customWidth="1"/>
    <col min="5128" max="5128" width="5.83203125" customWidth="1"/>
    <col min="5129" max="5129" width="5.33203125" customWidth="1"/>
    <col min="5376" max="5376" width="13.83203125" customWidth="1"/>
    <col min="5377" max="5377" width="10.1640625" customWidth="1"/>
    <col min="5378" max="5378" width="6.33203125" customWidth="1"/>
    <col min="5379" max="5379" width="5.83203125" customWidth="1"/>
    <col min="5380" max="5380" width="2.5" customWidth="1"/>
    <col min="5382" max="5382" width="15.33203125" customWidth="1"/>
    <col min="5383" max="5383" width="9.5" customWidth="1"/>
    <col min="5384" max="5384" width="5.83203125" customWidth="1"/>
    <col min="5385" max="5385" width="5.33203125" customWidth="1"/>
    <col min="5632" max="5632" width="13.83203125" customWidth="1"/>
    <col min="5633" max="5633" width="10.1640625" customWidth="1"/>
    <col min="5634" max="5634" width="6.33203125" customWidth="1"/>
    <col min="5635" max="5635" width="5.83203125" customWidth="1"/>
    <col min="5636" max="5636" width="2.5" customWidth="1"/>
    <col min="5638" max="5638" width="15.33203125" customWidth="1"/>
    <col min="5639" max="5639" width="9.5" customWidth="1"/>
    <col min="5640" max="5640" width="5.83203125" customWidth="1"/>
    <col min="5641" max="5641" width="5.33203125" customWidth="1"/>
    <col min="5888" max="5888" width="13.83203125" customWidth="1"/>
    <col min="5889" max="5889" width="10.1640625" customWidth="1"/>
    <col min="5890" max="5890" width="6.33203125" customWidth="1"/>
    <col min="5891" max="5891" width="5.83203125" customWidth="1"/>
    <col min="5892" max="5892" width="2.5" customWidth="1"/>
    <col min="5894" max="5894" width="15.33203125" customWidth="1"/>
    <col min="5895" max="5895" width="9.5" customWidth="1"/>
    <col min="5896" max="5896" width="5.83203125" customWidth="1"/>
    <col min="5897" max="5897" width="5.33203125" customWidth="1"/>
    <col min="6144" max="6144" width="13.83203125" customWidth="1"/>
    <col min="6145" max="6145" width="10.1640625" customWidth="1"/>
    <col min="6146" max="6146" width="6.33203125" customWidth="1"/>
    <col min="6147" max="6147" width="5.83203125" customWidth="1"/>
    <col min="6148" max="6148" width="2.5" customWidth="1"/>
    <col min="6150" max="6150" width="15.33203125" customWidth="1"/>
    <col min="6151" max="6151" width="9.5" customWidth="1"/>
    <col min="6152" max="6152" width="5.83203125" customWidth="1"/>
    <col min="6153" max="6153" width="5.33203125" customWidth="1"/>
    <col min="6400" max="6400" width="13.83203125" customWidth="1"/>
    <col min="6401" max="6401" width="10.1640625" customWidth="1"/>
    <col min="6402" max="6402" width="6.33203125" customWidth="1"/>
    <col min="6403" max="6403" width="5.83203125" customWidth="1"/>
    <col min="6404" max="6404" width="2.5" customWidth="1"/>
    <col min="6406" max="6406" width="15.33203125" customWidth="1"/>
    <col min="6407" max="6407" width="9.5" customWidth="1"/>
    <col min="6408" max="6408" width="5.83203125" customWidth="1"/>
    <col min="6409" max="6409" width="5.33203125" customWidth="1"/>
    <col min="6656" max="6656" width="13.83203125" customWidth="1"/>
    <col min="6657" max="6657" width="10.1640625" customWidth="1"/>
    <col min="6658" max="6658" width="6.33203125" customWidth="1"/>
    <col min="6659" max="6659" width="5.83203125" customWidth="1"/>
    <col min="6660" max="6660" width="2.5" customWidth="1"/>
    <col min="6662" max="6662" width="15.33203125" customWidth="1"/>
    <col min="6663" max="6663" width="9.5" customWidth="1"/>
    <col min="6664" max="6664" width="5.83203125" customWidth="1"/>
    <col min="6665" max="6665" width="5.33203125" customWidth="1"/>
    <col min="6912" max="6912" width="13.83203125" customWidth="1"/>
    <col min="6913" max="6913" width="10.1640625" customWidth="1"/>
    <col min="6914" max="6914" width="6.33203125" customWidth="1"/>
    <col min="6915" max="6915" width="5.83203125" customWidth="1"/>
    <col min="6916" max="6916" width="2.5" customWidth="1"/>
    <col min="6918" max="6918" width="15.33203125" customWidth="1"/>
    <col min="6919" max="6919" width="9.5" customWidth="1"/>
    <col min="6920" max="6920" width="5.83203125" customWidth="1"/>
    <col min="6921" max="6921" width="5.33203125" customWidth="1"/>
    <col min="7168" max="7168" width="13.83203125" customWidth="1"/>
    <col min="7169" max="7169" width="10.1640625" customWidth="1"/>
    <col min="7170" max="7170" width="6.33203125" customWidth="1"/>
    <col min="7171" max="7171" width="5.83203125" customWidth="1"/>
    <col min="7172" max="7172" width="2.5" customWidth="1"/>
    <col min="7174" max="7174" width="15.33203125" customWidth="1"/>
    <col min="7175" max="7175" width="9.5" customWidth="1"/>
    <col min="7176" max="7176" width="5.83203125" customWidth="1"/>
    <col min="7177" max="7177" width="5.33203125" customWidth="1"/>
    <col min="7424" max="7424" width="13.83203125" customWidth="1"/>
    <col min="7425" max="7425" width="10.1640625" customWidth="1"/>
    <col min="7426" max="7426" width="6.33203125" customWidth="1"/>
    <col min="7427" max="7427" width="5.83203125" customWidth="1"/>
    <col min="7428" max="7428" width="2.5" customWidth="1"/>
    <col min="7430" max="7430" width="15.33203125" customWidth="1"/>
    <col min="7431" max="7431" width="9.5" customWidth="1"/>
    <col min="7432" max="7432" width="5.83203125" customWidth="1"/>
    <col min="7433" max="7433" width="5.33203125" customWidth="1"/>
    <col min="7680" max="7680" width="13.83203125" customWidth="1"/>
    <col min="7681" max="7681" width="10.1640625" customWidth="1"/>
    <col min="7682" max="7682" width="6.33203125" customWidth="1"/>
    <col min="7683" max="7683" width="5.83203125" customWidth="1"/>
    <col min="7684" max="7684" width="2.5" customWidth="1"/>
    <col min="7686" max="7686" width="15.33203125" customWidth="1"/>
    <col min="7687" max="7687" width="9.5" customWidth="1"/>
    <col min="7688" max="7688" width="5.83203125" customWidth="1"/>
    <col min="7689" max="7689" width="5.33203125" customWidth="1"/>
    <col min="7936" max="7936" width="13.83203125" customWidth="1"/>
    <col min="7937" max="7937" width="10.1640625" customWidth="1"/>
    <col min="7938" max="7938" width="6.33203125" customWidth="1"/>
    <col min="7939" max="7939" width="5.83203125" customWidth="1"/>
    <col min="7940" max="7940" width="2.5" customWidth="1"/>
    <col min="7942" max="7942" width="15.33203125" customWidth="1"/>
    <col min="7943" max="7943" width="9.5" customWidth="1"/>
    <col min="7944" max="7944" width="5.83203125" customWidth="1"/>
    <col min="7945" max="7945" width="5.33203125" customWidth="1"/>
    <col min="8192" max="8192" width="13.83203125" customWidth="1"/>
    <col min="8193" max="8193" width="10.1640625" customWidth="1"/>
    <col min="8194" max="8194" width="6.33203125" customWidth="1"/>
    <col min="8195" max="8195" width="5.83203125" customWidth="1"/>
    <col min="8196" max="8196" width="2.5" customWidth="1"/>
    <col min="8198" max="8198" width="15.33203125" customWidth="1"/>
    <col min="8199" max="8199" width="9.5" customWidth="1"/>
    <col min="8200" max="8200" width="5.83203125" customWidth="1"/>
    <col min="8201" max="8201" width="5.33203125" customWidth="1"/>
    <col min="8448" max="8448" width="13.83203125" customWidth="1"/>
    <col min="8449" max="8449" width="10.1640625" customWidth="1"/>
    <col min="8450" max="8450" width="6.33203125" customWidth="1"/>
    <col min="8451" max="8451" width="5.83203125" customWidth="1"/>
    <col min="8452" max="8452" width="2.5" customWidth="1"/>
    <col min="8454" max="8454" width="15.33203125" customWidth="1"/>
    <col min="8455" max="8455" width="9.5" customWidth="1"/>
    <col min="8456" max="8456" width="5.83203125" customWidth="1"/>
    <col min="8457" max="8457" width="5.33203125" customWidth="1"/>
    <col min="8704" max="8704" width="13.83203125" customWidth="1"/>
    <col min="8705" max="8705" width="10.1640625" customWidth="1"/>
    <col min="8706" max="8706" width="6.33203125" customWidth="1"/>
    <col min="8707" max="8707" width="5.83203125" customWidth="1"/>
    <col min="8708" max="8708" width="2.5" customWidth="1"/>
    <col min="8710" max="8710" width="15.33203125" customWidth="1"/>
    <col min="8711" max="8711" width="9.5" customWidth="1"/>
    <col min="8712" max="8712" width="5.83203125" customWidth="1"/>
    <col min="8713" max="8713" width="5.33203125" customWidth="1"/>
    <col min="8960" max="8960" width="13.83203125" customWidth="1"/>
    <col min="8961" max="8961" width="10.1640625" customWidth="1"/>
    <col min="8962" max="8962" width="6.33203125" customWidth="1"/>
    <col min="8963" max="8963" width="5.83203125" customWidth="1"/>
    <col min="8964" max="8964" width="2.5" customWidth="1"/>
    <col min="8966" max="8966" width="15.33203125" customWidth="1"/>
    <col min="8967" max="8967" width="9.5" customWidth="1"/>
    <col min="8968" max="8968" width="5.83203125" customWidth="1"/>
    <col min="8969" max="8969" width="5.33203125" customWidth="1"/>
    <col min="9216" max="9216" width="13.83203125" customWidth="1"/>
    <col min="9217" max="9217" width="10.1640625" customWidth="1"/>
    <col min="9218" max="9218" width="6.33203125" customWidth="1"/>
    <col min="9219" max="9219" width="5.83203125" customWidth="1"/>
    <col min="9220" max="9220" width="2.5" customWidth="1"/>
    <col min="9222" max="9222" width="15.33203125" customWidth="1"/>
    <col min="9223" max="9223" width="9.5" customWidth="1"/>
    <col min="9224" max="9224" width="5.83203125" customWidth="1"/>
    <col min="9225" max="9225" width="5.33203125" customWidth="1"/>
    <col min="9472" max="9472" width="13.83203125" customWidth="1"/>
    <col min="9473" max="9473" width="10.1640625" customWidth="1"/>
    <col min="9474" max="9474" width="6.33203125" customWidth="1"/>
    <col min="9475" max="9475" width="5.83203125" customWidth="1"/>
    <col min="9476" max="9476" width="2.5" customWidth="1"/>
    <col min="9478" max="9478" width="15.33203125" customWidth="1"/>
    <col min="9479" max="9479" width="9.5" customWidth="1"/>
    <col min="9480" max="9480" width="5.83203125" customWidth="1"/>
    <col min="9481" max="9481" width="5.33203125" customWidth="1"/>
    <col min="9728" max="9728" width="13.83203125" customWidth="1"/>
    <col min="9729" max="9729" width="10.1640625" customWidth="1"/>
    <col min="9730" max="9730" width="6.33203125" customWidth="1"/>
    <col min="9731" max="9731" width="5.83203125" customWidth="1"/>
    <col min="9732" max="9732" width="2.5" customWidth="1"/>
    <col min="9734" max="9734" width="15.33203125" customWidth="1"/>
    <col min="9735" max="9735" width="9.5" customWidth="1"/>
    <col min="9736" max="9736" width="5.83203125" customWidth="1"/>
    <col min="9737" max="9737" width="5.33203125" customWidth="1"/>
    <col min="9984" max="9984" width="13.83203125" customWidth="1"/>
    <col min="9985" max="9985" width="10.1640625" customWidth="1"/>
    <col min="9986" max="9986" width="6.33203125" customWidth="1"/>
    <col min="9987" max="9987" width="5.83203125" customWidth="1"/>
    <col min="9988" max="9988" width="2.5" customWidth="1"/>
    <col min="9990" max="9990" width="15.33203125" customWidth="1"/>
    <col min="9991" max="9991" width="9.5" customWidth="1"/>
    <col min="9992" max="9992" width="5.83203125" customWidth="1"/>
    <col min="9993" max="9993" width="5.33203125" customWidth="1"/>
    <col min="10240" max="10240" width="13.83203125" customWidth="1"/>
    <col min="10241" max="10241" width="10.1640625" customWidth="1"/>
    <col min="10242" max="10242" width="6.33203125" customWidth="1"/>
    <col min="10243" max="10243" width="5.83203125" customWidth="1"/>
    <col min="10244" max="10244" width="2.5" customWidth="1"/>
    <col min="10246" max="10246" width="15.33203125" customWidth="1"/>
    <col min="10247" max="10247" width="9.5" customWidth="1"/>
    <col min="10248" max="10248" width="5.83203125" customWidth="1"/>
    <col min="10249" max="10249" width="5.33203125" customWidth="1"/>
    <col min="10496" max="10496" width="13.83203125" customWidth="1"/>
    <col min="10497" max="10497" width="10.1640625" customWidth="1"/>
    <col min="10498" max="10498" width="6.33203125" customWidth="1"/>
    <col min="10499" max="10499" width="5.83203125" customWidth="1"/>
    <col min="10500" max="10500" width="2.5" customWidth="1"/>
    <col min="10502" max="10502" width="15.33203125" customWidth="1"/>
    <col min="10503" max="10503" width="9.5" customWidth="1"/>
    <col min="10504" max="10504" width="5.83203125" customWidth="1"/>
    <col min="10505" max="10505" width="5.33203125" customWidth="1"/>
    <col min="10752" max="10752" width="13.83203125" customWidth="1"/>
    <col min="10753" max="10753" width="10.1640625" customWidth="1"/>
    <col min="10754" max="10754" width="6.33203125" customWidth="1"/>
    <col min="10755" max="10755" width="5.83203125" customWidth="1"/>
    <col min="10756" max="10756" width="2.5" customWidth="1"/>
    <col min="10758" max="10758" width="15.33203125" customWidth="1"/>
    <col min="10759" max="10759" width="9.5" customWidth="1"/>
    <col min="10760" max="10760" width="5.83203125" customWidth="1"/>
    <col min="10761" max="10761" width="5.33203125" customWidth="1"/>
    <col min="11008" max="11008" width="13.83203125" customWidth="1"/>
    <col min="11009" max="11009" width="10.1640625" customWidth="1"/>
    <col min="11010" max="11010" width="6.33203125" customWidth="1"/>
    <col min="11011" max="11011" width="5.83203125" customWidth="1"/>
    <col min="11012" max="11012" width="2.5" customWidth="1"/>
    <col min="11014" max="11014" width="15.33203125" customWidth="1"/>
    <col min="11015" max="11015" width="9.5" customWidth="1"/>
    <col min="11016" max="11016" width="5.83203125" customWidth="1"/>
    <col min="11017" max="11017" width="5.33203125" customWidth="1"/>
    <col min="11264" max="11264" width="13.83203125" customWidth="1"/>
    <col min="11265" max="11265" width="10.1640625" customWidth="1"/>
    <col min="11266" max="11266" width="6.33203125" customWidth="1"/>
    <col min="11267" max="11267" width="5.83203125" customWidth="1"/>
    <col min="11268" max="11268" width="2.5" customWidth="1"/>
    <col min="11270" max="11270" width="15.33203125" customWidth="1"/>
    <col min="11271" max="11271" width="9.5" customWidth="1"/>
    <col min="11272" max="11272" width="5.83203125" customWidth="1"/>
    <col min="11273" max="11273" width="5.33203125" customWidth="1"/>
    <col min="11520" max="11520" width="13.83203125" customWidth="1"/>
    <col min="11521" max="11521" width="10.1640625" customWidth="1"/>
    <col min="11522" max="11522" width="6.33203125" customWidth="1"/>
    <col min="11523" max="11523" width="5.83203125" customWidth="1"/>
    <col min="11524" max="11524" width="2.5" customWidth="1"/>
    <col min="11526" max="11526" width="15.33203125" customWidth="1"/>
    <col min="11527" max="11527" width="9.5" customWidth="1"/>
    <col min="11528" max="11528" width="5.83203125" customWidth="1"/>
    <col min="11529" max="11529" width="5.33203125" customWidth="1"/>
    <col min="11776" max="11776" width="13.83203125" customWidth="1"/>
    <col min="11777" max="11777" width="10.1640625" customWidth="1"/>
    <col min="11778" max="11778" width="6.33203125" customWidth="1"/>
    <col min="11779" max="11779" width="5.83203125" customWidth="1"/>
    <col min="11780" max="11780" width="2.5" customWidth="1"/>
    <col min="11782" max="11782" width="15.33203125" customWidth="1"/>
    <col min="11783" max="11783" width="9.5" customWidth="1"/>
    <col min="11784" max="11784" width="5.83203125" customWidth="1"/>
    <col min="11785" max="11785" width="5.33203125" customWidth="1"/>
    <col min="12032" max="12032" width="13.83203125" customWidth="1"/>
    <col min="12033" max="12033" width="10.1640625" customWidth="1"/>
    <col min="12034" max="12034" width="6.33203125" customWidth="1"/>
    <col min="12035" max="12035" width="5.83203125" customWidth="1"/>
    <col min="12036" max="12036" width="2.5" customWidth="1"/>
    <col min="12038" max="12038" width="15.33203125" customWidth="1"/>
    <col min="12039" max="12039" width="9.5" customWidth="1"/>
    <col min="12040" max="12040" width="5.83203125" customWidth="1"/>
    <col min="12041" max="12041" width="5.33203125" customWidth="1"/>
    <col min="12288" max="12288" width="13.83203125" customWidth="1"/>
    <col min="12289" max="12289" width="10.1640625" customWidth="1"/>
    <col min="12290" max="12290" width="6.33203125" customWidth="1"/>
    <col min="12291" max="12291" width="5.83203125" customWidth="1"/>
    <col min="12292" max="12292" width="2.5" customWidth="1"/>
    <col min="12294" max="12294" width="15.33203125" customWidth="1"/>
    <col min="12295" max="12295" width="9.5" customWidth="1"/>
    <col min="12296" max="12296" width="5.83203125" customWidth="1"/>
    <col min="12297" max="12297" width="5.33203125" customWidth="1"/>
    <col min="12544" max="12544" width="13.83203125" customWidth="1"/>
    <col min="12545" max="12545" width="10.1640625" customWidth="1"/>
    <col min="12546" max="12546" width="6.33203125" customWidth="1"/>
    <col min="12547" max="12547" width="5.83203125" customWidth="1"/>
    <col min="12548" max="12548" width="2.5" customWidth="1"/>
    <col min="12550" max="12550" width="15.33203125" customWidth="1"/>
    <col min="12551" max="12551" width="9.5" customWidth="1"/>
    <col min="12552" max="12552" width="5.83203125" customWidth="1"/>
    <col min="12553" max="12553" width="5.33203125" customWidth="1"/>
    <col min="12800" max="12800" width="13.83203125" customWidth="1"/>
    <col min="12801" max="12801" width="10.1640625" customWidth="1"/>
    <col min="12802" max="12802" width="6.33203125" customWidth="1"/>
    <col min="12803" max="12803" width="5.83203125" customWidth="1"/>
    <col min="12804" max="12804" width="2.5" customWidth="1"/>
    <col min="12806" max="12806" width="15.33203125" customWidth="1"/>
    <col min="12807" max="12807" width="9.5" customWidth="1"/>
    <col min="12808" max="12808" width="5.83203125" customWidth="1"/>
    <col min="12809" max="12809" width="5.33203125" customWidth="1"/>
    <col min="13056" max="13056" width="13.83203125" customWidth="1"/>
    <col min="13057" max="13057" width="10.1640625" customWidth="1"/>
    <col min="13058" max="13058" width="6.33203125" customWidth="1"/>
    <col min="13059" max="13059" width="5.83203125" customWidth="1"/>
    <col min="13060" max="13060" width="2.5" customWidth="1"/>
    <col min="13062" max="13062" width="15.33203125" customWidth="1"/>
    <col min="13063" max="13063" width="9.5" customWidth="1"/>
    <col min="13064" max="13064" width="5.83203125" customWidth="1"/>
    <col min="13065" max="13065" width="5.33203125" customWidth="1"/>
    <col min="13312" max="13312" width="13.83203125" customWidth="1"/>
    <col min="13313" max="13313" width="10.1640625" customWidth="1"/>
    <col min="13314" max="13314" width="6.33203125" customWidth="1"/>
    <col min="13315" max="13315" width="5.83203125" customWidth="1"/>
    <col min="13316" max="13316" width="2.5" customWidth="1"/>
    <col min="13318" max="13318" width="15.33203125" customWidth="1"/>
    <col min="13319" max="13319" width="9.5" customWidth="1"/>
    <col min="13320" max="13320" width="5.83203125" customWidth="1"/>
    <col min="13321" max="13321" width="5.33203125" customWidth="1"/>
    <col min="13568" max="13568" width="13.83203125" customWidth="1"/>
    <col min="13569" max="13569" width="10.1640625" customWidth="1"/>
    <col min="13570" max="13570" width="6.33203125" customWidth="1"/>
    <col min="13571" max="13571" width="5.83203125" customWidth="1"/>
    <col min="13572" max="13572" width="2.5" customWidth="1"/>
    <col min="13574" max="13574" width="15.33203125" customWidth="1"/>
    <col min="13575" max="13575" width="9.5" customWidth="1"/>
    <col min="13576" max="13576" width="5.83203125" customWidth="1"/>
    <col min="13577" max="13577" width="5.33203125" customWidth="1"/>
    <col min="13824" max="13824" width="13.83203125" customWidth="1"/>
    <col min="13825" max="13825" width="10.1640625" customWidth="1"/>
    <col min="13826" max="13826" width="6.33203125" customWidth="1"/>
    <col min="13827" max="13827" width="5.83203125" customWidth="1"/>
    <col min="13828" max="13828" width="2.5" customWidth="1"/>
    <col min="13830" max="13830" width="15.33203125" customWidth="1"/>
    <col min="13831" max="13831" width="9.5" customWidth="1"/>
    <col min="13832" max="13832" width="5.83203125" customWidth="1"/>
    <col min="13833" max="13833" width="5.33203125" customWidth="1"/>
    <col min="14080" max="14080" width="13.83203125" customWidth="1"/>
    <col min="14081" max="14081" width="10.1640625" customWidth="1"/>
    <col min="14082" max="14082" width="6.33203125" customWidth="1"/>
    <col min="14083" max="14083" width="5.83203125" customWidth="1"/>
    <col min="14084" max="14084" width="2.5" customWidth="1"/>
    <col min="14086" max="14086" width="15.33203125" customWidth="1"/>
    <col min="14087" max="14087" width="9.5" customWidth="1"/>
    <col min="14088" max="14088" width="5.83203125" customWidth="1"/>
    <col min="14089" max="14089" width="5.33203125" customWidth="1"/>
    <col min="14336" max="14336" width="13.83203125" customWidth="1"/>
    <col min="14337" max="14337" width="10.1640625" customWidth="1"/>
    <col min="14338" max="14338" width="6.33203125" customWidth="1"/>
    <col min="14339" max="14339" width="5.83203125" customWidth="1"/>
    <col min="14340" max="14340" width="2.5" customWidth="1"/>
    <col min="14342" max="14342" width="15.33203125" customWidth="1"/>
    <col min="14343" max="14343" width="9.5" customWidth="1"/>
    <col min="14344" max="14344" width="5.83203125" customWidth="1"/>
    <col min="14345" max="14345" width="5.33203125" customWidth="1"/>
    <col min="14592" max="14592" width="13.83203125" customWidth="1"/>
    <col min="14593" max="14593" width="10.1640625" customWidth="1"/>
    <col min="14594" max="14594" width="6.33203125" customWidth="1"/>
    <col min="14595" max="14595" width="5.83203125" customWidth="1"/>
    <col min="14596" max="14596" width="2.5" customWidth="1"/>
    <col min="14598" max="14598" width="15.33203125" customWidth="1"/>
    <col min="14599" max="14599" width="9.5" customWidth="1"/>
    <col min="14600" max="14600" width="5.83203125" customWidth="1"/>
    <col min="14601" max="14601" width="5.33203125" customWidth="1"/>
    <col min="14848" max="14848" width="13.83203125" customWidth="1"/>
    <col min="14849" max="14849" width="10.1640625" customWidth="1"/>
    <col min="14850" max="14850" width="6.33203125" customWidth="1"/>
    <col min="14851" max="14851" width="5.83203125" customWidth="1"/>
    <col min="14852" max="14852" width="2.5" customWidth="1"/>
    <col min="14854" max="14854" width="15.33203125" customWidth="1"/>
    <col min="14855" max="14855" width="9.5" customWidth="1"/>
    <col min="14856" max="14856" width="5.83203125" customWidth="1"/>
    <col min="14857" max="14857" width="5.33203125" customWidth="1"/>
    <col min="15104" max="15104" width="13.83203125" customWidth="1"/>
    <col min="15105" max="15105" width="10.1640625" customWidth="1"/>
    <col min="15106" max="15106" width="6.33203125" customWidth="1"/>
    <col min="15107" max="15107" width="5.83203125" customWidth="1"/>
    <col min="15108" max="15108" width="2.5" customWidth="1"/>
    <col min="15110" max="15110" width="15.33203125" customWidth="1"/>
    <col min="15111" max="15111" width="9.5" customWidth="1"/>
    <col min="15112" max="15112" width="5.83203125" customWidth="1"/>
    <col min="15113" max="15113" width="5.33203125" customWidth="1"/>
    <col min="15360" max="15360" width="13.83203125" customWidth="1"/>
    <col min="15361" max="15361" width="10.1640625" customWidth="1"/>
    <col min="15362" max="15362" width="6.33203125" customWidth="1"/>
    <col min="15363" max="15363" width="5.83203125" customWidth="1"/>
    <col min="15364" max="15364" width="2.5" customWidth="1"/>
    <col min="15366" max="15366" width="15.33203125" customWidth="1"/>
    <col min="15367" max="15367" width="9.5" customWidth="1"/>
    <col min="15368" max="15368" width="5.83203125" customWidth="1"/>
    <col min="15369" max="15369" width="5.33203125" customWidth="1"/>
    <col min="15616" max="15616" width="13.83203125" customWidth="1"/>
    <col min="15617" max="15617" width="10.1640625" customWidth="1"/>
    <col min="15618" max="15618" width="6.33203125" customWidth="1"/>
    <col min="15619" max="15619" width="5.83203125" customWidth="1"/>
    <col min="15620" max="15620" width="2.5" customWidth="1"/>
    <col min="15622" max="15622" width="15.33203125" customWidth="1"/>
    <col min="15623" max="15623" width="9.5" customWidth="1"/>
    <col min="15624" max="15624" width="5.83203125" customWidth="1"/>
    <col min="15625" max="15625" width="5.33203125" customWidth="1"/>
    <col min="15872" max="15872" width="13.83203125" customWidth="1"/>
    <col min="15873" max="15873" width="10.1640625" customWidth="1"/>
    <col min="15874" max="15874" width="6.33203125" customWidth="1"/>
    <col min="15875" max="15875" width="5.83203125" customWidth="1"/>
    <col min="15876" max="15876" width="2.5" customWidth="1"/>
    <col min="15878" max="15878" width="15.33203125" customWidth="1"/>
    <col min="15879" max="15879" width="9.5" customWidth="1"/>
    <col min="15880" max="15880" width="5.83203125" customWidth="1"/>
    <col min="15881" max="15881" width="5.33203125" customWidth="1"/>
    <col min="16128" max="16128" width="13.83203125" customWidth="1"/>
    <col min="16129" max="16129" width="10.1640625" customWidth="1"/>
    <col min="16130" max="16130" width="6.33203125" customWidth="1"/>
    <col min="16131" max="16131" width="5.83203125" customWidth="1"/>
    <col min="16132" max="16132" width="2.5" customWidth="1"/>
    <col min="16134" max="16134" width="15.33203125" customWidth="1"/>
    <col min="16135" max="16135" width="9.5" customWidth="1"/>
    <col min="16136" max="16136" width="5.83203125" customWidth="1"/>
    <col min="16137" max="16137" width="5.33203125" customWidth="1"/>
  </cols>
  <sheetData>
    <row r="5" spans="1:15" x14ac:dyDescent="0.2">
      <c r="A5" s="161" t="s">
        <v>66</v>
      </c>
      <c r="B5" s="161"/>
      <c r="C5" s="161"/>
      <c r="D5" s="161"/>
      <c r="E5" s="161"/>
      <c r="F5" s="161"/>
      <c r="G5" s="161"/>
      <c r="I5" s="161" t="s">
        <v>66</v>
      </c>
      <c r="J5" s="161"/>
      <c r="K5" s="161"/>
      <c r="L5" s="161"/>
      <c r="M5" s="161"/>
      <c r="N5" s="161"/>
      <c r="O5" s="161"/>
    </row>
    <row r="6" spans="1:15" ht="16" x14ac:dyDescent="0.2">
      <c r="A6" s="162" t="s">
        <v>142</v>
      </c>
      <c r="B6" s="162"/>
      <c r="C6" s="162"/>
      <c r="D6" s="162"/>
      <c r="E6" s="162"/>
      <c r="F6" s="162"/>
      <c r="G6" s="162"/>
      <c r="I6" s="162" t="s">
        <v>142</v>
      </c>
      <c r="J6" s="162"/>
      <c r="K6" s="162"/>
      <c r="L6" s="162"/>
      <c r="M6" s="162"/>
      <c r="N6" s="162"/>
      <c r="O6" s="162"/>
    </row>
    <row r="7" spans="1:15" ht="16" x14ac:dyDescent="0.2">
      <c r="A7" s="162" t="s">
        <v>221</v>
      </c>
      <c r="B7" s="162"/>
      <c r="C7" s="162"/>
      <c r="D7" s="162"/>
      <c r="E7" s="162"/>
      <c r="F7" s="162"/>
      <c r="G7" s="162"/>
      <c r="I7" s="162" t="s">
        <v>221</v>
      </c>
      <c r="J7" s="162"/>
      <c r="K7" s="162"/>
      <c r="L7" s="162"/>
      <c r="M7" s="162"/>
      <c r="N7" s="162"/>
      <c r="O7" s="162"/>
    </row>
    <row r="9" spans="1:15" x14ac:dyDescent="0.2">
      <c r="A9" s="97" t="s">
        <v>6</v>
      </c>
      <c r="B9" s="133" t="str">
        <f>VLOOKUP($G$9,ESPANOL!$A$11:$AV$55,2,FALSE)</f>
        <v>BRIANNY CAROLINA</v>
      </c>
      <c r="C9" s="2"/>
      <c r="D9" s="2"/>
      <c r="E9" s="2"/>
      <c r="F9" s="97" t="s">
        <v>65</v>
      </c>
      <c r="G9" s="137">
        <v>5</v>
      </c>
      <c r="I9" s="97" t="s">
        <v>6</v>
      </c>
      <c r="J9" s="133">
        <f>VLOOKUP($O$9,ESPANOL!$A$11:$AV$55,2,FALSE)</f>
        <v>0</v>
      </c>
      <c r="K9" s="2"/>
      <c r="L9" s="2"/>
      <c r="M9" s="2"/>
      <c r="N9" s="97" t="s">
        <v>65</v>
      </c>
      <c r="O9" s="137">
        <v>38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132</v>
      </c>
      <c r="B11" s="134" t="str">
        <f>VLOOKUP($G$9,ESPANOL!$A$11:$AV$55,3,FALSE)</f>
        <v xml:space="preserve">CONTRERAS </v>
      </c>
      <c r="C11" s="102"/>
      <c r="D11" s="102"/>
      <c r="E11" s="102"/>
      <c r="F11" s="97" t="s">
        <v>140</v>
      </c>
      <c r="G11" s="137" t="s">
        <v>57</v>
      </c>
      <c r="I11" s="97" t="s">
        <v>132</v>
      </c>
      <c r="J11" s="133">
        <f>VLOOKUP($O$9,ESPANOL!$A$11:$AV$55,3,FALSE)</f>
        <v>0</v>
      </c>
      <c r="K11" s="102"/>
      <c r="L11" s="102"/>
      <c r="M11" s="102"/>
      <c r="N11" s="97" t="s">
        <v>140</v>
      </c>
      <c r="O11" s="137" t="s">
        <v>57</v>
      </c>
    </row>
    <row r="12" spans="1:15" ht="8.25" customHeight="1" x14ac:dyDescent="0.2"/>
    <row r="13" spans="1:15" ht="17.5" customHeight="1" x14ac:dyDescent="0.2">
      <c r="A13" s="160" t="s">
        <v>7</v>
      </c>
      <c r="B13" s="160"/>
      <c r="C13" s="160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163" t="s">
        <v>7</v>
      </c>
      <c r="J13" s="160"/>
      <c r="K13" s="160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">
      <c r="A14" s="159" t="s">
        <v>8</v>
      </c>
      <c r="B14" s="159"/>
      <c r="C14" s="159"/>
      <c r="D14" s="158">
        <f>VLOOKUP($G$9,ESPANOL!$A$11:$AV$55,40,FALSE)</f>
        <v>87.5625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159" t="s">
        <v>8</v>
      </c>
      <c r="J14" s="159"/>
      <c r="K14" s="159"/>
      <c r="L14" s="158">
        <f>VLOOKUP($O$9,ESPANOL!$A$11:$AV$55,40,FALSE)</f>
        <v>0</v>
      </c>
      <c r="M14" s="3" t="str">
        <f>VLOOKUP($O$9,ESPANOL!$A$11:$BB$55,46,FALSE)</f>
        <v/>
      </c>
      <c r="N14" s="3" t="str">
        <f>VLOOKUP($O$9,ESPANOL!$A$11:$BB$55,50,FALSE)</f>
        <v/>
      </c>
      <c r="O14" s="3" t="str">
        <f>VLOOKUP($O$9,ESPANOL!$A$11:$BD$55,56,FALSE)</f>
        <v/>
      </c>
    </row>
    <row r="15" spans="1:15" ht="18" customHeight="1" x14ac:dyDescent="0.2">
      <c r="A15" s="159" t="s">
        <v>118</v>
      </c>
      <c r="B15" s="159"/>
      <c r="C15" s="159"/>
      <c r="D15" s="158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159" t="s">
        <v>118</v>
      </c>
      <c r="J15" s="159"/>
      <c r="K15" s="159"/>
      <c r="L15" s="158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159" t="s">
        <v>9</v>
      </c>
      <c r="B16" s="159"/>
      <c r="C16" s="159"/>
      <c r="D16" s="158">
        <f>VLOOKUP($G$9,MATEMATICA!$A$11:$AV$55,40,FALSE)</f>
        <v>87.125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159" t="s">
        <v>9</v>
      </c>
      <c r="J16" s="159"/>
      <c r="K16" s="159"/>
      <c r="L16" s="158">
        <f>VLOOKUP($O$9,MATEMATICA!$A$11:$AV$55,40,FALSE)</f>
        <v>0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159" t="s">
        <v>10</v>
      </c>
      <c r="B17" s="159"/>
      <c r="C17" s="159"/>
      <c r="D17" s="158">
        <f>VLOOKUP($G$9,SOCIALES!$A$11:$AV$55,40,FALSE)</f>
        <v>87.5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159" t="s">
        <v>10</v>
      </c>
      <c r="J17" s="159"/>
      <c r="K17" s="159"/>
      <c r="L17" s="158">
        <f>VLOOKUP($O$9,SOCIALES!$A$11:$AV$55,40,FALSE)</f>
        <v>0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159" t="s">
        <v>11</v>
      </c>
      <c r="B18" s="159"/>
      <c r="C18" s="159"/>
      <c r="D18" s="158">
        <f>VLOOKUP($G$9,NATURALES!$A$11:$AV$55,40,FALSE)</f>
        <v>92.1875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159" t="s">
        <v>11</v>
      </c>
      <c r="J18" s="159"/>
      <c r="K18" s="159"/>
      <c r="L18" s="158">
        <f>VLOOKUP($O$9,NATURALES!$A$11:$AV$55,40,FALSE)</f>
        <v>0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159" t="s">
        <v>12</v>
      </c>
      <c r="B19" s="159"/>
      <c r="C19" s="159"/>
      <c r="D19" s="158">
        <f>VLOOKUP($G$9,EDU.ARTISTICA!$A$11:$AV$55,40,FALSE)</f>
        <v>82.375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159" t="s">
        <v>12</v>
      </c>
      <c r="J19" s="159"/>
      <c r="K19" s="159"/>
      <c r="L19" s="158">
        <f>VLOOKUP($O$9,EDU.ARTISTICA!$A$11:$AV$55,40,FALSE)</f>
        <v>0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159" t="s">
        <v>13</v>
      </c>
      <c r="B20" s="159"/>
      <c r="C20" s="159"/>
      <c r="D20" s="158">
        <f>VLOOKUP($G$9,EDU.FISICA!$A$11:$AV$55,40,FALSE)</f>
        <v>91.1875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159" t="s">
        <v>13</v>
      </c>
      <c r="J20" s="159"/>
      <c r="K20" s="159"/>
      <c r="L20" s="158">
        <f>VLOOKUP($O$9,EDU.FISICA!$A$11:$AV$55,40,FALSE)</f>
        <v>0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159" t="s">
        <v>119</v>
      </c>
      <c r="B21" s="159"/>
      <c r="C21" s="159"/>
      <c r="D21" s="158">
        <f>VLOOKUP($G$9,RELIGION!$A$11:$AV$55,40,FALSE)</f>
        <v>91.5625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159" t="s">
        <v>119</v>
      </c>
      <c r="J21" s="159"/>
      <c r="K21" s="159"/>
      <c r="L21" s="158">
        <f>VLOOKUP($O$9,RELIGION!$A$11:$AV$55,40,FALSE)</f>
        <v>0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122</v>
      </c>
      <c r="I23" t="s">
        <v>121</v>
      </c>
    </row>
    <row r="30" spans="1:15" x14ac:dyDescent="0.2">
      <c r="A30" s="161" t="s">
        <v>66</v>
      </c>
      <c r="B30" s="161"/>
      <c r="C30" s="161"/>
      <c r="D30" s="161"/>
      <c r="E30" s="161"/>
      <c r="F30" s="161"/>
      <c r="G30" s="161"/>
      <c r="I30" s="161" t="s">
        <v>66</v>
      </c>
      <c r="J30" s="161"/>
      <c r="K30" s="161"/>
      <c r="L30" s="161"/>
      <c r="M30" s="161"/>
      <c r="N30" s="161"/>
      <c r="O30" s="161"/>
    </row>
    <row r="31" spans="1:15" ht="16" x14ac:dyDescent="0.2">
      <c r="A31" s="162" t="s">
        <v>142</v>
      </c>
      <c r="B31" s="162"/>
      <c r="C31" s="162"/>
      <c r="D31" s="162"/>
      <c r="E31" s="162"/>
      <c r="F31" s="162"/>
      <c r="G31" s="162"/>
      <c r="I31" s="162" t="s">
        <v>142</v>
      </c>
      <c r="J31" s="162"/>
      <c r="K31" s="162"/>
      <c r="L31" s="162"/>
      <c r="M31" s="162"/>
      <c r="N31" s="162"/>
      <c r="O31" s="162"/>
    </row>
    <row r="32" spans="1:15" ht="16" x14ac:dyDescent="0.2">
      <c r="A32" s="162" t="s">
        <v>221</v>
      </c>
      <c r="B32" s="162"/>
      <c r="C32" s="162"/>
      <c r="D32" s="162"/>
      <c r="E32" s="162"/>
      <c r="F32" s="162"/>
      <c r="G32" s="162"/>
      <c r="I32" s="162" t="s">
        <v>221</v>
      </c>
      <c r="J32" s="162"/>
      <c r="K32" s="162"/>
      <c r="L32" s="162"/>
      <c r="M32" s="162"/>
      <c r="N32" s="162"/>
      <c r="O32" s="162"/>
    </row>
    <row r="34" spans="1:15" x14ac:dyDescent="0.2">
      <c r="A34" s="97" t="s">
        <v>6</v>
      </c>
      <c r="B34" s="133">
        <f>VLOOKUP($G$34,ESPANOL!$A$11:$AV$55,2,FALSE)</f>
        <v>0</v>
      </c>
      <c r="C34" s="2"/>
      <c r="D34" s="2"/>
      <c r="E34" s="2"/>
      <c r="F34" s="97" t="s">
        <v>65</v>
      </c>
      <c r="G34" s="137">
        <v>38</v>
      </c>
      <c r="I34" s="97" t="s">
        <v>6</v>
      </c>
      <c r="J34" s="133">
        <f>VLOOKUP($O$34,ESPANOL!$A$11:$AV$55,2,FALSE)</f>
        <v>0</v>
      </c>
      <c r="K34" s="2"/>
      <c r="L34" s="2"/>
      <c r="M34" s="2"/>
      <c r="N34" s="97" t="s">
        <v>65</v>
      </c>
      <c r="O34" s="137">
        <v>38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132</v>
      </c>
      <c r="B36" s="133">
        <f>VLOOKUP($G$34,ESPANOL!$A$11:$AV$55,3,FALSE)</f>
        <v>0</v>
      </c>
      <c r="C36" s="102"/>
      <c r="D36" s="102"/>
      <c r="E36" s="102"/>
      <c r="F36" s="97" t="s">
        <v>140</v>
      </c>
      <c r="G36" s="137" t="s">
        <v>57</v>
      </c>
      <c r="I36" s="97" t="s">
        <v>132</v>
      </c>
      <c r="J36" s="133">
        <f>VLOOKUP($O$34,ESPANOL!$A$11:$AV$55,3,FALSE)</f>
        <v>0</v>
      </c>
      <c r="K36" s="102"/>
      <c r="L36" s="102"/>
      <c r="M36" s="102"/>
      <c r="N36" s="97" t="s">
        <v>140</v>
      </c>
      <c r="O36" s="137" t="s">
        <v>57</v>
      </c>
    </row>
    <row r="37" spans="1:15" ht="7.25" customHeight="1" x14ac:dyDescent="0.2"/>
    <row r="38" spans="1:15" ht="16.75" customHeight="1" x14ac:dyDescent="0.2">
      <c r="A38" s="160" t="s">
        <v>7</v>
      </c>
      <c r="B38" s="160"/>
      <c r="C38" s="160"/>
      <c r="D38" s="104" t="s">
        <v>117</v>
      </c>
      <c r="E38" s="103" t="s">
        <v>45</v>
      </c>
      <c r="F38" s="103" t="s">
        <v>49</v>
      </c>
      <c r="G38" s="103" t="s">
        <v>143</v>
      </c>
      <c r="I38" s="160" t="s">
        <v>7</v>
      </c>
      <c r="J38" s="160"/>
      <c r="K38" s="160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9" x14ac:dyDescent="0.2">
      <c r="A39" s="159" t="s">
        <v>8</v>
      </c>
      <c r="B39" s="159"/>
      <c r="C39" s="159"/>
      <c r="D39" s="158">
        <f>VLOOKUP($G$34,ESPANOL!$A$11:$AV$55,40,FALSE)</f>
        <v>0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159" t="s">
        <v>8</v>
      </c>
      <c r="J39" s="159"/>
      <c r="K39" s="159"/>
      <c r="L39" s="158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159" t="s">
        <v>118</v>
      </c>
      <c r="B40" s="159"/>
      <c r="C40" s="159"/>
      <c r="D40" s="158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159" t="s">
        <v>118</v>
      </c>
      <c r="J40" s="159"/>
      <c r="K40" s="159"/>
      <c r="L40" s="158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159" t="s">
        <v>9</v>
      </c>
      <c r="B41" s="159"/>
      <c r="C41" s="159"/>
      <c r="D41" s="158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159" t="s">
        <v>9</v>
      </c>
      <c r="J41" s="159"/>
      <c r="K41" s="159"/>
      <c r="L41" s="158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159" t="s">
        <v>10</v>
      </c>
      <c r="B42" s="159"/>
      <c r="C42" s="159"/>
      <c r="D42" s="158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159" t="s">
        <v>10</v>
      </c>
      <c r="J42" s="159"/>
      <c r="K42" s="159"/>
      <c r="L42" s="158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159" t="s">
        <v>11</v>
      </c>
      <c r="B43" s="159"/>
      <c r="C43" s="159"/>
      <c r="D43" s="158">
        <f>VLOOKUP($G$34,NATURALES!$A$11:$AV$55,40,FALSE)</f>
        <v>0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159" t="s">
        <v>11</v>
      </c>
      <c r="J43" s="159"/>
      <c r="K43" s="159"/>
      <c r="L43" s="158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159" t="s">
        <v>12</v>
      </c>
      <c r="B44" s="159"/>
      <c r="C44" s="159"/>
      <c r="D44" s="158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159" t="s">
        <v>12</v>
      </c>
      <c r="J44" s="159"/>
      <c r="K44" s="159"/>
      <c r="L44" s="158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159" t="s">
        <v>13</v>
      </c>
      <c r="B45" s="159"/>
      <c r="C45" s="159"/>
      <c r="D45" s="158">
        <f>VLOOKUP($G$34,EDU.FISICA!$A$11:$AV$55,40,FALSE)</f>
        <v>0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159" t="s">
        <v>13</v>
      </c>
      <c r="J45" s="159"/>
      <c r="K45" s="159"/>
      <c r="L45" s="158">
        <f>VLOOKUP($O$34,EDU.FISICA!$A$11:$AV$55,40,FALSE)</f>
        <v>0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159" t="s">
        <v>119</v>
      </c>
      <c r="B46" s="159"/>
      <c r="C46" s="159"/>
      <c r="D46" s="158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159" t="s">
        <v>119</v>
      </c>
      <c r="J46" s="159"/>
      <c r="K46" s="159"/>
      <c r="L46" s="158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120</v>
      </c>
      <c r="I48" t="s">
        <v>120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M29"/>
  <sheetViews>
    <sheetView showZeros="0" topLeftCell="H1" zoomScale="115" zoomScaleNormal="115" zoomScalePageLayoutView="50" workbookViewId="0">
      <selection activeCell="AM13" sqref="AM13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9" ht="31" x14ac:dyDescent="0.2">
      <c r="I1" s="84"/>
      <c r="J1" s="262" t="s">
        <v>146</v>
      </c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</row>
    <row r="2" spans="1:39" ht="31" x14ac:dyDescent="0.2">
      <c r="J2" s="263" t="s">
        <v>64</v>
      </c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</row>
    <row r="4" spans="1:39" x14ac:dyDescent="0.2">
      <c r="J4" s="273" t="s">
        <v>110</v>
      </c>
      <c r="K4" s="273"/>
      <c r="L4" s="96" t="str">
        <f>VLOOKUP($L$6,ESPANOL!$A$11:$AV$55,2,FALSE)</f>
        <v>BRITTANY JOISCHA</v>
      </c>
      <c r="M4" s="85"/>
      <c r="N4" s="85"/>
      <c r="O4" s="85"/>
      <c r="P4" s="85"/>
      <c r="Q4" s="85"/>
      <c r="R4" s="85"/>
      <c r="T4" s="273" t="s">
        <v>109</v>
      </c>
      <c r="U4" s="273"/>
      <c r="V4" s="95" t="str">
        <f>VLOOKUP($L$6,ESPANOL!$A$11:$AV$55,3,FALSE)</f>
        <v xml:space="preserve">ENCARNACION </v>
      </c>
      <c r="W4" s="85"/>
      <c r="X4" s="85"/>
      <c r="Y4" s="85"/>
      <c r="Z4" s="85"/>
      <c r="AA4" s="85"/>
      <c r="AB4" s="85"/>
    </row>
    <row r="5" spans="1:39" x14ac:dyDescent="0.2">
      <c r="A5" s="261" t="s">
        <v>67</v>
      </c>
      <c r="B5" s="261"/>
      <c r="C5" s="261"/>
      <c r="D5" s="261"/>
      <c r="E5" s="261"/>
      <c r="F5" s="261"/>
      <c r="G5" s="261"/>
      <c r="H5" s="261"/>
      <c r="I5" s="261"/>
      <c r="K5" s="23"/>
    </row>
    <row r="6" spans="1:39" x14ac:dyDescent="0.2">
      <c r="A6" s="261" t="s">
        <v>60</v>
      </c>
      <c r="B6" s="261"/>
      <c r="C6" s="261"/>
      <c r="D6" s="261"/>
      <c r="E6" s="261"/>
      <c r="F6" s="261"/>
      <c r="G6" s="261"/>
      <c r="H6" s="261"/>
      <c r="I6" s="261"/>
      <c r="J6" s="274" t="s">
        <v>108</v>
      </c>
      <c r="K6" s="274"/>
      <c r="L6" s="86">
        <v>6</v>
      </c>
      <c r="N6" s="274" t="s">
        <v>111</v>
      </c>
      <c r="O6" s="274"/>
      <c r="P6" s="87" t="s">
        <v>57</v>
      </c>
      <c r="R6" s="274" t="s">
        <v>112</v>
      </c>
      <c r="S6" s="274"/>
      <c r="T6" s="274"/>
      <c r="U6" s="88" t="s">
        <v>113</v>
      </c>
      <c r="W6" s="273" t="s">
        <v>114</v>
      </c>
      <c r="X6" s="273"/>
      <c r="Y6" s="89" t="s">
        <v>115</v>
      </c>
    </row>
    <row r="7" spans="1:39" x14ac:dyDescent="0.2">
      <c r="A7" s="261" t="s">
        <v>61</v>
      </c>
      <c r="B7" s="261"/>
      <c r="C7" s="261"/>
      <c r="D7" s="261"/>
      <c r="E7" s="261"/>
      <c r="F7" s="261"/>
      <c r="G7" s="261"/>
      <c r="H7" s="261"/>
      <c r="I7" s="261"/>
    </row>
    <row r="8" spans="1:39" ht="7.75" customHeight="1" x14ac:dyDescent="0.2"/>
    <row r="9" spans="1:39" ht="19.5" customHeight="1" x14ac:dyDescent="0.2">
      <c r="A9" s="266" t="s">
        <v>18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</row>
    <row r="10" spans="1:39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9" ht="35.5" customHeight="1" x14ac:dyDescent="0.2">
      <c r="A11" s="255" t="s">
        <v>30</v>
      </c>
      <c r="B11" s="256"/>
      <c r="C11" s="257"/>
      <c r="D11" s="267" t="s">
        <v>31</v>
      </c>
      <c r="E11" s="268"/>
      <c r="F11" s="268"/>
      <c r="G11" s="269"/>
      <c r="H11" s="276" t="s">
        <v>32</v>
      </c>
      <c r="I11" s="277"/>
      <c r="J11" s="277"/>
      <c r="K11" s="278"/>
      <c r="L11" s="279" t="s">
        <v>33</v>
      </c>
      <c r="M11" s="280"/>
      <c r="N11" s="280"/>
      <c r="O11" s="281"/>
      <c r="P11" s="279" t="s">
        <v>34</v>
      </c>
      <c r="Q11" s="280"/>
      <c r="R11" s="280"/>
      <c r="S11" s="281"/>
      <c r="T11" s="285" t="s">
        <v>35</v>
      </c>
      <c r="U11" s="285"/>
      <c r="V11" s="285"/>
      <c r="W11" s="285"/>
      <c r="X11" s="264" t="s">
        <v>36</v>
      </c>
      <c r="Y11" s="264" t="s">
        <v>62</v>
      </c>
      <c r="Z11" s="285" t="s">
        <v>20</v>
      </c>
      <c r="AA11" s="285"/>
      <c r="AB11" s="285"/>
      <c r="AC11" s="285"/>
      <c r="AD11" s="285" t="s">
        <v>21</v>
      </c>
      <c r="AE11" s="285"/>
      <c r="AF11" s="285"/>
      <c r="AG11" s="285"/>
      <c r="AH11" s="275" t="s">
        <v>37</v>
      </c>
      <c r="AI11" s="275"/>
      <c r="AJ11" s="275" t="s">
        <v>38</v>
      </c>
      <c r="AK11" s="275"/>
    </row>
    <row r="12" spans="1:39" ht="35.5" customHeight="1" x14ac:dyDescent="0.2">
      <c r="A12" s="258"/>
      <c r="B12" s="259"/>
      <c r="C12" s="260"/>
      <c r="D12" s="270"/>
      <c r="E12" s="271"/>
      <c r="F12" s="271"/>
      <c r="G12" s="272"/>
      <c r="H12" s="276" t="s">
        <v>39</v>
      </c>
      <c r="I12" s="277"/>
      <c r="J12" s="277"/>
      <c r="K12" s="278"/>
      <c r="L12" s="279" t="s">
        <v>40</v>
      </c>
      <c r="M12" s="280"/>
      <c r="N12" s="280"/>
      <c r="O12" s="281"/>
      <c r="P12" s="282" t="s">
        <v>41</v>
      </c>
      <c r="Q12" s="283"/>
      <c r="R12" s="283"/>
      <c r="S12" s="284"/>
      <c r="T12" s="285"/>
      <c r="U12" s="285"/>
      <c r="V12" s="285"/>
      <c r="W12" s="285"/>
      <c r="X12" s="264"/>
      <c r="Y12" s="264"/>
      <c r="Z12" s="265" t="s">
        <v>42</v>
      </c>
      <c r="AA12" s="265" t="s">
        <v>43</v>
      </c>
      <c r="AB12" s="265" t="s">
        <v>44</v>
      </c>
      <c r="AC12" s="265" t="s">
        <v>45</v>
      </c>
      <c r="AD12" s="265" t="s">
        <v>46</v>
      </c>
      <c r="AE12" s="265" t="s">
        <v>47</v>
      </c>
      <c r="AF12" s="265" t="s">
        <v>48</v>
      </c>
      <c r="AG12" s="265" t="s">
        <v>49</v>
      </c>
      <c r="AH12" s="265" t="s">
        <v>50</v>
      </c>
      <c r="AI12" s="265" t="s">
        <v>51</v>
      </c>
      <c r="AJ12" s="275"/>
      <c r="AK12" s="275"/>
    </row>
    <row r="13" spans="1:39" ht="24.5" customHeight="1" x14ac:dyDescent="0.2">
      <c r="A13" s="252" t="s">
        <v>52</v>
      </c>
      <c r="B13" s="253"/>
      <c r="C13" s="254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64"/>
      <c r="Y13" s="264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92" t="s">
        <v>63</v>
      </c>
      <c r="AK13" s="92" t="s">
        <v>58</v>
      </c>
      <c r="AM13" s="23"/>
    </row>
    <row r="14" spans="1:39" ht="19.25" customHeight="1" x14ac:dyDescent="0.2">
      <c r="A14" s="249" t="s">
        <v>59</v>
      </c>
      <c r="B14" s="246" t="s">
        <v>22</v>
      </c>
      <c r="C14" s="93" t="s">
        <v>88</v>
      </c>
      <c r="D14" s="94">
        <f>VLOOKUP($L$6,ESPANOL!$A$11:$AV$55,4,FALSE)</f>
        <v>90</v>
      </c>
      <c r="E14" s="94">
        <f>VLOOKUP($L$6,ESPANOL!$A$11:$AV$55,6,FALSE)</f>
        <v>89</v>
      </c>
      <c r="F14" s="94">
        <f>VLOOKUP($L$6,ESPANOL!$A$11:$AV$55,8,FALSE)</f>
        <v>90</v>
      </c>
      <c r="G14" s="94">
        <f>VLOOKUP($L$6,ESPANOL!$A$11:$AV$55,10,FALSE)</f>
        <v>90</v>
      </c>
      <c r="H14" s="94">
        <f>VLOOKUP($L$6,ESPANOL!$A$11:$AV$55,12,FALSE)</f>
        <v>90</v>
      </c>
      <c r="I14" s="94">
        <f>VLOOKUP($L$6,ESPANOL!$A$11:$AV$55,14,FALSE)</f>
        <v>93</v>
      </c>
      <c r="J14" s="94">
        <f>VLOOKUP($L$6,ESPANOL!$A$11:$AV$55,16,FALSE)</f>
        <v>90</v>
      </c>
      <c r="K14" s="94">
        <f>VLOOKUP($L$6,ESPANOL!$A$11:$AV$55,18,FALSE)</f>
        <v>89</v>
      </c>
      <c r="L14" s="94">
        <f>VLOOKUP($L$6,ESPANOL!$A$11:$AV$55,20,FALSE)</f>
        <v>90</v>
      </c>
      <c r="M14" s="94">
        <f>VLOOKUP($L$6,ESPANOL!$A$11:$AV$55,22,FALSE)</f>
        <v>87</v>
      </c>
      <c r="N14" s="94">
        <f>VLOOKUP($L$6,ESPANOL!$A$11:$AV$55,24,FALSE)</f>
        <v>90</v>
      </c>
      <c r="O14" s="94">
        <f>VLOOKUP($L$6,ESPANOL!$A$11:$AV$55,26,FALSE)</f>
        <v>88</v>
      </c>
      <c r="P14" s="94">
        <f>VLOOKUP($L$6,ESPANOL!$A$11:$AV$55,28,FALSE)</f>
        <v>93</v>
      </c>
      <c r="Q14" s="94">
        <f>VLOOKUP($L$6,ESPANOL!$A$11:$AV$55,30,FALSE)</f>
        <v>89</v>
      </c>
      <c r="R14" s="94">
        <f>VLOOKUP($L$6,ESPANOL!$A$11:$AV$55,32,FALSE)</f>
        <v>95</v>
      </c>
      <c r="S14" s="94">
        <f>VLOOKUP($L$6,ESPANOL!$A$11:$AV$55,34,FALSE)</f>
        <v>90</v>
      </c>
      <c r="T14" s="232">
        <f>VLOOKUP($L$6,ESPANOL!$A$11:$AV$55,36,FALSE)</f>
        <v>89.75</v>
      </c>
      <c r="U14" s="232">
        <f>VLOOKUP($L$6,ESPANOL!$A$11:$AV$55,37,FALSE)</f>
        <v>90.5</v>
      </c>
      <c r="V14" s="232">
        <f>VLOOKUP($L$6,ESPANOL!$A$11:$AV$55,38,FALSE)</f>
        <v>88.75</v>
      </c>
      <c r="W14" s="232">
        <f>VLOOKUP($L$6,ESPANOL!$A$11:$AV$55,39,FALSE)</f>
        <v>91.75</v>
      </c>
      <c r="X14" s="234">
        <f>VLOOKUP($L$6,ESPANOL!$A$11:$AV$55,40,FALSE)</f>
        <v>90.1875</v>
      </c>
      <c r="Y14" s="238">
        <f>VLOOKUP($L$6,ESPANOL!$A$11:$AV$55,41,FALSE)</f>
        <v>0</v>
      </c>
      <c r="Z14" s="240" t="str">
        <f>VLOOKUP($L$6,ESPANOL!$A$11:$BB$55,43,FALSE)</f>
        <v/>
      </c>
      <c r="AA14" s="240">
        <f>VLOOKUP($L$6,ESPANOL!$A$11:$BB$55,44,FALSE)</f>
        <v>0</v>
      </c>
      <c r="AB14" s="240">
        <f>VLOOKUP($L$6,ESPANOL!$A$11:$BB$55,45,FALSE)</f>
        <v>0</v>
      </c>
      <c r="AC14" s="238" t="str">
        <f>VLOOKUP($L$6,ESPANOL!$A$11:$BB$55,46,FALSE)</f>
        <v/>
      </c>
      <c r="AD14" s="244" t="str">
        <f>VLOOKUP($L$6,ESPANOL!$A$11:$BB$55,47,FALSE)</f>
        <v/>
      </c>
      <c r="AE14" s="240">
        <f>VLOOKUP($L$6,ESPANOL!$A$11:$BB$55,48,FALSE)</f>
        <v>0</v>
      </c>
      <c r="AF14" s="240">
        <f>VLOOKUP($L$6,ESPANOL!$A$11:$BB$55,49,FALSE)</f>
        <v>0</v>
      </c>
      <c r="AG14" s="242" t="str">
        <f>VLOOKUP($L$6,ESPANOL!$A$11:$BB$55,50,FALSE)</f>
        <v/>
      </c>
      <c r="AH14" s="238" t="str">
        <f>VLOOKUP($L$6,ESPANOL!$A$11:$BB$55,51,FALSE)</f>
        <v/>
      </c>
      <c r="AI14" s="240">
        <f>VLOOKUP($L$6,ESPANOL!$A$11:$BB$55,52,FALSE)</f>
        <v>0</v>
      </c>
      <c r="AJ14" s="234">
        <f>VLOOKUP($L$6,ESPANOL!$A$11:$BB$55,53,FALSE)</f>
        <v>90.1875</v>
      </c>
      <c r="AK14" s="236" t="str">
        <f>VLOOKUP($L$6,ESPANOL!$A$11:$BB$55,54,FALSE)</f>
        <v/>
      </c>
    </row>
    <row r="15" spans="1:39" ht="19.25" customHeight="1" x14ac:dyDescent="0.2">
      <c r="A15" s="250"/>
      <c r="B15" s="247"/>
      <c r="C15" s="93" t="s">
        <v>89</v>
      </c>
      <c r="D15" s="94">
        <f>VLOOKUP($L$6,ESPANOL!$A$11:$AV$55,5,FALSE)</f>
        <v>0</v>
      </c>
      <c r="E15" s="94">
        <f>VLOOKUP($L$6,ESPANOL!$A$11:$AV$55,7,FALSE)</f>
        <v>0</v>
      </c>
      <c r="F15" s="94">
        <f>VLOOKUP($L$6,ESPANOL!$A$11:$AV$55,9,FALSE)</f>
        <v>0</v>
      </c>
      <c r="G15" s="94">
        <f>VLOOKUP($L$6,ESPANOL!$A$11:$AV$55,11,FALSE)</f>
        <v>0</v>
      </c>
      <c r="H15" s="94">
        <f>VLOOKUP($L$6,ESPANOL!$A$11:$AV$55,13,FALSE)</f>
        <v>0</v>
      </c>
      <c r="I15" s="94">
        <f>VLOOKUP($L$6,ESPANOL!$A$11:$AV$55,15,FALSE)</f>
        <v>0</v>
      </c>
      <c r="J15" s="94">
        <f>VLOOKUP($L$6,ESPANOL!$A$11:$AV$55,17,FALSE)</f>
        <v>0</v>
      </c>
      <c r="K15" s="94">
        <f>VLOOKUP($L$6,ESPANOL!$A$11:$AV$55,19,FALSE)</f>
        <v>0</v>
      </c>
      <c r="L15" s="94">
        <f>VLOOKUP($L$6,ESPANOL!$A$11:$AV$55,21,FALSE)</f>
        <v>0</v>
      </c>
      <c r="M15" s="94">
        <f>VLOOKUP($L$6,ESPANOL!$A$11:$AV$55,23,FALSE)</f>
        <v>0</v>
      </c>
      <c r="N15" s="94">
        <f>VLOOKUP($L$6,ESPANOL!$A$11:$AV$55,25,FALSE)</f>
        <v>0</v>
      </c>
      <c r="O15" s="94">
        <f>VLOOKUP($L$6,ESPANOL!$A$11:$AV$55,27,FALSE)</f>
        <v>0</v>
      </c>
      <c r="P15" s="94">
        <f>VLOOKUP($L$6,ESPANOL!$A$11:$AV$55,29,FALSE)</f>
        <v>0</v>
      </c>
      <c r="Q15" s="94">
        <f>VLOOKUP($L$6,ESPANOL!$A$11:$AV$55,31,FALSE)</f>
        <v>0</v>
      </c>
      <c r="R15" s="94">
        <f>VLOOKUP($L$6,ESPANOL!$A$11:$AV$55,33,FALSE)</f>
        <v>0</v>
      </c>
      <c r="S15" s="94">
        <f>VLOOKUP($L$6,ESPANOL!$A$11:$AV$55,35,FALSE)</f>
        <v>0</v>
      </c>
      <c r="T15" s="233"/>
      <c r="U15" s="233"/>
      <c r="V15" s="233"/>
      <c r="W15" s="233"/>
      <c r="X15" s="235"/>
      <c r="Y15" s="239"/>
      <c r="Z15" s="241"/>
      <c r="AA15" s="241"/>
      <c r="AB15" s="241"/>
      <c r="AC15" s="239"/>
      <c r="AD15" s="245"/>
      <c r="AE15" s="241"/>
      <c r="AF15" s="241"/>
      <c r="AG15" s="243"/>
      <c r="AH15" s="239"/>
      <c r="AI15" s="241"/>
      <c r="AJ15" s="235"/>
      <c r="AK15" s="237"/>
    </row>
    <row r="16" spans="1:39" ht="19.25" customHeight="1" x14ac:dyDescent="0.2">
      <c r="A16" s="250"/>
      <c r="B16" s="246" t="s">
        <v>23</v>
      </c>
      <c r="C16" s="93" t="s">
        <v>88</v>
      </c>
      <c r="D16" s="94">
        <f>VLOOKUP($L$6,INGLES!$A$11:$AV$55,4,FALSE)</f>
        <v>0</v>
      </c>
      <c r="E16" s="94">
        <f>VLOOKUP($L$6,INGLES!$A$11:$AV$55,6,FALSE)</f>
        <v>0</v>
      </c>
      <c r="F16" s="94">
        <f>VLOOKUP($L$6,INGLES!$A$11:$AV$55,8,FALSE)</f>
        <v>0</v>
      </c>
      <c r="G16" s="94">
        <f>VLOOKUP($L$6,INGLES!$A$11:$AV$55,10,FALSE)</f>
        <v>0</v>
      </c>
      <c r="H16" s="94">
        <f>VLOOKUP($L$6,INGLES!$A$11:$AV$55,12,FALSE)</f>
        <v>0</v>
      </c>
      <c r="I16" s="94">
        <f>VLOOKUP($L$6,INGLES!$A$11:$AV$55,14,FALSE)</f>
        <v>0</v>
      </c>
      <c r="J16" s="94">
        <f>VLOOKUP($L$6,INGLES!$A$11:$AV$55,16,FALSE)</f>
        <v>0</v>
      </c>
      <c r="K16" s="94">
        <f>VLOOKUP($L$6,INGLES!$A$11:$AV$55,18,FALSE)</f>
        <v>0</v>
      </c>
      <c r="L16" s="94">
        <f>VLOOKUP($L$6,INGLES!$A$11:$AV$55,20,FALSE)</f>
        <v>0</v>
      </c>
      <c r="M16" s="94">
        <f>VLOOKUP($L$6,INGLES!$A$11:$AV$55,22,FALSE)</f>
        <v>0</v>
      </c>
      <c r="N16" s="94">
        <f>VLOOKUP($L$6,INGLES!$A$11:$AV$55,24,FALSE)</f>
        <v>0</v>
      </c>
      <c r="O16" s="94">
        <f>VLOOKUP($L$6,INGLES!$A$11:$AV$55,26,FALSE)</f>
        <v>0</v>
      </c>
      <c r="P16" s="94">
        <f>VLOOKUP($L$6,INGLES!$A$11:$AV$55,28,FALSE)</f>
        <v>0</v>
      </c>
      <c r="Q16" s="94">
        <f>VLOOKUP($L$6,INGLES!$A$11:$AV$55,30,FALSE)</f>
        <v>0</v>
      </c>
      <c r="R16" s="94">
        <f>VLOOKUP($L$6,INGLES!$A$11:$AV$55,32,FALSE)</f>
        <v>0</v>
      </c>
      <c r="S16" s="94">
        <f>VLOOKUP($L$6,INGLES!$A$11:$AV$55,34,FALSE)</f>
        <v>0</v>
      </c>
      <c r="T16" s="232">
        <f>VLOOKUP($L$6,INGLES!$A$11:$AV$55,36,FALSE)</f>
        <v>0</v>
      </c>
      <c r="U16" s="232">
        <f>VLOOKUP($L$6,INGLES!$A$11:$AV$55,37,FALSE)</f>
        <v>0</v>
      </c>
      <c r="V16" s="232">
        <f>VLOOKUP($L$6,INGLES!$A$11:$AV$55,38,FALSE)</f>
        <v>0</v>
      </c>
      <c r="W16" s="232">
        <f>VLOOKUP($L$6,INGLES!$A$11:$AV$55,39,FALSE)</f>
        <v>0</v>
      </c>
      <c r="X16" s="234">
        <f>VLOOKUP($L$6,INGLES!$A$11:$AV$55,40,FALSE)</f>
        <v>0</v>
      </c>
      <c r="Y16" s="238">
        <f>VLOOKUP($L$6,INGLES!$A$11:$AV$55,41,FALSE)</f>
        <v>0</v>
      </c>
      <c r="Z16" s="240">
        <f>VLOOKUP($L$6,INGLES!$A$11:$BB$55,43,FALSE)</f>
        <v>0</v>
      </c>
      <c r="AA16" s="240">
        <f>VLOOKUP($L$6,INGLES!$A$11:$BB$55,44,FALSE)</f>
        <v>0</v>
      </c>
      <c r="AB16" s="240">
        <f>VLOOKUP($L$6,INGLES!$A$11:$BB$55,45,FALSE)</f>
        <v>0</v>
      </c>
      <c r="AC16" s="238" t="str">
        <f>VLOOKUP($L$6,INGLES!$A$11:$BB$55,46,FALSE)</f>
        <v/>
      </c>
      <c r="AD16" s="244" t="str">
        <f>VLOOKUP($L$6,INGLES!$A$11:$BB$55,47,FALSE)</f>
        <v/>
      </c>
      <c r="AE16" s="240">
        <f>VLOOKUP($L$6,INGLES!$A$11:$BB$55,48,FALSE)</f>
        <v>0</v>
      </c>
      <c r="AF16" s="240">
        <f>VLOOKUP($L$6,INGLES!$A$11:$BB$55,49,FALSE)</f>
        <v>0</v>
      </c>
      <c r="AG16" s="242" t="str">
        <f>VLOOKUP($L$6,INGLES!$A$11:$BB$55,50,FALSE)</f>
        <v/>
      </c>
      <c r="AH16" s="242" t="str">
        <f>VLOOKUP($L$6,INGLES!$A$11:$BB$55,51,FALSE)</f>
        <v/>
      </c>
      <c r="AI16" s="240">
        <f>VLOOKUP($L$6,INGLES!$A$11:$BB$55,52,FALSE)</f>
        <v>0</v>
      </c>
      <c r="AJ16" s="234" t="str">
        <f>VLOOKUP($L$6,INGLES!$A$11:$BB$55,53,FALSE)</f>
        <v/>
      </c>
      <c r="AK16" s="236">
        <f>VLOOKUP($L$6,INGLES!$A$11:$BB$55,54,FALSE)</f>
        <v>0</v>
      </c>
    </row>
    <row r="17" spans="1:37" ht="19.25" customHeight="1" x14ac:dyDescent="0.2">
      <c r="A17" s="250"/>
      <c r="B17" s="247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233"/>
      <c r="U17" s="233"/>
      <c r="V17" s="233"/>
      <c r="W17" s="233"/>
      <c r="X17" s="235"/>
      <c r="Y17" s="239"/>
      <c r="Z17" s="241"/>
      <c r="AA17" s="241"/>
      <c r="AB17" s="241"/>
      <c r="AC17" s="239"/>
      <c r="AD17" s="245"/>
      <c r="AE17" s="241"/>
      <c r="AF17" s="241"/>
      <c r="AG17" s="243"/>
      <c r="AH17" s="243"/>
      <c r="AI17" s="241"/>
      <c r="AJ17" s="235"/>
      <c r="AK17" s="237"/>
    </row>
    <row r="18" spans="1:37" ht="19.25" customHeight="1" x14ac:dyDescent="0.2">
      <c r="A18" s="250"/>
      <c r="B18" s="246" t="s">
        <v>24</v>
      </c>
      <c r="C18" s="93" t="s">
        <v>88</v>
      </c>
      <c r="D18" s="94">
        <f>VLOOKUP($L$6,MATEMATICA!$A$11:$AV$55,4,FALSE)</f>
        <v>90</v>
      </c>
      <c r="E18" s="94">
        <f>VLOOKUP($L$6,MATEMATICA!$A$11:$AV$55,6,FALSE)</f>
        <v>90</v>
      </c>
      <c r="F18" s="94">
        <f>VLOOKUP($L$6,MATEMATICA!$A$11:$AV$55,8,FALSE)</f>
        <v>98</v>
      </c>
      <c r="G18" s="94">
        <f>VLOOKUP($L$6,MATEMATICA!$A$11:$AV$55,10,FALSE)</f>
        <v>92</v>
      </c>
      <c r="H18" s="94">
        <f>VLOOKUP($L$6,MATEMATICA!$A$11:$AV$55,12,FALSE)</f>
        <v>91</v>
      </c>
      <c r="I18" s="94">
        <f>VLOOKUP($L$6,MATEMATICA!$A$11:$AV$55,14,FALSE)</f>
        <v>90</v>
      </c>
      <c r="J18" s="94">
        <f>VLOOKUP($L$6,MATEMATICA!$A$11:$AV$55,16,FALSE)</f>
        <v>97</v>
      </c>
      <c r="K18" s="94">
        <f>VLOOKUP($L$6,MATEMATICA!$A$11:$AV$55,18,FALSE)</f>
        <v>92</v>
      </c>
      <c r="L18" s="94">
        <f>VLOOKUP($L$6,MATEMATICA!$A$11:$AV$55,20,FALSE)</f>
        <v>90</v>
      </c>
      <c r="M18" s="94">
        <f>VLOOKUP($L$6,MATEMATICA!$A$11:$AV$55,22,FALSE)</f>
        <v>91</v>
      </c>
      <c r="N18" s="94">
        <f>VLOOKUP($L$6,MATEMATICA!$A$11:$AV$55,24,FALSE)</f>
        <v>98</v>
      </c>
      <c r="O18" s="94">
        <f>VLOOKUP($L$6,MATEMATICA!$A$11:$AV$55,26,FALSE)</f>
        <v>92</v>
      </c>
      <c r="P18" s="94">
        <f>VLOOKUP($L$6,MATEMATICA!$A$11:$AV$55,28,FALSE)</f>
        <v>95</v>
      </c>
      <c r="Q18" s="94">
        <f>VLOOKUP($L$6,MATEMATICA!$A$11:$AV$55,30,FALSE)</f>
        <v>91</v>
      </c>
      <c r="R18" s="94">
        <f>VLOOKUP($L$6,MATEMATICA!$A$11:$AV$55,32,FALSE)</f>
        <v>96</v>
      </c>
      <c r="S18" s="94">
        <f>VLOOKUP($L$6,MATEMATICA!$A$11:$AV$55,34,FALSE)</f>
        <v>92</v>
      </c>
      <c r="T18" s="232">
        <f>VLOOKUP($L$6,MATEMATICA!$A$11:$AV$55,36,FALSE)</f>
        <v>92.5</v>
      </c>
      <c r="U18" s="232">
        <f>VLOOKUP($L$6,MATEMATICA!$A$11:$AV$55,37,FALSE)</f>
        <v>92.5</v>
      </c>
      <c r="V18" s="232">
        <f>VLOOKUP($L$6,MATEMATICA!$A$11:$AV$55,38,FALSE)</f>
        <v>92.75</v>
      </c>
      <c r="W18" s="232">
        <f>VLOOKUP($L$6,MATEMATICA!$A$11:$AV$55,39,FALSE)</f>
        <v>93.5</v>
      </c>
      <c r="X18" s="234">
        <f>VLOOKUP($L$6,MATEMATICA!$A$11:$AV$55,40,FALSE)</f>
        <v>92.8125</v>
      </c>
      <c r="Y18" s="238">
        <f>VLOOKUP($L$6,MATEMATICA!$A$11:$AV$55,41,FALSE)</f>
        <v>0</v>
      </c>
      <c r="Z18" s="240" t="str">
        <f>VLOOKUP($L$6,MATEMATICA!$A$11:$BB$55,43,FALSE)</f>
        <v/>
      </c>
      <c r="AA18" s="240">
        <f>VLOOKUP($L$6,MATEMATICA!$A$11:$BB$55,44,FALSE)</f>
        <v>0</v>
      </c>
      <c r="AB18" s="240">
        <f>VLOOKUP($L$6,MATEMATICA!$A$11:$BB$55,45,FALSE)</f>
        <v>0</v>
      </c>
      <c r="AC18" s="238" t="str">
        <f>VLOOKUP($L$6,MATEMATICA!$A$11:$BB$55,46,FALSE)</f>
        <v/>
      </c>
      <c r="AD18" s="244" t="str">
        <f>VLOOKUP($L$6,MATEMATICA!$A$11:$BB$55,47,FALSE)</f>
        <v/>
      </c>
      <c r="AE18" s="240">
        <f>VLOOKUP($L$6,MATEMATICA!$A$11:$BB$55,48,FALSE)</f>
        <v>0</v>
      </c>
      <c r="AF18" s="240">
        <f>VLOOKUP($L$6,MATEMATICA!$A$11:$BB$55,49,FALSE)</f>
        <v>0</v>
      </c>
      <c r="AG18" s="242" t="str">
        <f>VLOOKUP($L$6,MATEMATICA!$A$11:$BB$55,50,FALSE)</f>
        <v/>
      </c>
      <c r="AH18" s="242" t="str">
        <f>VLOOKUP($L$6,MATEMATICA!$A$11:$BB$55,51,FALSE)</f>
        <v/>
      </c>
      <c r="AI18" s="240">
        <f>VLOOKUP($L$6,MATEMATICA!$A$11:$BB$55,52,FALSE)</f>
        <v>0</v>
      </c>
      <c r="AJ18" s="234">
        <f>VLOOKUP($L$6,MATEMATICA!$A$11:$BB$55,53,FALSE)</f>
        <v>92.8125</v>
      </c>
      <c r="AK18" s="236" t="str">
        <f>VLOOKUP($L$6,MATEMATICA!$A$11:$BB$55,54,FALSE)</f>
        <v/>
      </c>
    </row>
    <row r="19" spans="1:37" ht="19.25" customHeight="1" x14ac:dyDescent="0.2">
      <c r="A19" s="250"/>
      <c r="B19" s="247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0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0</v>
      </c>
      <c r="O19" s="94">
        <f>VLOOKUP($L$6,MATEMATICA!$A$11:$AV$55,27,FALSE)</f>
        <v>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233"/>
      <c r="U19" s="233"/>
      <c r="V19" s="233"/>
      <c r="W19" s="233"/>
      <c r="X19" s="235"/>
      <c r="Y19" s="239"/>
      <c r="Z19" s="241"/>
      <c r="AA19" s="241"/>
      <c r="AB19" s="241"/>
      <c r="AC19" s="239"/>
      <c r="AD19" s="245"/>
      <c r="AE19" s="241"/>
      <c r="AF19" s="241"/>
      <c r="AG19" s="243"/>
      <c r="AH19" s="243"/>
      <c r="AI19" s="241"/>
      <c r="AJ19" s="235"/>
      <c r="AK19" s="237"/>
    </row>
    <row r="20" spans="1:37" ht="19.25" customHeight="1" x14ac:dyDescent="0.2">
      <c r="A20" s="250"/>
      <c r="B20" s="246" t="s">
        <v>25</v>
      </c>
      <c r="C20" s="93" t="s">
        <v>88</v>
      </c>
      <c r="D20" s="94">
        <f>VLOOKUP($L$6,SOCIALES!$A$11:$AV$55,4,FALSE)</f>
        <v>90</v>
      </c>
      <c r="E20" s="94">
        <f>VLOOKUP($L$6,SOCIALES!$A$11:$AV$55,6,FALSE)</f>
        <v>98</v>
      </c>
      <c r="F20" s="94">
        <f>VLOOKUP($L$6,SOCIALES!$A$11:$AV$55,8,FALSE)</f>
        <v>90</v>
      </c>
      <c r="G20" s="94">
        <f>VLOOKUP($L$6,SOCIALES!$A$11:$AV$55,10,FALSE)</f>
        <v>92</v>
      </c>
      <c r="H20" s="94">
        <f>VLOOKUP($L$6,SOCIALES!$A$11:$AV$55,12,FALSE)</f>
        <v>91</v>
      </c>
      <c r="I20" s="94">
        <f>VLOOKUP($L$6,SOCIALES!$A$11:$AV$55,14,FALSE)</f>
        <v>90</v>
      </c>
      <c r="J20" s="94">
        <f>VLOOKUP($L$6,SOCIALES!$A$11:$AV$55,16,FALSE)</f>
        <v>97</v>
      </c>
      <c r="K20" s="94">
        <f>VLOOKUP($L$6,SOCIALES!$A$11:$AV$55,18,FALSE)</f>
        <v>92</v>
      </c>
      <c r="L20" s="94">
        <f>VLOOKUP($L$6,SOCIALES!$A$11:$AV$55,20,FALSE)</f>
        <v>91</v>
      </c>
      <c r="M20" s="94">
        <f>VLOOKUP($L$6,SOCIALES!$A$11:$AV$55,22,FALSE)</f>
        <v>90</v>
      </c>
      <c r="N20" s="94">
        <f>VLOOKUP($L$6,SOCIALES!$A$11:$AV$55,24,FALSE)</f>
        <v>98</v>
      </c>
      <c r="O20" s="94">
        <f>VLOOKUP($L$6,SOCIALES!$A$11:$AV$55,26,FALSE)</f>
        <v>92</v>
      </c>
      <c r="P20" s="94">
        <f>VLOOKUP($L$6,SOCIALES!$A$11:$AV$55,28,FALSE)</f>
        <v>91</v>
      </c>
      <c r="Q20" s="94">
        <f>VLOOKUP($L$6,SOCIALES!$A$11:$AV$55,30,FALSE)</f>
        <v>95</v>
      </c>
      <c r="R20" s="94">
        <f>VLOOKUP($L$6,SOCIALES!$A$11:$AV$55,32,FALSE)</f>
        <v>92</v>
      </c>
      <c r="S20" s="94">
        <f>VLOOKUP($L$6,SOCIALES!$A$11:$AV$55,34,FALSE)</f>
        <v>96</v>
      </c>
      <c r="T20" s="232">
        <f>VLOOKUP($L$6,SOCIALES!$A$11:$AV$55,36,FALSE)</f>
        <v>92.5</v>
      </c>
      <c r="U20" s="232">
        <f>VLOOKUP($L$6,SOCIALES!$A$11:$AV$55,37,FALSE)</f>
        <v>92.5</v>
      </c>
      <c r="V20" s="232">
        <f>VLOOKUP($L$6,SOCIALES!$A$11:$AV$55,38,FALSE)</f>
        <v>92.75</v>
      </c>
      <c r="W20" s="232">
        <f>VLOOKUP($L$6,SOCIALES!$A$11:$AV$55,39,FALSE)</f>
        <v>93.5</v>
      </c>
      <c r="X20" s="234">
        <f>VLOOKUP($L$6,SOCIALES!$A$11:$AV$55,40,FALSE)</f>
        <v>92.8125</v>
      </c>
      <c r="Y20" s="238">
        <f>VLOOKUP($L$6,SOCIALES!$A$11:$AV$55,41,FALSE)</f>
        <v>0</v>
      </c>
      <c r="Z20" s="240" t="str">
        <f>VLOOKUP($L$6,SOCIALES!$A$11:$BB$55,43,FALSE)</f>
        <v/>
      </c>
      <c r="AA20" s="240">
        <f>VLOOKUP($L$6,SOCIALES!$A$11:$BB$55,44,FALSE)</f>
        <v>0</v>
      </c>
      <c r="AB20" s="240">
        <f>VLOOKUP($L$6,SOCIALES!$A$11:$BB$55,45,FALSE)</f>
        <v>0</v>
      </c>
      <c r="AC20" s="238" t="str">
        <f>VLOOKUP($L$6,SOCIALES!$A$11:$BB$55,46,FALSE)</f>
        <v/>
      </c>
      <c r="AD20" s="244" t="str">
        <f>VLOOKUP($L$6,SOCIALES!$A$11:$BB$55,47,FALSE)</f>
        <v/>
      </c>
      <c r="AE20" s="240">
        <f>VLOOKUP($L$6,SOCIALES!$A$11:$BB$55,48,FALSE)</f>
        <v>0</v>
      </c>
      <c r="AF20" s="240">
        <f>VLOOKUP($L$6,SOCIALES!$A$11:$BB$55,49,FALSE)</f>
        <v>0</v>
      </c>
      <c r="AG20" s="242" t="str">
        <f>VLOOKUP($L$6,SOCIALES!$A$11:$BB$55,50,FALSE)</f>
        <v/>
      </c>
      <c r="AH20" s="238" t="str">
        <f>VLOOKUP($L$6,SOCIALES!$A$11:$BB$55,51,FALSE)</f>
        <v/>
      </c>
      <c r="AI20" s="240">
        <f>VLOOKUP($L$6,SOCIALES!$A$11:$BB$55,52,FALSE)</f>
        <v>0</v>
      </c>
      <c r="AJ20" s="234">
        <f>VLOOKUP($L$6,SOCIALES!$A$11:$BB$55,53,FALSE)</f>
        <v>92.8125</v>
      </c>
      <c r="AK20" s="236" t="str">
        <f>VLOOKUP($L$6,SOCIALES!$A$11:$BB$55,54,FALSE)</f>
        <v/>
      </c>
    </row>
    <row r="21" spans="1:37" ht="19.25" customHeight="1" x14ac:dyDescent="0.2">
      <c r="A21" s="250"/>
      <c r="B21" s="247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233"/>
      <c r="U21" s="233"/>
      <c r="V21" s="233"/>
      <c r="W21" s="233"/>
      <c r="X21" s="235"/>
      <c r="Y21" s="239"/>
      <c r="Z21" s="241"/>
      <c r="AA21" s="241"/>
      <c r="AB21" s="241"/>
      <c r="AC21" s="239"/>
      <c r="AD21" s="245"/>
      <c r="AE21" s="241"/>
      <c r="AF21" s="241"/>
      <c r="AG21" s="243"/>
      <c r="AH21" s="239"/>
      <c r="AI21" s="241"/>
      <c r="AJ21" s="235"/>
      <c r="AK21" s="237"/>
    </row>
    <row r="22" spans="1:37" ht="19.25" customHeight="1" x14ac:dyDescent="0.2">
      <c r="A22" s="250"/>
      <c r="B22" s="246" t="s">
        <v>130</v>
      </c>
      <c r="C22" s="93" t="s">
        <v>88</v>
      </c>
      <c r="D22" s="94">
        <f>VLOOKUP($L$6,NATURALES!$A$11:$AV$55,4,FALSE)</f>
        <v>85</v>
      </c>
      <c r="E22" s="94">
        <f>VLOOKUP($L$6,NATURALES!$A$11:$AV$55,6,FALSE)</f>
        <v>88</v>
      </c>
      <c r="F22" s="94">
        <f>VLOOKUP($L$6,NATURALES!$A$11:$AV$55,8,FALSE)</f>
        <v>90</v>
      </c>
      <c r="G22" s="94">
        <f>VLOOKUP($L$6,NATURALES!$A$11:$AV$55,10,FALSE)</f>
        <v>94</v>
      </c>
      <c r="H22" s="94">
        <f>VLOOKUP($L$6,NATURALES!$A$11:$AV$55,12,FALSE)</f>
        <v>87</v>
      </c>
      <c r="I22" s="94">
        <f>VLOOKUP($L$6,NATURALES!$A$11:$AV$55,14,FALSE)</f>
        <v>85</v>
      </c>
      <c r="J22" s="94">
        <f>VLOOKUP($L$6,NATURALES!$A$11:$AV$55,16,FALSE)</f>
        <v>92</v>
      </c>
      <c r="K22" s="94">
        <f>VLOOKUP($L$6,NATURALES!$A$11:$AV$55,18,FALSE)</f>
        <v>80</v>
      </c>
      <c r="L22" s="94">
        <f>VLOOKUP($L$6,NATURALES!$A$11:$AV$55,20,FALSE)</f>
        <v>95</v>
      </c>
      <c r="M22" s="94">
        <f>VLOOKUP($L$6,NATURALES!$A$11:$AV$55,22,FALSE)</f>
        <v>94</v>
      </c>
      <c r="N22" s="94">
        <f>VLOOKUP($L$6,NATURALES!$A$11:$AV$55,24,FALSE)</f>
        <v>93</v>
      </c>
      <c r="O22" s="94">
        <f>VLOOKUP($L$6,NATURALES!$A$11:$AV$55,26,FALSE)</f>
        <v>90</v>
      </c>
      <c r="P22" s="94">
        <f>VLOOKUP($L$6,NATURALES!$A$11:$AV$55,28,FALSE)</f>
        <v>92</v>
      </c>
      <c r="Q22" s="94">
        <f>VLOOKUP($L$6,NATURALES!$A$11:$AV$55,30,FALSE)</f>
        <v>90</v>
      </c>
      <c r="R22" s="94">
        <f>VLOOKUP($L$6,NATURALES!$A$11:$AV$55,32,FALSE)</f>
        <v>90</v>
      </c>
      <c r="S22" s="94">
        <f>VLOOKUP($L$6,NATURALES!$A$11:$AV$55,34,FALSE)</f>
        <v>96</v>
      </c>
      <c r="T22" s="232">
        <f>VLOOKUP($L$6,NATURALES!$A$11:$AV$55,36,FALSE)</f>
        <v>89.25</v>
      </c>
      <c r="U22" s="232">
        <f>VLOOKUP($L$6,NATURALES!$A$11:$AV$55,37,FALSE)</f>
        <v>86</v>
      </c>
      <c r="V22" s="232">
        <f>VLOOKUP($L$6,NATURALES!$A$11:$AV$55,38,FALSE)</f>
        <v>93</v>
      </c>
      <c r="W22" s="232">
        <f>VLOOKUP($L$6,NATURALES!$A$11:$AV$55,39,FALSE)</f>
        <v>92</v>
      </c>
      <c r="X22" s="234">
        <f>VLOOKUP($L$6,NATURALES!$A$11:$AV$55,40,FALSE)</f>
        <v>90.0625</v>
      </c>
      <c r="Y22" s="238">
        <f>VLOOKUP($L$6,NATURALES!$A$11:$AV$55,41,FALSE)</f>
        <v>0</v>
      </c>
      <c r="Z22" s="240" t="str">
        <f>VLOOKUP($L$6,NATURALES!$A$11:$BB$55,43,FALSE)</f>
        <v/>
      </c>
      <c r="AA22" s="240">
        <f>VLOOKUP($L$6,NATURALES!$A$11:$BB$55,44,FALSE)</f>
        <v>0</v>
      </c>
      <c r="AB22" s="240">
        <f>VLOOKUP($L$6,NATURALES!$A$11:$BB$55,45,FALSE)</f>
        <v>0</v>
      </c>
      <c r="AC22" s="238" t="str">
        <f>VLOOKUP($L$6,NATURALES!$A$11:$BB$55,46,FALSE)</f>
        <v/>
      </c>
      <c r="AD22" s="244" t="str">
        <f>VLOOKUP($L$6,NATURALES!$A$11:$BB$55,47,FALSE)</f>
        <v/>
      </c>
      <c r="AE22" s="240">
        <f>VLOOKUP($L$6,NATURALES!$A$11:$BB$55,48,FALSE)</f>
        <v>0</v>
      </c>
      <c r="AF22" s="240">
        <f>VLOOKUP($L$6,NATURALES!$A$11:$BB$55,49,FALSE)</f>
        <v>0</v>
      </c>
      <c r="AG22" s="242" t="str">
        <f>VLOOKUP($L$6,NATURALES!$A$11:$BB$55,50,FALSE)</f>
        <v/>
      </c>
      <c r="AH22" s="238" t="str">
        <f>VLOOKUP($L$6,NATURALES!$A$11:$BB$55,51,FALSE)</f>
        <v/>
      </c>
      <c r="AI22" s="240">
        <f>VLOOKUP($L$6,NATURALES!$A$11:$BB$55,52,FALSE)</f>
        <v>0</v>
      </c>
      <c r="AJ22" s="234">
        <f>VLOOKUP($L$6,NATURALES!$A$11:$BB$55,53,FALSE)</f>
        <v>90.0625</v>
      </c>
      <c r="AK22" s="236" t="str">
        <f>VLOOKUP($L$6,NATURALES!$A$11:$BB$55,54,FALSE)</f>
        <v/>
      </c>
    </row>
    <row r="23" spans="1:37" ht="19.25" customHeight="1" x14ac:dyDescent="0.2">
      <c r="A23" s="250"/>
      <c r="B23" s="247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0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233"/>
      <c r="U23" s="233"/>
      <c r="V23" s="233"/>
      <c r="W23" s="233"/>
      <c r="X23" s="235"/>
      <c r="Y23" s="239"/>
      <c r="Z23" s="241"/>
      <c r="AA23" s="241"/>
      <c r="AB23" s="241"/>
      <c r="AC23" s="239"/>
      <c r="AD23" s="245"/>
      <c r="AE23" s="241"/>
      <c r="AF23" s="241"/>
      <c r="AG23" s="243"/>
      <c r="AH23" s="239"/>
      <c r="AI23" s="241"/>
      <c r="AJ23" s="235"/>
      <c r="AK23" s="237"/>
    </row>
    <row r="24" spans="1:37" ht="19.25" customHeight="1" x14ac:dyDescent="0.2">
      <c r="A24" s="250"/>
      <c r="B24" s="246" t="s">
        <v>26</v>
      </c>
      <c r="C24" s="93" t="s">
        <v>88</v>
      </c>
      <c r="D24" s="94">
        <f>VLOOKUP($L$6,EDU.ARTISTICA!$A$11:$AV$55,4,FALSE)</f>
        <v>0</v>
      </c>
      <c r="E24" s="94">
        <f>VLOOKUP($L$6,EDU.ARTISTICA!$A$11:$AV$55,6,FALSE)</f>
        <v>0</v>
      </c>
      <c r="F24" s="94">
        <f>VLOOKUP($L$6,EDU.ARTISTICA!$A$11:$AV$55,8,FALSE)</f>
        <v>0</v>
      </c>
      <c r="G24" s="94">
        <f>VLOOKUP($L$6,EDU.ARTISTICA!$A$11:$AV$55,10,FALSE)</f>
        <v>0</v>
      </c>
      <c r="H24" s="94">
        <f>VLOOKUP($L$6,EDU.ARTISTICA!$A$11:$AV$55,12,FALSE)</f>
        <v>0</v>
      </c>
      <c r="I24" s="94">
        <f>VLOOKUP($L$6,EDU.ARTISTICA!$A$11:$AV$55,14,FALSE)</f>
        <v>0</v>
      </c>
      <c r="J24" s="94">
        <f>VLOOKUP($L$6,EDU.ARTISTICA!$A$11:$AV$55,16,FALSE)</f>
        <v>0</v>
      </c>
      <c r="K24" s="94">
        <f>VLOOKUP($L$6,EDU.ARTISTICA!$A$11:$AV$55,18,FALSE)</f>
        <v>0</v>
      </c>
      <c r="L24" s="94">
        <f>VLOOKUP($L$6,EDU.ARTISTICA!$A$11:$AV$55,20,FALSE)</f>
        <v>0</v>
      </c>
      <c r="M24" s="94">
        <f>VLOOKUP($L$6,EDU.ARTISTICA!$A$11:$AV$55,22,FALSE)</f>
        <v>0</v>
      </c>
      <c r="N24" s="94">
        <f>VLOOKUP($L$6,EDU.ARTISTICA!$A$11:$AV$55,24,FALSE)</f>
        <v>0</v>
      </c>
      <c r="O24" s="94">
        <f>VLOOKUP($L$6,EDU.ARTISTICA!$A$11:$AV$55,26,FALSE)</f>
        <v>0</v>
      </c>
      <c r="P24" s="94">
        <f>VLOOKUP($L$6,EDU.ARTISTICA!$A$11:$AV$55,28,FALSE)</f>
        <v>0</v>
      </c>
      <c r="Q24" s="94">
        <f>VLOOKUP($L$6,EDU.ARTISTICA!$A$11:$AV$55,30,FALSE)</f>
        <v>0</v>
      </c>
      <c r="R24" s="94">
        <f>VLOOKUP($L$6,EDU.ARTISTICA!$A$11:$AV$55,32,FALSE)</f>
        <v>0</v>
      </c>
      <c r="S24" s="94">
        <f>VLOOKUP($L$6,EDU.ARTISTICA!$A$11:$AV$55,34,FALSE)</f>
        <v>0</v>
      </c>
      <c r="T24" s="232">
        <f>VLOOKUP($L$6,EDU.ARTISTICA!$A$11:$AV$55,36,FALSE)</f>
        <v>0</v>
      </c>
      <c r="U24" s="232">
        <f>VLOOKUP($L$6,EDU.ARTISTICA!$A$11:$AV$55,37,FALSE)</f>
        <v>0</v>
      </c>
      <c r="V24" s="232">
        <f>VLOOKUP($L$6,EDU.ARTISTICA!$A$11:$AV$55,38,FALSE)</f>
        <v>0</v>
      </c>
      <c r="W24" s="232">
        <f>VLOOKUP($L$6,EDU.ARTISTICA!$A$11:$AV$55,39,FALSE)</f>
        <v>0</v>
      </c>
      <c r="X24" s="234">
        <f>VLOOKUP($L$6,EDU.ARTISTICA!$A$11:$AV$55,40,FALSE)</f>
        <v>0</v>
      </c>
      <c r="Y24" s="238">
        <f>VLOOKUP($L$6,EDU.ARTISTICA!$A$11:$AV$55,41,FALSE)</f>
        <v>0</v>
      </c>
      <c r="Z24" s="240">
        <f>VLOOKUP($L$6,EDU.ARTISTICA!$A$11:$BB$55,43,FALSE)</f>
        <v>0</v>
      </c>
      <c r="AA24" s="240">
        <f>VLOOKUP($L$6,EDU.ARTISTICA!$A$11:$BB$55,44,FALSE)</f>
        <v>0</v>
      </c>
      <c r="AB24" s="240">
        <f>VLOOKUP($L$6,EDU.ARTISTICA!$A$11:$BB$55,45,FALSE)</f>
        <v>0</v>
      </c>
      <c r="AC24" s="238" t="str">
        <f>VLOOKUP($L$6,EDU.ARTISTICA!$A$11:$BB$55,46,FALSE)</f>
        <v/>
      </c>
      <c r="AD24" s="244" t="str">
        <f>VLOOKUP($L$6,EDU.ARTISTICA!$A$11:$BB$55,47,FALSE)</f>
        <v/>
      </c>
      <c r="AE24" s="240">
        <f>VLOOKUP($L$6,EDU.ARTISTICA!$A$11:$BB$55,48,FALSE)</f>
        <v>0</v>
      </c>
      <c r="AF24" s="240">
        <f>VLOOKUP($L$6,EDU.ARTISTICA!$A$11:$BB$55,49,FALSE)</f>
        <v>0</v>
      </c>
      <c r="AG24" s="242" t="str">
        <f>VLOOKUP($L$6,EDU.ARTISTICA!$A$11:$BB$55,50,FALSE)</f>
        <v/>
      </c>
      <c r="AH24" s="238" t="str">
        <f>VLOOKUP($L$6,EDU.ARTISTICA!$A$11:$BB$55,51,FALSE)</f>
        <v/>
      </c>
      <c r="AI24" s="240">
        <f>VLOOKUP($L$6,EDU.ARTISTICA!$A$11:$BB$55,52,FALSE)</f>
        <v>0</v>
      </c>
      <c r="AJ24" s="234" t="str">
        <f>VLOOKUP($L$6,EDU.ARTISTICA!$A$11:$BB$55,53,FALSE)</f>
        <v/>
      </c>
      <c r="AK24" s="236">
        <f>VLOOKUP($L$6,EDU.ARTISTICA!$A$11:$BB$55,54,FALSE)</f>
        <v>0</v>
      </c>
    </row>
    <row r="25" spans="1:37" ht="19.25" customHeight="1" x14ac:dyDescent="0.2">
      <c r="A25" s="250"/>
      <c r="B25" s="247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233"/>
      <c r="U25" s="233"/>
      <c r="V25" s="233"/>
      <c r="W25" s="233"/>
      <c r="X25" s="235"/>
      <c r="Y25" s="239"/>
      <c r="Z25" s="241"/>
      <c r="AA25" s="241"/>
      <c r="AB25" s="241"/>
      <c r="AC25" s="239"/>
      <c r="AD25" s="245"/>
      <c r="AE25" s="241"/>
      <c r="AF25" s="241"/>
      <c r="AG25" s="243"/>
      <c r="AH25" s="239"/>
      <c r="AI25" s="241"/>
      <c r="AJ25" s="235"/>
      <c r="AK25" s="237"/>
    </row>
    <row r="26" spans="1:37" ht="19.25" customHeight="1" x14ac:dyDescent="0.2">
      <c r="A26" s="250"/>
      <c r="B26" s="246" t="s">
        <v>27</v>
      </c>
      <c r="C26" s="93" t="s">
        <v>88</v>
      </c>
      <c r="D26" s="94">
        <f>VLOOKUP($L$6,EDU.FISICA!$A$11:$AV$55,4,FALSE)</f>
        <v>85</v>
      </c>
      <c r="E26" s="94">
        <f>VLOOKUP($L$6,EDU.FISICA!$A$11:$AV$55,6,FALSE)</f>
        <v>80</v>
      </c>
      <c r="F26" s="94">
        <f>VLOOKUP($L$6,EDU.FISICA!$A$11:$AV$55,8,FALSE)</f>
        <v>90</v>
      </c>
      <c r="G26" s="94">
        <f>VLOOKUP($L$6,EDU.FISICA!$A$11:$AV$55,10,FALSE)</f>
        <v>95</v>
      </c>
      <c r="H26" s="94">
        <f>VLOOKUP($L$6,EDU.FISICA!$A$11:$AV$55,12,FALSE)</f>
        <v>80</v>
      </c>
      <c r="I26" s="94">
        <f>VLOOKUP($L$6,EDU.FISICA!$A$11:$AV$55,14,FALSE)</f>
        <v>95</v>
      </c>
      <c r="J26" s="94">
        <f>VLOOKUP($L$6,EDU.FISICA!$A$11:$AV$55,16,FALSE)</f>
        <v>96</v>
      </c>
      <c r="K26" s="94">
        <f>VLOOKUP($L$6,EDU.FISICA!$A$11:$AV$55,18,FALSE)</f>
        <v>82</v>
      </c>
      <c r="L26" s="94">
        <f>VLOOKUP($L$6,EDU.FISICA!$A$11:$AV$55,20,FALSE)</f>
        <v>95</v>
      </c>
      <c r="M26" s="94">
        <f>VLOOKUP($L$6,EDU.FISICA!$A$11:$AV$55,22,FALSE)</f>
        <v>85</v>
      </c>
      <c r="N26" s="94">
        <f>VLOOKUP($L$6,EDU.FISICA!$A$11:$AV$55,24,FALSE)</f>
        <v>90</v>
      </c>
      <c r="O26" s="94">
        <f>VLOOKUP($L$6,EDU.FISICA!$A$11:$AV$55,26,FALSE)</f>
        <v>91</v>
      </c>
      <c r="P26" s="94">
        <f>VLOOKUP($L$6,EDU.FISICA!$A$11:$AV$55,28,FALSE)</f>
        <v>90</v>
      </c>
      <c r="Q26" s="94">
        <f>VLOOKUP($L$6,EDU.FISICA!$A$11:$AV$55,30,FALSE)</f>
        <v>98</v>
      </c>
      <c r="R26" s="94">
        <f>VLOOKUP($L$6,EDU.FISICA!$A$11:$AV$55,32,FALSE)</f>
        <v>95</v>
      </c>
      <c r="S26" s="94">
        <f>VLOOKUP($L$6,EDU.FISICA!$A$11:$AV$55,34,FALSE)</f>
        <v>90</v>
      </c>
      <c r="T26" s="232">
        <f>VLOOKUP($L$6,EDU.FISICA!$A$11:$AV$55,36,FALSE)</f>
        <v>87.5</v>
      </c>
      <c r="U26" s="232">
        <f>VLOOKUP($L$6,EDU.FISICA!$A$11:$AV$55,37,FALSE)</f>
        <v>88.25</v>
      </c>
      <c r="V26" s="232">
        <f>VLOOKUP($L$6,EDU.FISICA!$A$11:$AV$55,38,FALSE)</f>
        <v>90.25</v>
      </c>
      <c r="W26" s="232">
        <f>VLOOKUP($L$6,EDU.FISICA!$A$11:$AV$55,39,FALSE)</f>
        <v>93.25</v>
      </c>
      <c r="X26" s="234">
        <f>VLOOKUP($L$6,EDU.FISICA!$A$11:$AV$55,40,FALSE)</f>
        <v>89.8125</v>
      </c>
      <c r="Y26" s="238">
        <f>VLOOKUP($L$6,EDU.FISICA!$A$11:$AV$55,41,FALSE)</f>
        <v>0</v>
      </c>
      <c r="Z26" s="240" t="str">
        <f>VLOOKUP($L$6,EDU.FISICA!$A$11:$BB$55,43,FALSE)</f>
        <v/>
      </c>
      <c r="AA26" s="240">
        <f>VLOOKUP($L$6,EDU.FISICA!$A$11:$BB$55,44,FALSE)</f>
        <v>0</v>
      </c>
      <c r="AB26" s="240">
        <f>VLOOKUP($L$6,EDU.FISICA!$A$11:$BB$55,45,FALSE)</f>
        <v>0</v>
      </c>
      <c r="AC26" s="238" t="str">
        <f>VLOOKUP($L$6,EDU.FISICA!$A$11:$BB$55,46,FALSE)</f>
        <v/>
      </c>
      <c r="AD26" s="244" t="str">
        <f>VLOOKUP($L$6,EDU.FISICA!$A$11:$BB$55,47,FALSE)</f>
        <v/>
      </c>
      <c r="AE26" s="240">
        <f>VLOOKUP($L$6,EDU.FISICA!$A$11:$BB$55,48,FALSE)</f>
        <v>0</v>
      </c>
      <c r="AF26" s="240">
        <f>VLOOKUP($L$6,EDU.FISICA!$A$11:$BB$55,49,FALSE)</f>
        <v>0</v>
      </c>
      <c r="AG26" s="242" t="str">
        <f>VLOOKUP($L$6,EDU.FISICA!$A$11:$BB$55,50,FALSE)</f>
        <v/>
      </c>
      <c r="AH26" s="238" t="str">
        <f>VLOOKUP($L$6,EDU.FISICA!$A$11:$BB$55,51,FALSE)</f>
        <v/>
      </c>
      <c r="AI26" s="240">
        <f>VLOOKUP($L$6,EDU.FISICA!$A$11:$BB$55,52,FALSE)</f>
        <v>0</v>
      </c>
      <c r="AJ26" s="234">
        <f>VLOOKUP($L$6,EDU.FISICA!$A$11:$BB$55,53,FALSE)</f>
        <v>89.8125</v>
      </c>
      <c r="AK26" s="236" t="str">
        <f>VLOOKUP($L$6,EDU.FISICA!$A$11:$BB$55,54,FALSE)</f>
        <v/>
      </c>
    </row>
    <row r="27" spans="1:37" ht="19.25" customHeight="1" x14ac:dyDescent="0.2">
      <c r="A27" s="250"/>
      <c r="B27" s="247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233"/>
      <c r="U27" s="233"/>
      <c r="V27" s="233"/>
      <c r="W27" s="233"/>
      <c r="X27" s="235"/>
      <c r="Y27" s="239"/>
      <c r="Z27" s="241"/>
      <c r="AA27" s="241"/>
      <c r="AB27" s="241"/>
      <c r="AC27" s="239"/>
      <c r="AD27" s="245"/>
      <c r="AE27" s="241"/>
      <c r="AF27" s="241"/>
      <c r="AG27" s="243"/>
      <c r="AH27" s="239"/>
      <c r="AI27" s="241"/>
      <c r="AJ27" s="235"/>
      <c r="AK27" s="237"/>
    </row>
    <row r="28" spans="1:37" ht="19.25" customHeight="1" x14ac:dyDescent="0.2">
      <c r="A28" s="250"/>
      <c r="B28" s="248" t="s">
        <v>28</v>
      </c>
      <c r="C28" s="93" t="s">
        <v>88</v>
      </c>
      <c r="D28" s="94">
        <f>VLOOKUP($L$6,RELIGION!$A$11:$AV$55,4,FALSE)</f>
        <v>90</v>
      </c>
      <c r="E28" s="94">
        <f>VLOOKUP($L$6,RELIGION!$A$11:$AV$55,6,FALSE)</f>
        <v>92</v>
      </c>
      <c r="F28" s="94">
        <f>VLOOKUP($L$6,RELIGION!$A$11:$AV$55,8,FALSE)</f>
        <v>89</v>
      </c>
      <c r="G28" s="94">
        <f>VLOOKUP($L$6,RELIGION!$A$11:$AV$55,10,FALSE)</f>
        <v>88</v>
      </c>
      <c r="H28" s="94">
        <f>VLOOKUP($L$6,RELIGION!$A$11:$AV$55,12,FALSE)</f>
        <v>90</v>
      </c>
      <c r="I28" s="94">
        <f>VLOOKUP($L$6,RELIGION!$A$11:$AV$55,14,FALSE)</f>
        <v>89</v>
      </c>
      <c r="J28" s="94">
        <f>VLOOKUP($L$6,RELIGION!$A$11:$AV$55,16,FALSE)</f>
        <v>92</v>
      </c>
      <c r="K28" s="94">
        <f>VLOOKUP($L$6,RELIGION!$A$11:$AV$55,18,FALSE)</f>
        <v>90</v>
      </c>
      <c r="L28" s="94">
        <f>VLOOKUP($L$6,RELIGION!$A$11:$AV$55,20,FALSE)</f>
        <v>90</v>
      </c>
      <c r="M28" s="94">
        <f>VLOOKUP($L$6,RELIGION!$A$11:$AV$55,22,FALSE)</f>
        <v>92</v>
      </c>
      <c r="N28" s="94">
        <f>VLOOKUP($L$6,RELIGION!$A$11:$AV$55,24,FALSE)</f>
        <v>94</v>
      </c>
      <c r="O28" s="94">
        <f>VLOOKUP($L$6,RELIGION!$A$11:$AV$55,26,FALSE)</f>
        <v>93</v>
      </c>
      <c r="P28" s="94">
        <f>VLOOKUP($L$6,RELIGION!$A$11:$AV$55,28,FALSE)</f>
        <v>95</v>
      </c>
      <c r="Q28" s="94">
        <f>VLOOKUP($L$6,RELIGION!$A$11:$AV$55,30,FALSE)</f>
        <v>90</v>
      </c>
      <c r="R28" s="94">
        <f>VLOOKUP($L$6,RELIGION!$A$11:$AV$55,32,FALSE)</f>
        <v>95</v>
      </c>
      <c r="S28" s="94">
        <f>VLOOKUP($L$6,RELIGION!$A$11:$AV$55,34,FALSE)</f>
        <v>96</v>
      </c>
      <c r="T28" s="232">
        <f>VLOOKUP($L$6,RELIGION!$A$11:$AV$55,36,FALSE)</f>
        <v>89.75</v>
      </c>
      <c r="U28" s="232">
        <f>VLOOKUP($L$6,RELIGION!$A$11:$AV$55,37,FALSE)</f>
        <v>90.25</v>
      </c>
      <c r="V28" s="232">
        <f>VLOOKUP($L$6,RELIGION!$A$11:$AV$55,38,FALSE)</f>
        <v>92.25</v>
      </c>
      <c r="W28" s="232">
        <f>VLOOKUP($L$6,RELIGION!$A$11:$AV$55,39,FALSE)</f>
        <v>94</v>
      </c>
      <c r="X28" s="234">
        <f>VLOOKUP($L$6,RELIGION!$A$11:$AV$55,40,FALSE)</f>
        <v>91.5625</v>
      </c>
      <c r="Y28" s="238">
        <f>VLOOKUP($L$6,RELIGION!$A$11:$AV$55,41,FALSE)</f>
        <v>0</v>
      </c>
      <c r="Z28" s="240" t="str">
        <f>VLOOKUP($L$6,RELIGION!$A$11:$BB$55,43,FALSE)</f>
        <v/>
      </c>
      <c r="AA28" s="240">
        <f>VLOOKUP($L$6,RELIGION!$A$11:$BB$55,44,FALSE)</f>
        <v>0</v>
      </c>
      <c r="AB28" s="240">
        <f>VLOOKUP($L$6,RELIGION!$A$11:$BB$55,45,FALSE)</f>
        <v>0</v>
      </c>
      <c r="AC28" s="238" t="str">
        <f>VLOOKUP($L$6,RELIGION!$A$11:$BB$55,46,FALSE)</f>
        <v/>
      </c>
      <c r="AD28" s="244" t="str">
        <f>VLOOKUP($L$6,RELIGION!$A$11:$BB$55,47,FALSE)</f>
        <v/>
      </c>
      <c r="AE28" s="240">
        <f>VLOOKUP($L$6,RELIGION!$A$11:$BB$55,48,FALSE)</f>
        <v>0</v>
      </c>
      <c r="AF28" s="240">
        <f>VLOOKUP($L$6,RELIGION!$A$11:$BB$55,49,FALSE)</f>
        <v>0</v>
      </c>
      <c r="AG28" s="242" t="str">
        <f>VLOOKUP($L$6,RELIGION!$A$11:$BB$55,50,FALSE)</f>
        <v/>
      </c>
      <c r="AH28" s="238" t="str">
        <f>VLOOKUP($L$6,RELIGION!$A$11:$BB$55,51,FALSE)</f>
        <v/>
      </c>
      <c r="AI28" s="240">
        <f>VLOOKUP($L$6,RELIGION!$A$11:$BB$55,52,FALSE)</f>
        <v>0</v>
      </c>
      <c r="AJ28" s="234">
        <f>VLOOKUP($L$6,RELIGION!$A$11:$BB$55,53,FALSE)</f>
        <v>91.5625</v>
      </c>
      <c r="AK28" s="236" t="str">
        <f>VLOOKUP($L$6,RELIGION!$A$11:$BB$55,54,FALSE)</f>
        <v/>
      </c>
    </row>
    <row r="29" spans="1:37" ht="19.25" customHeight="1" x14ac:dyDescent="0.2">
      <c r="A29" s="251"/>
      <c r="B29" s="248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0</v>
      </c>
      <c r="G29" s="94">
        <f>VLOOKUP($L$6,RELIGION!$A$11:$AV$55,11,FALSE)</f>
        <v>0</v>
      </c>
      <c r="H29" s="94">
        <f>VLOOKUP($L$6,RELIGION!$A$11:$AV$55,13,FALSE)</f>
        <v>0</v>
      </c>
      <c r="I29" s="94">
        <f>VLOOKUP($L$6,RELIGION!$A$11:$AV$55,15,FALSE)</f>
        <v>0</v>
      </c>
      <c r="J29" s="94">
        <f>VLOOKUP($L$6,RELIGION!$A$11:$AV$55,17,FALSE)</f>
        <v>0</v>
      </c>
      <c r="K29" s="94">
        <f>VLOOKUP($L$6,RELIGION!$A$11:$AV$55,19,FALSE)</f>
        <v>0</v>
      </c>
      <c r="L29" s="94">
        <f>VLOOKUP($L$6,RELIGION!$A$11:$AV$55,21,FALSE)</f>
        <v>0</v>
      </c>
      <c r="M29" s="94">
        <f>VLOOKUP($L$6,RELIGION!$A$11:$AV$55,23,FALSE)</f>
        <v>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233"/>
      <c r="U29" s="233"/>
      <c r="V29" s="233"/>
      <c r="W29" s="233"/>
      <c r="X29" s="235"/>
      <c r="Y29" s="239"/>
      <c r="Z29" s="241"/>
      <c r="AA29" s="241"/>
      <c r="AB29" s="241"/>
      <c r="AC29" s="239"/>
      <c r="AD29" s="245"/>
      <c r="AE29" s="241"/>
      <c r="AF29" s="241"/>
      <c r="AG29" s="243"/>
      <c r="AH29" s="239"/>
      <c r="AI29" s="241"/>
      <c r="AJ29" s="235"/>
      <c r="AK29" s="237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abSelected="1" zoomScale="94" zoomScaleNormal="70" workbookViewId="0">
      <selection activeCell="AN15" sqref="AN15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9" t="s">
        <v>222</v>
      </c>
    </row>
    <row r="2" spans="1:38" ht="10.75" customHeight="1" x14ac:dyDescent="0.2">
      <c r="D2" s="139"/>
    </row>
    <row r="7" spans="1:38" x14ac:dyDescent="0.2">
      <c r="I7" s="286" t="s">
        <v>127</v>
      </c>
      <c r="J7" s="286"/>
      <c r="K7" s="287">
        <v>10658</v>
      </c>
      <c r="L7" s="287"/>
    </row>
    <row r="8" spans="1:38" ht="16" thickBot="1" x14ac:dyDescent="0.25"/>
    <row r="9" spans="1:38" ht="54.5" customHeight="1" thickBot="1" x14ac:dyDescent="0.25">
      <c r="B9" s="303" t="s">
        <v>68</v>
      </c>
      <c r="C9" s="303"/>
      <c r="D9" s="300" t="s">
        <v>69</v>
      </c>
      <c r="E9" s="301"/>
      <c r="F9" s="301"/>
      <c r="G9" s="302"/>
      <c r="H9" s="300" t="s">
        <v>70</v>
      </c>
      <c r="I9" s="301"/>
      <c r="J9" s="301"/>
      <c r="K9" s="302"/>
      <c r="L9" s="297" t="s">
        <v>71</v>
      </c>
      <c r="M9" s="298"/>
      <c r="N9" s="298"/>
      <c r="O9" s="299"/>
      <c r="P9" s="300" t="s">
        <v>72</v>
      </c>
      <c r="Q9" s="301"/>
      <c r="R9" s="301"/>
      <c r="S9" s="302"/>
      <c r="T9" s="297" t="s">
        <v>131</v>
      </c>
      <c r="U9" s="298"/>
      <c r="V9" s="298"/>
      <c r="W9" s="299"/>
      <c r="X9" s="300" t="s">
        <v>73</v>
      </c>
      <c r="Y9" s="301"/>
      <c r="Z9" s="301"/>
      <c r="AA9" s="302"/>
      <c r="AB9" s="300" t="s">
        <v>74</v>
      </c>
      <c r="AC9" s="301"/>
      <c r="AD9" s="301"/>
      <c r="AE9" s="302"/>
      <c r="AF9" s="300" t="s">
        <v>75</v>
      </c>
      <c r="AG9" s="301"/>
      <c r="AH9" s="301"/>
      <c r="AI9" s="302"/>
      <c r="AJ9" s="300" t="s">
        <v>76</v>
      </c>
      <c r="AK9" s="301"/>
      <c r="AL9" s="302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ESPANOL!B11</f>
        <v>ABRAHAM</v>
      </c>
      <c r="C11" s="116" t="str">
        <f>ESPANOL!C11</f>
        <v>AQUINO LIRIANO</v>
      </c>
      <c r="D11" s="117">
        <f>ESPANOL!$AN11</f>
        <v>76.75</v>
      </c>
      <c r="E11" s="109" t="str">
        <f>ESPANOL!$AT11</f>
        <v/>
      </c>
      <c r="F11" s="108" t="str">
        <f>ESPANOL!$AX11</f>
        <v/>
      </c>
      <c r="G11" s="118">
        <f>IF(AND(NOT(ISBLANK(ESPANOL!$AY11)), NOT(ISBLANK(ESPANOL!$AZ11))), ESPANOL!$AY11 + ESPANOL!$AZ11,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77.75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75.875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73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77.6875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81.6875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0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ESPANOL!B12</f>
        <v>ADRIANA KAINA</v>
      </c>
      <c r="C12" s="116" t="str">
        <f>ESPANOL!C12</f>
        <v xml:space="preserve">ALMONTE </v>
      </c>
      <c r="D12" s="117">
        <f>ESPANOL!AN12</f>
        <v>91.25</v>
      </c>
      <c r="E12" s="109" t="str">
        <f>ESPANOL!AT12</f>
        <v/>
      </c>
      <c r="F12" s="108" t="str">
        <f>ESPANOL!AX12</f>
        <v/>
      </c>
      <c r="G12" s="118">
        <f>IF(AND(NOT(ISBLANK(ESPANOL!AY12)), NOT(ISBLANK(ESPANOL!AZ12))), ESPANOL!AY12 + ESPANOL!AZ12,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85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90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89.5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88.125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90.5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87.6875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ESPANOL!B13</f>
        <v>ALEIKI ARCANGEL</v>
      </c>
      <c r="C13" s="116" t="str">
        <f>ESPANOL!C13</f>
        <v>CANELO REYNOSO</v>
      </c>
      <c r="D13" s="117">
        <f>ESPANOL!AN13</f>
        <v>0</v>
      </c>
      <c r="E13" s="109" t="str">
        <f>ESPANOL!AT13</f>
        <v/>
      </c>
      <c r="F13" s="108" t="str">
        <f>ESPANOL!AX13</f>
        <v/>
      </c>
      <c r="G13" s="118">
        <f>IF(AND(NOT(ISBLANK(ESPANOL!AY13)), NOT(ISBLANK(ESPANOL!AZ13))), ESPANOL!AY13 + ESPANOL!AZ13, 0)</f>
        <v>0</v>
      </c>
      <c r="H13" s="119">
        <f>INGLES!AN13</f>
        <v>0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0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75.25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0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0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0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71.5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ESPANOL!B14</f>
        <v>ALTAGRACIA YAMILKA</v>
      </c>
      <c r="C14" s="116" t="str">
        <f>ESPANOL!C14</f>
        <v>PIMENTEL REYES</v>
      </c>
      <c r="D14" s="117">
        <f>ESPANOL!AN14</f>
        <v>0</v>
      </c>
      <c r="E14" s="109" t="str">
        <f>ESPANOL!AT14</f>
        <v/>
      </c>
      <c r="F14" s="108" t="str">
        <f>ESPANOL!AX14</f>
        <v/>
      </c>
      <c r="G14" s="118">
        <f>IF(AND(NOT(ISBLANK(ESPANOL!AY14)), NOT(ISBLANK(ESPANOL!AZ14))), ESPANOL!AY14 + ESPANOL!AZ14, 0)</f>
        <v>0</v>
      </c>
      <c r="H14" s="119">
        <f>INGLES!AN14</f>
        <v>0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0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0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0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0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0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0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ESPANOL!B15</f>
        <v>BRIANNY CAROLINA</v>
      </c>
      <c r="C15" s="116" t="str">
        <f>ESPANOL!C15</f>
        <v xml:space="preserve">CONTRERAS </v>
      </c>
      <c r="D15" s="117">
        <f>ESPANOL!AN15</f>
        <v>87.5625</v>
      </c>
      <c r="E15" s="109" t="str">
        <f>ESPANOL!AT15</f>
        <v/>
      </c>
      <c r="F15" s="108" t="str">
        <f>ESPANOL!AX15</f>
        <v/>
      </c>
      <c r="G15" s="118">
        <f>IF(AND(NOT(ISBLANK(ESPANOL!AY15)), NOT(ISBLANK(ESPANOL!AZ15))), ESPANOL!AY15 + ESPANOL!AZ15, 0)</f>
        <v>0</v>
      </c>
      <c r="H15" s="119">
        <f>INGLES!AN15</f>
        <v>0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87.125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87.5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92.1875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82.375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91.1875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91.5625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ESPANOL!B16</f>
        <v>BRITTANY JOISCHA</v>
      </c>
      <c r="C16" s="116" t="str">
        <f>ESPANOL!C16</f>
        <v xml:space="preserve">ENCARNACION </v>
      </c>
      <c r="D16" s="117">
        <f>ESPANOL!AN16</f>
        <v>90.1875</v>
      </c>
      <c r="E16" s="109" t="str">
        <f>ESPANOL!AT16</f>
        <v/>
      </c>
      <c r="F16" s="108" t="str">
        <f>ESPANOL!AX16</f>
        <v/>
      </c>
      <c r="G16" s="118">
        <f>IF(AND(NOT(ISBLANK(ESPANOL!AY16)), NOT(ISBLANK(ESPANOL!AZ16))), ESPANOL!AY16 + ESPANOL!AZ16, 0)</f>
        <v>0</v>
      </c>
      <c r="H16" s="119">
        <f>INGLES!AN16</f>
        <v>0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92.8125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92.8125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90.0625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0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89.8125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91.5625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ESPANOL!B17</f>
        <v>DANIELA</v>
      </c>
      <c r="C17" s="116" t="str">
        <f>ESPANOL!C17</f>
        <v>PIERRE LOUIS</v>
      </c>
      <c r="D17" s="117">
        <f>ESPANOL!AN17</f>
        <v>5.25</v>
      </c>
      <c r="E17" s="109" t="str">
        <f>ESPANOL!AT17</f>
        <v/>
      </c>
      <c r="F17" s="108" t="str">
        <f>ESPANOL!AX17</f>
        <v/>
      </c>
      <c r="G17" s="118">
        <f>IF(AND(NOT(ISBLANK(ESPANOL!AY17)), NOT(ISBLANK(ESPANOL!AZ17))), ESPANOL!AY17 + ESPANOL!AZ17,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81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77.875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85.9375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84.4375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85.5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82.8125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ESPANOL!B18</f>
        <v>EDWIN</v>
      </c>
      <c r="C18" s="116" t="str">
        <f>ESPANOL!C18</f>
        <v xml:space="preserve">NUÑEZ </v>
      </c>
      <c r="D18" s="117">
        <f>ESPANOL!AN18</f>
        <v>80.375</v>
      </c>
      <c r="E18" s="109" t="str">
        <f>ESPANOL!AT18</f>
        <v/>
      </c>
      <c r="F18" s="108" t="str">
        <f>ESPANOL!AX18</f>
        <v/>
      </c>
      <c r="G18" s="118">
        <f>IF(AND(NOT(ISBLANK(ESPANOL!AY18)), NOT(ISBLANK(ESPANOL!AZ18))), ESPANOL!AY18 + ESPANOL!AZ18, 0)</f>
        <v>0</v>
      </c>
      <c r="H18" s="119">
        <f>INGLES!AN18</f>
        <v>0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74.5625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73.6875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80.8125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84.8125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81.5625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75.375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ESPANOL!B19</f>
        <v>EMELI</v>
      </c>
      <c r="C19" s="116" t="str">
        <f>ESPANOL!C19</f>
        <v>QUIROZ GONZALEZ</v>
      </c>
      <c r="D19" s="117">
        <f>ESPANOL!AN19</f>
        <v>86.1875</v>
      </c>
      <c r="E19" s="109" t="str">
        <f>ESPANOL!AT19</f>
        <v/>
      </c>
      <c r="F19" s="108" t="str">
        <f>ESPANOL!AX19</f>
        <v/>
      </c>
      <c r="G19" s="118">
        <f>IF(AND(NOT(ISBLANK(ESPANOL!AY19)), NOT(ISBLANK(ESPANOL!AZ19))), ESPANOL!AY19 + ESPANOL!AZ19,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84.8125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91.75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84.1875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85.0625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85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89.75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ESPANOL!B20</f>
        <v>FLORANGEL</v>
      </c>
      <c r="C20" s="116" t="str">
        <f>ESPANOL!C20</f>
        <v xml:space="preserve">PEREZ </v>
      </c>
      <c r="D20" s="117">
        <f>ESPANOL!AN20</f>
        <v>91.5625</v>
      </c>
      <c r="E20" s="109" t="str">
        <f>ESPANOL!AT20</f>
        <v/>
      </c>
      <c r="F20" s="108" t="str">
        <f>ESPANOL!AX20</f>
        <v/>
      </c>
      <c r="G20" s="118">
        <f>IF(AND(NOT(ISBLANK(ESPANOL!AY20)), NOT(ISBLANK(ESPANOL!AZ20))), ESPANOL!AY20 + ESPANOL!AZ20,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92.3125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91.6875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91.625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85.4375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92.75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90.5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ESPANOL!B21</f>
        <v>GABRIEL BENZAN</v>
      </c>
      <c r="C21" s="116" t="str">
        <f>ESPANOL!C21</f>
        <v xml:space="preserve">JOLY </v>
      </c>
      <c r="D21" s="117">
        <f>ESPANOL!AN21</f>
        <v>74.9375</v>
      </c>
      <c r="E21" s="109" t="str">
        <f>ESPANOL!AT21</f>
        <v/>
      </c>
      <c r="F21" s="108" t="str">
        <f>ESPANOL!AX21</f>
        <v/>
      </c>
      <c r="G21" s="118">
        <f>IF(AND(NOT(ISBLANK(ESPANOL!AY21)), NOT(ISBLANK(ESPANOL!AZ21))), ESPANOL!AY21 + ESPANOL!AZ21,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80.875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79.9375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78.5625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75.625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78.5625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86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ESPANOL!B22</f>
        <v>GENESIS DALISA</v>
      </c>
      <c r="C22" s="116" t="str">
        <f>ESPANOL!C22</f>
        <v>CARMONA DEL VILLAR</v>
      </c>
      <c r="D22" s="117">
        <f>ESPANOL!AN22</f>
        <v>77.375</v>
      </c>
      <c r="E22" s="109" t="str">
        <f>ESPANOL!AT22</f>
        <v/>
      </c>
      <c r="F22" s="108" t="str">
        <f>ESPANOL!AX22</f>
        <v/>
      </c>
      <c r="G22" s="118">
        <f>IF(AND(NOT(ISBLANK(ESPANOL!AY22)), NOT(ISBLANK(ESPANOL!AZ22))), ESPANOL!AY22 + ESPANOL!AZ22,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74.5625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81.8125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75.625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77.625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76.8125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78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ESPANOL!B23</f>
        <v>GERSON EDUARDO</v>
      </c>
      <c r="C23" s="116" t="str">
        <f>ESPANOL!C23</f>
        <v>MATOS GONZALEZ</v>
      </c>
      <c r="D23" s="117">
        <f>ESPANOL!AN23</f>
        <v>36.25</v>
      </c>
      <c r="E23" s="109" t="str">
        <f>ESPANOL!AT23</f>
        <v/>
      </c>
      <c r="F23" s="108" t="str">
        <f>ESPANOL!AX23</f>
        <v/>
      </c>
      <c r="G23" s="118">
        <f>IF(AND(NOT(ISBLANK(ESPANOL!AY23)), NOT(ISBLANK(ESPANOL!AZ23))), ESPANOL!AY23 + ESPANOL!AZ23, 0)</f>
        <v>0</v>
      </c>
      <c r="H23" s="119">
        <f>INGLES!AN23</f>
        <v>0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73.1875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72.125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75.875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75.875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79.8125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0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ESPANOL!B24</f>
        <v>HECTOR</v>
      </c>
      <c r="C24" s="116" t="str">
        <f>ESPANOL!C24</f>
        <v>LANTIGUA CAPELLAN</v>
      </c>
      <c r="D24" s="117">
        <f>ESPANOL!AN24</f>
        <v>0</v>
      </c>
      <c r="E24" s="109" t="str">
        <f>ESPANOL!AT24</f>
        <v/>
      </c>
      <c r="F24" s="108" t="str">
        <f>ESPANOL!AX24</f>
        <v/>
      </c>
      <c r="G24" s="118">
        <f>IF(AND(NOT(ISBLANK(ESPANOL!AY24)), NOT(ISBLANK(ESPANOL!AZ24))), ESPANOL!AY24 + ESPANOL!AZ24,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0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0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6.125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0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0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0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ESPANOL!B25</f>
        <v>HELEN KARINA</v>
      </c>
      <c r="C25" s="116" t="str">
        <f>ESPANOL!C25</f>
        <v>MATOS BRAVO</v>
      </c>
      <c r="D25" s="117">
        <f>ESPANOL!AN25</f>
        <v>86.875</v>
      </c>
      <c r="E25" s="109" t="str">
        <f>ESPANOL!AT25</f>
        <v/>
      </c>
      <c r="F25" s="108" t="str">
        <f>ESPANOL!AX25</f>
        <v/>
      </c>
      <c r="G25" s="118">
        <f>IF(AND(NOT(ISBLANK(ESPANOL!AY25)), NOT(ISBLANK(ESPANOL!AZ25))), ESPANOL!AY25 + ESPANOL!AZ25, 0)</f>
        <v>0</v>
      </c>
      <c r="H25" s="119">
        <f>INGLES!AN25</f>
        <v>0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86.3125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85.6875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90.9375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83.3125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87.875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86.125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ESPANOL!B26</f>
        <v>IDALIZA</v>
      </c>
      <c r="C26" s="116" t="str">
        <f>ESPANOL!C26</f>
        <v>MADE LEYBA</v>
      </c>
      <c r="D26" s="117">
        <f>ESPANOL!AN26</f>
        <v>82.875</v>
      </c>
      <c r="E26" s="109" t="str">
        <f>ESPANOL!AT26</f>
        <v/>
      </c>
      <c r="F26" s="108" t="str">
        <f>ESPANOL!AX26</f>
        <v/>
      </c>
      <c r="G26" s="118">
        <f>IF(AND(NOT(ISBLANK(ESPANOL!AY26)), NOT(ISBLANK(ESPANOL!AZ26))), ESPANOL!AY26 + ESPANOL!AZ26,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72.8125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90.375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81.8125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83.9375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88.9375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88.4375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ESPANOL!B27</f>
        <v>JANINE</v>
      </c>
      <c r="C27" s="116" t="str">
        <f>ESPANOL!C27</f>
        <v xml:space="preserve">DUPERME </v>
      </c>
      <c r="D27" s="117">
        <f>ESPANOL!AN27</f>
        <v>89.875</v>
      </c>
      <c r="E27" s="109" t="str">
        <f>ESPANOL!AT27</f>
        <v/>
      </c>
      <c r="F27" s="108" t="str">
        <f>ESPANOL!AX27</f>
        <v/>
      </c>
      <c r="G27" s="118">
        <f>IF(AND(NOT(ISBLANK(ESPANOL!AY27)), NOT(ISBLANK(ESPANOL!AZ27))), ESPANOL!AY27 + ESPANOL!AZ27, 0)</f>
        <v>0</v>
      </c>
      <c r="H27" s="119">
        <f>INGLES!AN27</f>
        <v>0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96.375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92.25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94.5625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84.1875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93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90.9375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ESPANOL!B28</f>
        <v>JENEIRY</v>
      </c>
      <c r="C28" s="116" t="str">
        <f>ESPANOL!C28</f>
        <v>MARTINEZ GONZALEZ</v>
      </c>
      <c r="D28" s="117">
        <f>ESPANOL!AN28</f>
        <v>88.125</v>
      </c>
      <c r="E28" s="109" t="str">
        <f>ESPANOL!AT28</f>
        <v/>
      </c>
      <c r="F28" s="108" t="str">
        <f>ESPANOL!AX28</f>
        <v/>
      </c>
      <c r="G28" s="118">
        <f>IF(AND(NOT(ISBLANK(ESPANOL!AY28)), NOT(ISBLANK(ESPANOL!AZ28))), ESPANOL!AY28 + ESPANOL!AZ28, 0)</f>
        <v>0</v>
      </c>
      <c r="H28" s="119">
        <f>INGLES!AN28</f>
        <v>0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90.625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87.1875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80.5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84.375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81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86.3125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ESPANOL!B29</f>
        <v>JULIANA MOREL</v>
      </c>
      <c r="C29" s="116" t="str">
        <f>ESPANOL!C29</f>
        <v xml:space="preserve">MARCELUS </v>
      </c>
      <c r="D29" s="117">
        <f>ESPANOL!AN29</f>
        <v>82.5625</v>
      </c>
      <c r="E29" s="109" t="str">
        <f>ESPANOL!AT29</f>
        <v/>
      </c>
      <c r="F29" s="108" t="str">
        <f>ESPANOL!AX29</f>
        <v/>
      </c>
      <c r="G29" s="118">
        <f>IF(AND(NOT(ISBLANK(ESPANOL!AY29)), NOT(ISBLANK(ESPANOL!AZ29))), ESPANOL!AY29 + ESPANOL!AZ29,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87.8125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82.25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85.375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82.5625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85.75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85.625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ESPANOL!B30</f>
        <v>LEONOR</v>
      </c>
      <c r="C30" s="116" t="str">
        <f>ESPANOL!C30</f>
        <v>LAURENCIO SORIANO</v>
      </c>
      <c r="D30" s="117">
        <f>ESPANOL!AN30</f>
        <v>86.25</v>
      </c>
      <c r="E30" s="109" t="str">
        <f>ESPANOL!AT30</f>
        <v/>
      </c>
      <c r="F30" s="108" t="str">
        <f>ESPANOL!AX30</f>
        <v/>
      </c>
      <c r="G30" s="118">
        <f>IF(AND(NOT(ISBLANK(ESPANOL!AY30)), NOT(ISBLANK(ESPANOL!AZ30))), ESPANOL!AY30 + ESPANOL!AZ30,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80.3125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86.3125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82.9375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84.25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83.375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85.6875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ESPANOL!B31</f>
        <v>LUZ CLARITA</v>
      </c>
      <c r="C31" s="116" t="str">
        <f>ESPANOL!C31</f>
        <v>NIVAR CONSTANZA</v>
      </c>
      <c r="D31" s="117">
        <f>ESPANOL!AN31</f>
        <v>93.6875</v>
      </c>
      <c r="E31" s="109" t="str">
        <f>ESPANOL!AT31</f>
        <v/>
      </c>
      <c r="F31" s="108" t="str">
        <f>ESPANOL!AX31</f>
        <v/>
      </c>
      <c r="G31" s="118">
        <f>IF(AND(NOT(ISBLANK(ESPANOL!AY31)), NOT(ISBLANK(ESPANOL!AZ31))), ESPANOL!AY31 + ESPANOL!AZ31,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80.4375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94.9375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94.8125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88.4375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94.75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91.375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ESPANOL!B32</f>
        <v>MARCOS</v>
      </c>
      <c r="C32" s="116" t="str">
        <f>ESPANOL!C32</f>
        <v xml:space="preserve">MARTINEZ </v>
      </c>
      <c r="D32" s="117">
        <f>ESPANOL!AN32</f>
        <v>0</v>
      </c>
      <c r="E32" s="109" t="str">
        <f>ESPANOL!AT32</f>
        <v/>
      </c>
      <c r="F32" s="108" t="str">
        <f>ESPANOL!AX32</f>
        <v/>
      </c>
      <c r="G32" s="118">
        <f>IF(AND(NOT(ISBLANK(ESPANOL!AY32)), NOT(ISBLANK(ESPANOL!AZ32))), ESPANOL!AY32 + ESPANOL!AZ32, 0)</f>
        <v>0</v>
      </c>
      <c r="H32" s="119">
        <f>INGLES!AN32</f>
        <v>0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0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0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0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0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0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0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ESPANOL!B33</f>
        <v>MARIA LIZ</v>
      </c>
      <c r="C33" s="116" t="str">
        <f>ESPANOL!C33</f>
        <v>DE AZA DE JESUS</v>
      </c>
      <c r="D33" s="117">
        <f>ESPANOL!AN33</f>
        <v>0</v>
      </c>
      <c r="E33" s="109" t="str">
        <f>ESPANOL!AT33</f>
        <v/>
      </c>
      <c r="F33" s="108" t="str">
        <f>ESPANOL!AX33</f>
        <v/>
      </c>
      <c r="G33" s="118">
        <f>IF(AND(NOT(ISBLANK(ESPANOL!AY33)), NOT(ISBLANK(ESPANOL!AZ33))), ESPANOL!AY33 + ESPANOL!AZ33, 0)</f>
        <v>0</v>
      </c>
      <c r="H33" s="119">
        <f>INGLES!AN33</f>
        <v>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21.25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0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0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0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0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0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ESPANOL!B34</f>
        <v>MILEISY DARITZA</v>
      </c>
      <c r="C34" s="116" t="str">
        <f>ESPANOL!C34</f>
        <v>MARTINEZ PEREZ</v>
      </c>
      <c r="D34" s="117">
        <f>ESPANOL!AN34</f>
        <v>94.1875</v>
      </c>
      <c r="E34" s="109" t="str">
        <f>ESPANOL!AT34</f>
        <v/>
      </c>
      <c r="F34" s="108" t="str">
        <f>ESPANOL!AX34</f>
        <v/>
      </c>
      <c r="G34" s="118">
        <f>IF(AND(NOT(ISBLANK(ESPANOL!AY34)), NOT(ISBLANK(ESPANOL!AZ34))), ESPANOL!AY34 + ESPANOL!AZ34, 0)</f>
        <v>0</v>
      </c>
      <c r="H34" s="119">
        <f>INGLES!AN34</f>
        <v>0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94.1875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95.25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94.5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90.5625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92.8125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92.625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ESPANOL!B35</f>
        <v>MINELI</v>
      </c>
      <c r="C35" s="116" t="str">
        <f>ESPANOL!C35</f>
        <v>BRITO CARBONELL</v>
      </c>
      <c r="D35" s="117">
        <f>ESPANOL!AN35</f>
        <v>79.5</v>
      </c>
      <c r="E35" s="109" t="str">
        <f>ESPANOL!AT35</f>
        <v/>
      </c>
      <c r="F35" s="108" t="str">
        <f>ESPANOL!AX35</f>
        <v/>
      </c>
      <c r="G35" s="118">
        <f>IF(AND(NOT(ISBLANK(ESPANOL!AY35)), NOT(ISBLANK(ESPANOL!AZ35))), ESPANOL!AY35 + ESPANOL!AZ35, 0)</f>
        <v>0</v>
      </c>
      <c r="H35" s="119">
        <f>INGLES!AN35</f>
        <v>0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79.1875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79.625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75.4375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83.75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86.0625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79.8125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ESPANOL!B36</f>
        <v>OLIVER</v>
      </c>
      <c r="C36" s="116" t="str">
        <f>ESPANOL!C36</f>
        <v>ACEVEDO CARRASCO</v>
      </c>
      <c r="D36" s="117">
        <f>ESPANOL!AN36</f>
        <v>72.9375</v>
      </c>
      <c r="E36" s="109" t="str">
        <f>ESPANOL!AT36</f>
        <v/>
      </c>
      <c r="F36" s="108" t="str">
        <f>ESPANOL!AX36</f>
        <v/>
      </c>
      <c r="G36" s="118">
        <f>IF(AND(NOT(ISBLANK(ESPANOL!AY36)), NOT(ISBLANK(ESPANOL!AZ36))), ESPANOL!AY36 + ESPANOL!AZ36,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84.375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73.25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73.75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74.5625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78.5625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78.75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ESPANOL!B37</f>
        <v>PERLA MASSIEL</v>
      </c>
      <c r="C37" s="116" t="str">
        <f>ESPANOL!C37</f>
        <v>MATEO ARACENA</v>
      </c>
      <c r="D37" s="117">
        <f>ESPANOL!AN37</f>
        <v>85.625</v>
      </c>
      <c r="E37" s="109" t="str">
        <f>ESPANOL!AT37</f>
        <v/>
      </c>
      <c r="F37" s="108" t="str">
        <f>ESPANOL!AX37</f>
        <v/>
      </c>
      <c r="G37" s="118">
        <f>IF(AND(NOT(ISBLANK(ESPANOL!AY37)), NOT(ISBLANK(ESPANOL!AZ37))), ESPANOL!AY37 + ESPANOL!AZ37, 0)</f>
        <v>0</v>
      </c>
      <c r="H37" s="119">
        <f>INGLES!AN37</f>
        <v>0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78.3125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85.9375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85.625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82.1875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83.875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84.1875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ESPANOL!B38</f>
        <v>RAFAEL</v>
      </c>
      <c r="C38" s="116" t="str">
        <f>ESPANOL!C38</f>
        <v>RAMIREZ CAMACHO</v>
      </c>
      <c r="D38" s="117">
        <f>ESPANOL!AN38</f>
        <v>74.0625</v>
      </c>
      <c r="E38" s="109" t="str">
        <f>ESPANOL!AT38</f>
        <v/>
      </c>
      <c r="F38" s="108" t="str">
        <f>ESPANOL!AX38</f>
        <v/>
      </c>
      <c r="G38" s="118">
        <f>IF(AND(NOT(ISBLANK(ESPANOL!AY38)), NOT(ISBLANK(ESPANOL!AZ38))), ESPANOL!AY38 + ESPANOL!AZ38, 0)</f>
        <v>0</v>
      </c>
      <c r="H38" s="119">
        <f>INGLES!AN38</f>
        <v>0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76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75.5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78.375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74.875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80.9375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78.5625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303" t="s">
        <v>68</v>
      </c>
      <c r="C41" s="303"/>
      <c r="D41" s="291" t="s">
        <v>69</v>
      </c>
      <c r="E41" s="292"/>
      <c r="F41" s="292"/>
      <c r="G41" s="293"/>
      <c r="H41" s="291" t="s">
        <v>70</v>
      </c>
      <c r="I41" s="292"/>
      <c r="J41" s="292"/>
      <c r="K41" s="293"/>
      <c r="L41" s="294" t="s">
        <v>71</v>
      </c>
      <c r="M41" s="295"/>
      <c r="N41" s="295"/>
      <c r="O41" s="296"/>
      <c r="P41" s="291" t="s">
        <v>72</v>
      </c>
      <c r="Q41" s="292"/>
      <c r="R41" s="292"/>
      <c r="S41" s="293"/>
      <c r="T41" s="294" t="s">
        <v>131</v>
      </c>
      <c r="U41" s="295"/>
      <c r="V41" s="295"/>
      <c r="W41" s="296"/>
      <c r="X41" s="291" t="s">
        <v>73</v>
      </c>
      <c r="Y41" s="292"/>
      <c r="Z41" s="292"/>
      <c r="AA41" s="293"/>
      <c r="AB41" s="291" t="s">
        <v>74</v>
      </c>
      <c r="AC41" s="292"/>
      <c r="AD41" s="292"/>
      <c r="AE41" s="293"/>
      <c r="AF41" s="291" t="s">
        <v>75</v>
      </c>
      <c r="AG41" s="292"/>
      <c r="AH41" s="292"/>
      <c r="AI41" s="293"/>
      <c r="AJ41" s="291" t="s">
        <v>76</v>
      </c>
      <c r="AK41" s="292"/>
      <c r="AL41" s="293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ESPANOL!B39</f>
        <v>RAYSA</v>
      </c>
      <c r="C43" s="116" t="str">
        <f>ESPANOL!C39</f>
        <v>DEROSIER ADAMES</v>
      </c>
      <c r="D43" s="119">
        <f>ESPANOL!AN39</f>
        <v>75</v>
      </c>
      <c r="E43" s="3" t="str">
        <f>ESPANOL!AT39</f>
        <v/>
      </c>
      <c r="F43" s="7" t="str">
        <f>ESPANOL!AX39</f>
        <v/>
      </c>
      <c r="G43" s="120">
        <f>IF(AND(NOT(ISBLANK(ESPANOL!AY39)), NOT(ISBLANK(ESPANOL!AZ39))), ESPANOL!AY39 + ESPANOL!AZ39,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84.5625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90.375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80.4375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75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81.25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89.1875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ESPANOL!B40</f>
        <v>RIMEIRY MISEL</v>
      </c>
      <c r="C44" s="116" t="str">
        <f>ESPANOL!C40</f>
        <v>GARCIA VIÑAS</v>
      </c>
      <c r="D44" s="119">
        <f>ESPANOL!AN40</f>
        <v>89.4375</v>
      </c>
      <c r="E44" s="3" t="str">
        <f>ESPANOL!AT40</f>
        <v/>
      </c>
      <c r="F44" s="7" t="str">
        <f>ESPANOL!AX40</f>
        <v/>
      </c>
      <c r="G44" s="120">
        <f>IF(AND(NOT(ISBLANK(ESPANOL!AY40)), NOT(ISBLANK(ESPANOL!AZ40))), ESPANOL!AY40 + ESPANOL!AZ40,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83.5625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87.375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85.5625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87.3125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86.25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88.4375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ESPANOL!B41</f>
        <v>ROSIDENNY</v>
      </c>
      <c r="C45" s="116" t="str">
        <f>ESPANOL!C41</f>
        <v>FAMILIA ORTIZ</v>
      </c>
      <c r="D45" s="119">
        <f>ESPANOL!AN41</f>
        <v>89.875</v>
      </c>
      <c r="E45" s="3" t="str">
        <f>ESPANOL!AT41</f>
        <v/>
      </c>
      <c r="F45" s="7" t="str">
        <f>ESPANOL!AX41</f>
        <v/>
      </c>
      <c r="G45" s="120">
        <f>IF(AND(NOT(ISBLANK(ESPANOL!AY41)), NOT(ISBLANK(ESPANOL!AZ41))), ESPANOL!AY41 + ESPANOL!AZ41, 0)</f>
        <v>0</v>
      </c>
      <c r="H45" s="119">
        <f>INGLES!AN41</f>
        <v>0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89.3125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92.625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91.875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88.5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87.3125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92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ESPANOL!B42</f>
        <v>ROUMANO</v>
      </c>
      <c r="C46" s="116" t="str">
        <f>ESPANOL!C42</f>
        <v xml:space="preserve">JULES </v>
      </c>
      <c r="D46" s="119">
        <f>ESPANOL!AN42</f>
        <v>81.8125</v>
      </c>
      <c r="E46" s="3" t="str">
        <f>ESPANOL!AT42</f>
        <v/>
      </c>
      <c r="F46" s="7" t="str">
        <f>ESPANOL!AX42</f>
        <v/>
      </c>
      <c r="G46" s="120">
        <f>IF(AND(NOT(ISBLANK(ESPANOL!AY42)), NOT(ISBLANK(ESPANOL!AZ42))), ESPANOL!AY42 + ESPANOL!AZ42, 0)</f>
        <v>0</v>
      </c>
      <c r="H46" s="119">
        <f>INGLES!AN42</f>
        <v>0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99.125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87.3125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96.625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83.5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96.4375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0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ESPANOL!B43</f>
        <v>SIOMARA ALTAGRACIA</v>
      </c>
      <c r="C47" s="116" t="str">
        <f>ESPANOL!C43</f>
        <v>TIBURCIO FIGUEROA</v>
      </c>
      <c r="D47" s="119">
        <f>ESPANOL!AN43</f>
        <v>79.25</v>
      </c>
      <c r="E47" s="3" t="str">
        <f>ESPANOL!AT43</f>
        <v/>
      </c>
      <c r="F47" s="7" t="str">
        <f>ESPANOL!AX43</f>
        <v/>
      </c>
      <c r="G47" s="120">
        <f>IF(AND(NOT(ISBLANK(ESPANOL!AY43)), NOT(ISBLANK(ESPANOL!AZ43))), ESPANOL!AY43 + ESPANOL!AZ43,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82.125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75.25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10.125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80.75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0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ESPANOL!B44</f>
        <v>YAJAILI</v>
      </c>
      <c r="C48" s="116" t="str">
        <f>ESPANOL!C44</f>
        <v xml:space="preserve">SELMO </v>
      </c>
      <c r="D48" s="119">
        <f>ESPANOL!AN44</f>
        <v>90.75</v>
      </c>
      <c r="E48" s="3" t="str">
        <f>ESPANOL!AT44</f>
        <v/>
      </c>
      <c r="F48" s="7" t="str">
        <f>ESPANOL!AX44</f>
        <v/>
      </c>
      <c r="G48" s="120">
        <f>IF(AND(NOT(ISBLANK(ESPANOL!AY44)), NOT(ISBLANK(ESPANOL!AZ44))), ESPANOL!AY44 + ESPANOL!AZ44,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88.1875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89.5625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90.3125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87.375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90.625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91.1875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ESPANOL!B45</f>
        <v>YANAIRI</v>
      </c>
      <c r="C49" s="116" t="str">
        <f>ESPANOL!C45</f>
        <v xml:space="preserve">FELIZ </v>
      </c>
      <c r="D49" s="119">
        <f>ESPANOL!AN45</f>
        <v>91.125</v>
      </c>
      <c r="E49" s="3" t="str">
        <f>ESPANOL!AT45</f>
        <v/>
      </c>
      <c r="F49" s="7" t="str">
        <f>ESPANOL!AX45</f>
        <v/>
      </c>
      <c r="G49" s="120">
        <f>IF(AND(NOT(ISBLANK(ESPANOL!AY45)), NOT(ISBLANK(ESPANOL!AZ45))), ESPANOL!AY45 + ESPANOL!AZ45, 0)</f>
        <v>0</v>
      </c>
      <c r="H49" s="119">
        <f>INGLES!AN45</f>
        <v>0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92.375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94.125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94.5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89.6875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92.875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92.1875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289" t="s">
        <v>128</v>
      </c>
      <c r="C55" s="28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89" t="s">
        <v>129</v>
      </c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</row>
    <row r="56" spans="1:38" ht="16" x14ac:dyDescent="0.2">
      <c r="B56" s="288" t="s">
        <v>125</v>
      </c>
      <c r="C56" s="288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88" t="s">
        <v>83</v>
      </c>
      <c r="AA56" s="288"/>
      <c r="AB56" s="288"/>
      <c r="AC56" s="288"/>
      <c r="AD56" s="288"/>
      <c r="AE56" s="288"/>
      <c r="AF56" s="288"/>
      <c r="AG56" s="288"/>
      <c r="AH56" s="288"/>
      <c r="AI56" s="288"/>
      <c r="AJ56" s="288"/>
    </row>
    <row r="57" spans="1:38" ht="16" x14ac:dyDescent="0.2">
      <c r="B57" s="290"/>
      <c r="C57" s="290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289" t="s">
        <v>84</v>
      </c>
      <c r="C61" s="28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288" t="s">
        <v>85</v>
      </c>
      <c r="C62" s="288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89" t="s">
        <v>126</v>
      </c>
      <c r="AA62" s="289"/>
      <c r="AB62" s="289"/>
      <c r="AC62" s="289"/>
      <c r="AD62" s="289"/>
      <c r="AE62" s="289"/>
      <c r="AF62" s="289"/>
      <c r="AG62" s="289"/>
      <c r="AH62" s="289"/>
      <c r="AI62" s="289"/>
      <c r="AJ62" s="289"/>
      <c r="AK62" s="289"/>
    </row>
    <row r="63" spans="1:38" ht="16" x14ac:dyDescent="0.2">
      <c r="B63" s="290" t="s">
        <v>86</v>
      </c>
      <c r="C63" s="290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90" t="s">
        <v>87</v>
      </c>
      <c r="AA63" s="290"/>
      <c r="AB63" s="290"/>
      <c r="AC63" s="290"/>
      <c r="AD63" s="290"/>
      <c r="AE63" s="290"/>
      <c r="AF63" s="290"/>
      <c r="AG63" s="290"/>
      <c r="AH63" s="290"/>
      <c r="AI63" s="290"/>
      <c r="AJ63" s="290"/>
      <c r="AK63" s="290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304" t="s">
        <v>138</v>
      </c>
      <c r="B5" s="304"/>
      <c r="C5" s="304"/>
      <c r="D5" s="304"/>
      <c r="E5" s="304"/>
      <c r="F5" s="304"/>
      <c r="G5" s="304"/>
      <c r="H5" s="135"/>
      <c r="I5" s="304" t="s">
        <v>138</v>
      </c>
      <c r="J5" s="304"/>
      <c r="K5" s="304"/>
      <c r="L5" s="304"/>
      <c r="M5" s="304"/>
      <c r="N5" s="304"/>
      <c r="O5" s="304"/>
      <c r="P5" s="131"/>
    </row>
    <row r="6" spans="1:16" ht="16" x14ac:dyDescent="0.2">
      <c r="A6" s="162" t="s">
        <v>141</v>
      </c>
      <c r="B6" s="162"/>
      <c r="C6" s="162"/>
      <c r="D6" s="162"/>
      <c r="E6" s="162"/>
      <c r="F6" s="162"/>
      <c r="G6" s="162"/>
      <c r="H6" s="162"/>
      <c r="I6" s="162" t="s">
        <v>141</v>
      </c>
      <c r="J6" s="162"/>
      <c r="K6" s="162"/>
      <c r="L6" s="162"/>
      <c r="M6" s="162"/>
      <c r="N6" s="162"/>
      <c r="O6" s="162"/>
      <c r="P6" s="162"/>
    </row>
    <row r="7" spans="1:16" ht="16" x14ac:dyDescent="0.2">
      <c r="A7" s="162" t="s">
        <v>29</v>
      </c>
      <c r="B7" s="162"/>
      <c r="C7" s="162"/>
      <c r="D7" s="162"/>
      <c r="E7" s="162"/>
      <c r="F7" s="162"/>
      <c r="G7" s="162"/>
      <c r="H7" s="162"/>
      <c r="I7" s="162" t="s">
        <v>29</v>
      </c>
      <c r="J7" s="162"/>
      <c r="K7" s="162"/>
      <c r="L7" s="162"/>
      <c r="M7" s="162"/>
      <c r="N7" s="162"/>
      <c r="O7" s="162"/>
      <c r="P7" s="162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306"/>
      <c r="D9" s="306"/>
      <c r="E9" s="306"/>
      <c r="F9" s="1"/>
      <c r="G9" s="102"/>
      <c r="I9" s="97" t="s">
        <v>6</v>
      </c>
      <c r="J9" s="2"/>
      <c r="K9" s="306"/>
      <c r="L9" s="306"/>
      <c r="M9" s="306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116</v>
      </c>
      <c r="B11" s="101"/>
      <c r="C11" s="97" t="s">
        <v>65</v>
      </c>
      <c r="D11" s="101"/>
      <c r="E11" s="305" t="s">
        <v>139</v>
      </c>
      <c r="F11" s="305"/>
      <c r="G11" s="136"/>
      <c r="I11" s="97" t="s">
        <v>116</v>
      </c>
      <c r="J11" s="101"/>
      <c r="K11" s="97" t="s">
        <v>65</v>
      </c>
      <c r="L11" s="101"/>
      <c r="M11" s="305" t="s">
        <v>139</v>
      </c>
      <c r="N11" s="305"/>
      <c r="O11" s="136"/>
    </row>
    <row r="12" spans="1:16" ht="8.25" customHeight="1" x14ac:dyDescent="0.2"/>
    <row r="13" spans="1:16" ht="17.5" customHeight="1" x14ac:dyDescent="0.2">
      <c r="A13" s="160" t="s">
        <v>7</v>
      </c>
      <c r="B13" s="160"/>
      <c r="C13" s="160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163" t="s">
        <v>7</v>
      </c>
      <c r="J13" s="160"/>
      <c r="K13" s="160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">
      <c r="A14" s="159" t="s">
        <v>8</v>
      </c>
      <c r="B14" s="159"/>
      <c r="C14" s="159"/>
      <c r="D14" s="3"/>
      <c r="E14" s="3"/>
      <c r="F14" s="3"/>
      <c r="G14" s="132"/>
      <c r="I14" s="159" t="s">
        <v>8</v>
      </c>
      <c r="J14" s="159"/>
      <c r="K14" s="159"/>
      <c r="L14" s="3"/>
      <c r="M14" s="3"/>
      <c r="N14" s="3"/>
      <c r="O14" s="132"/>
    </row>
    <row r="15" spans="1:16" ht="18" customHeight="1" x14ac:dyDescent="0.2">
      <c r="A15" s="159" t="s">
        <v>118</v>
      </c>
      <c r="B15" s="159"/>
      <c r="C15" s="159"/>
      <c r="D15" s="3"/>
      <c r="E15" s="3"/>
      <c r="F15" s="3"/>
      <c r="G15" s="7"/>
      <c r="I15" s="159" t="s">
        <v>118</v>
      </c>
      <c r="J15" s="159"/>
      <c r="K15" s="159"/>
      <c r="L15" s="3"/>
      <c r="M15" s="3"/>
      <c r="N15" s="3"/>
      <c r="O15" s="7"/>
    </row>
    <row r="16" spans="1:16" ht="18" customHeight="1" x14ac:dyDescent="0.2">
      <c r="A16" s="159" t="s">
        <v>9</v>
      </c>
      <c r="B16" s="159"/>
      <c r="C16" s="159"/>
      <c r="D16" s="3"/>
      <c r="E16" s="3"/>
      <c r="F16" s="3"/>
      <c r="G16" s="7"/>
      <c r="I16" s="159" t="s">
        <v>9</v>
      </c>
      <c r="J16" s="159"/>
      <c r="K16" s="159"/>
      <c r="L16" s="3"/>
      <c r="M16" s="3"/>
      <c r="N16" s="3"/>
      <c r="O16" s="7"/>
    </row>
    <row r="17" spans="1:16" ht="18" customHeight="1" x14ac:dyDescent="0.2">
      <c r="A17" s="159" t="s">
        <v>10</v>
      </c>
      <c r="B17" s="159"/>
      <c r="C17" s="159"/>
      <c r="D17" s="3"/>
      <c r="E17" s="3"/>
      <c r="F17" s="3"/>
      <c r="G17" s="7"/>
      <c r="I17" s="159" t="s">
        <v>10</v>
      </c>
      <c r="J17" s="159"/>
      <c r="K17" s="159"/>
      <c r="L17" s="3"/>
      <c r="M17" s="3"/>
      <c r="N17" s="3"/>
      <c r="O17" s="7"/>
    </row>
    <row r="18" spans="1:16" ht="18" customHeight="1" x14ac:dyDescent="0.2">
      <c r="A18" s="159" t="s">
        <v>11</v>
      </c>
      <c r="B18" s="159"/>
      <c r="C18" s="159"/>
      <c r="D18" s="3"/>
      <c r="E18" s="3"/>
      <c r="F18" s="3"/>
      <c r="G18" s="7"/>
      <c r="I18" s="159" t="s">
        <v>11</v>
      </c>
      <c r="J18" s="159"/>
      <c r="K18" s="159"/>
      <c r="L18" s="3"/>
      <c r="M18" s="3"/>
      <c r="N18" s="3"/>
      <c r="O18" s="7"/>
    </row>
    <row r="19" spans="1:16" ht="18" customHeight="1" x14ac:dyDescent="0.2">
      <c r="A19" s="159" t="s">
        <v>12</v>
      </c>
      <c r="B19" s="159"/>
      <c r="C19" s="159"/>
      <c r="D19" s="3"/>
      <c r="E19" s="3"/>
      <c r="F19" s="3"/>
      <c r="G19" s="7"/>
      <c r="I19" s="159" t="s">
        <v>12</v>
      </c>
      <c r="J19" s="159"/>
      <c r="K19" s="159"/>
      <c r="L19" s="3"/>
      <c r="M19" s="3"/>
      <c r="N19" s="3"/>
      <c r="O19" s="7"/>
    </row>
    <row r="20" spans="1:16" ht="18" customHeight="1" x14ac:dyDescent="0.2">
      <c r="A20" s="159" t="s">
        <v>13</v>
      </c>
      <c r="B20" s="159"/>
      <c r="C20" s="159"/>
      <c r="D20" s="3"/>
      <c r="E20" s="3"/>
      <c r="F20" s="3"/>
      <c r="G20" s="7"/>
      <c r="I20" s="159" t="s">
        <v>13</v>
      </c>
      <c r="J20" s="159"/>
      <c r="K20" s="159"/>
      <c r="L20" s="3"/>
      <c r="M20" s="3"/>
      <c r="N20" s="3"/>
      <c r="O20" s="7"/>
    </row>
    <row r="21" spans="1:16" ht="18" customHeight="1" x14ac:dyDescent="0.2">
      <c r="A21" s="159" t="s">
        <v>137</v>
      </c>
      <c r="B21" s="159"/>
      <c r="C21" s="159"/>
      <c r="D21" s="3"/>
      <c r="E21" s="3"/>
      <c r="F21" s="3"/>
      <c r="G21" s="7"/>
      <c r="I21" s="159" t="s">
        <v>137</v>
      </c>
      <c r="J21" s="159"/>
      <c r="K21" s="159"/>
      <c r="L21" s="3"/>
      <c r="M21" s="3"/>
      <c r="N21" s="3"/>
      <c r="O21" s="7"/>
    </row>
    <row r="23" spans="1:16" x14ac:dyDescent="0.2">
      <c r="A23" t="s">
        <v>122</v>
      </c>
      <c r="I23" t="s">
        <v>121</v>
      </c>
    </row>
    <row r="30" spans="1:16" x14ac:dyDescent="0.2">
      <c r="A30" s="304" t="s">
        <v>138</v>
      </c>
      <c r="B30" s="304"/>
      <c r="C30" s="304"/>
      <c r="D30" s="304"/>
      <c r="E30" s="304"/>
      <c r="F30" s="304"/>
      <c r="G30" s="304"/>
      <c r="H30" s="131"/>
      <c r="I30" s="304" t="s">
        <v>138</v>
      </c>
      <c r="J30" s="304"/>
      <c r="K30" s="304"/>
      <c r="L30" s="304"/>
      <c r="M30" s="304"/>
      <c r="N30" s="304"/>
      <c r="O30" s="304"/>
      <c r="P30" s="131"/>
    </row>
    <row r="31" spans="1:16" ht="16" x14ac:dyDescent="0.2">
      <c r="A31" s="162" t="s">
        <v>141</v>
      </c>
      <c r="B31" s="162"/>
      <c r="C31" s="162"/>
      <c r="D31" s="162"/>
      <c r="E31" s="162"/>
      <c r="F31" s="162"/>
      <c r="G31" s="162"/>
      <c r="H31" s="162"/>
      <c r="I31" s="162" t="s">
        <v>141</v>
      </c>
      <c r="J31" s="162"/>
      <c r="K31" s="162"/>
      <c r="L31" s="162"/>
      <c r="M31" s="162"/>
      <c r="N31" s="162"/>
      <c r="O31" s="162"/>
      <c r="P31" s="162"/>
    </row>
    <row r="32" spans="1:16" ht="16" x14ac:dyDescent="0.2">
      <c r="A32" s="162" t="s">
        <v>29</v>
      </c>
      <c r="B32" s="162"/>
      <c r="C32" s="162"/>
      <c r="D32" s="162"/>
      <c r="E32" s="162"/>
      <c r="F32" s="162"/>
      <c r="G32" s="162"/>
      <c r="H32" s="162"/>
      <c r="I32" s="162" t="s">
        <v>29</v>
      </c>
      <c r="J32" s="162"/>
      <c r="K32" s="162"/>
      <c r="L32" s="162"/>
      <c r="M32" s="162"/>
      <c r="N32" s="162"/>
      <c r="O32" s="162"/>
      <c r="P32" s="162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306"/>
      <c r="D34" s="306"/>
      <c r="E34" s="306"/>
      <c r="F34" s="1"/>
      <c r="G34" s="102"/>
      <c r="I34" s="97" t="s">
        <v>6</v>
      </c>
      <c r="J34" s="2"/>
      <c r="K34" s="306"/>
      <c r="L34" s="306"/>
      <c r="M34" s="306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116</v>
      </c>
      <c r="B36" s="101"/>
      <c r="C36" s="97" t="s">
        <v>65</v>
      </c>
      <c r="D36" s="101"/>
      <c r="E36" s="305" t="s">
        <v>139</v>
      </c>
      <c r="F36" s="305"/>
      <c r="G36" s="136"/>
      <c r="I36" s="97" t="s">
        <v>116</v>
      </c>
      <c r="J36" s="101"/>
      <c r="K36" s="97" t="s">
        <v>65</v>
      </c>
      <c r="L36" s="101"/>
      <c r="M36" s="305" t="s">
        <v>139</v>
      </c>
      <c r="N36" s="305"/>
      <c r="O36" s="136"/>
    </row>
    <row r="37" spans="1:15" ht="7.25" customHeight="1" x14ac:dyDescent="0.2"/>
    <row r="38" spans="1:15" ht="16.25" customHeight="1" x14ac:dyDescent="0.2">
      <c r="A38" s="160" t="s">
        <v>7</v>
      </c>
      <c r="B38" s="160"/>
      <c r="C38" s="160"/>
      <c r="D38" s="103" t="s">
        <v>133</v>
      </c>
      <c r="E38" s="103" t="s">
        <v>134</v>
      </c>
      <c r="F38" s="103" t="s">
        <v>135</v>
      </c>
      <c r="G38" s="103" t="s">
        <v>136</v>
      </c>
      <c r="I38" s="160" t="s">
        <v>7</v>
      </c>
      <c r="J38" s="160"/>
      <c r="K38" s="160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9" x14ac:dyDescent="0.2">
      <c r="A39" s="159" t="s">
        <v>8</v>
      </c>
      <c r="B39" s="159"/>
      <c r="C39" s="159"/>
      <c r="D39" s="3"/>
      <c r="E39" s="3"/>
      <c r="F39" s="3"/>
      <c r="G39" s="7"/>
      <c r="I39" s="159" t="s">
        <v>8</v>
      </c>
      <c r="J39" s="159"/>
      <c r="K39" s="159"/>
      <c r="L39" s="3"/>
      <c r="M39" s="3"/>
      <c r="N39" s="3"/>
      <c r="O39" s="7"/>
    </row>
    <row r="40" spans="1:15" ht="19" x14ac:dyDescent="0.2">
      <c r="A40" s="159" t="s">
        <v>118</v>
      </c>
      <c r="B40" s="159"/>
      <c r="C40" s="159"/>
      <c r="D40" s="3"/>
      <c r="E40" s="3"/>
      <c r="F40" s="3"/>
      <c r="G40" s="7"/>
      <c r="I40" s="159" t="s">
        <v>118</v>
      </c>
      <c r="J40" s="159"/>
      <c r="K40" s="159"/>
      <c r="L40" s="3"/>
      <c r="M40" s="3"/>
      <c r="N40" s="3"/>
      <c r="O40" s="7"/>
    </row>
    <row r="41" spans="1:15" ht="19" x14ac:dyDescent="0.2">
      <c r="A41" s="159" t="s">
        <v>9</v>
      </c>
      <c r="B41" s="159"/>
      <c r="C41" s="159"/>
      <c r="D41" s="3"/>
      <c r="E41" s="3"/>
      <c r="F41" s="3"/>
      <c r="G41" s="7"/>
      <c r="I41" s="159" t="s">
        <v>9</v>
      </c>
      <c r="J41" s="159"/>
      <c r="K41" s="159"/>
      <c r="L41" s="3"/>
      <c r="M41" s="3"/>
      <c r="N41" s="3"/>
      <c r="O41" s="7"/>
    </row>
    <row r="42" spans="1:15" ht="19" x14ac:dyDescent="0.2">
      <c r="A42" s="159" t="s">
        <v>10</v>
      </c>
      <c r="B42" s="159"/>
      <c r="C42" s="159"/>
      <c r="D42" s="3"/>
      <c r="E42" s="3"/>
      <c r="F42" s="3"/>
      <c r="G42" s="7"/>
      <c r="I42" s="159" t="s">
        <v>10</v>
      </c>
      <c r="J42" s="159"/>
      <c r="K42" s="159"/>
      <c r="L42" s="3"/>
      <c r="M42" s="3"/>
      <c r="N42" s="3"/>
      <c r="O42" s="7"/>
    </row>
    <row r="43" spans="1:15" ht="19" x14ac:dyDescent="0.2">
      <c r="A43" s="159" t="s">
        <v>11</v>
      </c>
      <c r="B43" s="159"/>
      <c r="C43" s="159"/>
      <c r="D43" s="3"/>
      <c r="E43" s="3"/>
      <c r="F43" s="3"/>
      <c r="G43" s="7"/>
      <c r="I43" s="159" t="s">
        <v>11</v>
      </c>
      <c r="J43" s="159"/>
      <c r="K43" s="159"/>
      <c r="L43" s="3"/>
      <c r="M43" s="3"/>
      <c r="N43" s="3"/>
      <c r="O43" s="7"/>
    </row>
    <row r="44" spans="1:15" ht="19" x14ac:dyDescent="0.2">
      <c r="A44" s="159" t="s">
        <v>12</v>
      </c>
      <c r="B44" s="159"/>
      <c r="C44" s="159"/>
      <c r="D44" s="3"/>
      <c r="E44" s="3"/>
      <c r="F44" s="3"/>
      <c r="G44" s="7"/>
      <c r="I44" s="159" t="s">
        <v>12</v>
      </c>
      <c r="J44" s="159"/>
      <c r="K44" s="159"/>
      <c r="L44" s="3"/>
      <c r="M44" s="3"/>
      <c r="N44" s="3"/>
      <c r="O44" s="7"/>
    </row>
    <row r="45" spans="1:15" ht="18" customHeight="1" x14ac:dyDescent="0.2">
      <c r="A45" s="159" t="s">
        <v>13</v>
      </c>
      <c r="B45" s="159"/>
      <c r="C45" s="159"/>
      <c r="D45" s="3"/>
      <c r="E45" s="3"/>
      <c r="F45" s="3"/>
      <c r="G45" s="7"/>
      <c r="I45" s="159" t="s">
        <v>13</v>
      </c>
      <c r="J45" s="159"/>
      <c r="K45" s="159"/>
      <c r="L45" s="3"/>
      <c r="M45" s="3"/>
      <c r="N45" s="3"/>
      <c r="O45" s="7"/>
    </row>
    <row r="46" spans="1:15" ht="19" x14ac:dyDescent="0.2">
      <c r="A46" s="159" t="s">
        <v>137</v>
      </c>
      <c r="B46" s="159"/>
      <c r="C46" s="159"/>
      <c r="D46" s="3"/>
      <c r="E46" s="3"/>
      <c r="F46" s="3"/>
      <c r="G46" s="7"/>
      <c r="I46" s="159" t="s">
        <v>137</v>
      </c>
      <c r="J46" s="159"/>
      <c r="K46" s="159"/>
      <c r="L46" s="3"/>
      <c r="M46" s="3"/>
      <c r="N46" s="3"/>
      <c r="O46" s="7"/>
    </row>
    <row r="48" spans="1:15" x14ac:dyDescent="0.2">
      <c r="A48" t="s">
        <v>120</v>
      </c>
      <c r="I48" t="s">
        <v>120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2026-06-13T17:44:13Z</cp:lastPrinted>
  <dcterms:created xsi:type="dcterms:W3CDTF">2023-03-02T01:29:27Z</dcterms:created>
  <dcterms:modified xsi:type="dcterms:W3CDTF">2026-09-19T01:00:38Z</dcterms:modified>
</cp:coreProperties>
</file>