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88D3B80A-91C6-CB41-8D82-80BFBA2D797B}" xr6:coauthVersionLast="47" xr6:coauthVersionMax="47" xr10:uidLastSave="{00000000-0000-0000-0000-000000000000}"/>
  <bookViews>
    <workbookView xWindow="2020" yWindow="1400" windowWidth="33820" windowHeight="1958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1" l="1"/>
  <c r="B11" i="21"/>
  <c r="AJ12" i="29"/>
  <c r="AK12" i="29"/>
  <c r="AL12" i="29"/>
  <c r="AM12" i="29"/>
  <c r="AN12" i="29" s="1"/>
  <c r="AJ13" i="29"/>
  <c r="AK13" i="29"/>
  <c r="AL13" i="29"/>
  <c r="AM13" i="29"/>
  <c r="AN13" i="29" s="1"/>
  <c r="AJ14" i="29"/>
  <c r="AK14" i="29"/>
  <c r="AL14" i="29"/>
  <c r="AM14" i="29"/>
  <c r="AN14" i="29" s="1"/>
  <c r="AJ15" i="29"/>
  <c r="AK15" i="29"/>
  <c r="AL15" i="29"/>
  <c r="AM15" i="29"/>
  <c r="AN15" i="29" s="1"/>
  <c r="AJ16" i="29"/>
  <c r="AK16" i="29"/>
  <c r="AL16" i="29"/>
  <c r="AM16" i="29"/>
  <c r="AN16" i="29" s="1"/>
  <c r="AJ17" i="29"/>
  <c r="AK17" i="29"/>
  <c r="AL17" i="29"/>
  <c r="AM17" i="29"/>
  <c r="AJ18" i="29"/>
  <c r="AK18" i="29"/>
  <c r="AL18" i="29"/>
  <c r="AM18" i="29"/>
  <c r="AJ19" i="29"/>
  <c r="AK19" i="29"/>
  <c r="AL19" i="29"/>
  <c r="AM19" i="29"/>
  <c r="AJ20" i="29"/>
  <c r="AK20" i="29"/>
  <c r="AL20" i="29"/>
  <c r="AM20" i="29"/>
  <c r="AJ21" i="29"/>
  <c r="AK21" i="29"/>
  <c r="AL21" i="29"/>
  <c r="AM21" i="29"/>
  <c r="AJ22" i="29"/>
  <c r="AK22" i="29"/>
  <c r="AL22" i="29"/>
  <c r="AM22" i="29"/>
  <c r="AJ23" i="29"/>
  <c r="AK23" i="29"/>
  <c r="AL23" i="29"/>
  <c r="AM23" i="29"/>
  <c r="AJ24" i="29"/>
  <c r="AK24" i="29"/>
  <c r="AL24" i="29"/>
  <c r="AM24" i="29"/>
  <c r="AJ25" i="29"/>
  <c r="AK25" i="29"/>
  <c r="AL25" i="29"/>
  <c r="AM25" i="29"/>
  <c r="AJ26" i="29"/>
  <c r="AK26" i="29"/>
  <c r="AL26" i="29"/>
  <c r="AM26" i="29"/>
  <c r="AJ27" i="29"/>
  <c r="AK27" i="29"/>
  <c r="AL27" i="29"/>
  <c r="AM27" i="29"/>
  <c r="AJ28" i="29"/>
  <c r="AK28" i="29"/>
  <c r="AL28" i="29"/>
  <c r="AM28" i="29"/>
  <c r="AJ29" i="29"/>
  <c r="AK29" i="29"/>
  <c r="AL29" i="29"/>
  <c r="AM29" i="29"/>
  <c r="AJ30" i="29"/>
  <c r="AK30" i="29"/>
  <c r="AL30" i="29"/>
  <c r="AM30" i="29"/>
  <c r="AJ31" i="29"/>
  <c r="AK31" i="29"/>
  <c r="AL31" i="29"/>
  <c r="AM31" i="29"/>
  <c r="AJ32" i="29"/>
  <c r="AK32" i="29"/>
  <c r="AL32" i="29"/>
  <c r="AM32" i="29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J40" i="29"/>
  <c r="AK40" i="29"/>
  <c r="AL40" i="29"/>
  <c r="AM40" i="29"/>
  <c r="AJ41" i="29"/>
  <c r="AK41" i="29"/>
  <c r="AL41" i="29"/>
  <c r="AM41" i="29"/>
  <c r="AJ42" i="29"/>
  <c r="AK42" i="29"/>
  <c r="AL42" i="29"/>
  <c r="AM42" i="29"/>
  <c r="AN42" i="29" s="1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J48" i="29"/>
  <c r="AK48" i="29"/>
  <c r="AL48" i="29"/>
  <c r="AM48" i="29"/>
  <c r="AN48" i="29" s="1"/>
  <c r="AJ49" i="29"/>
  <c r="AK49" i="29"/>
  <c r="AL49" i="29"/>
  <c r="AM49" i="29"/>
  <c r="AJ50" i="29"/>
  <c r="AK50" i="29"/>
  <c r="AL50" i="29"/>
  <c r="AM50" i="29"/>
  <c r="AJ51" i="29"/>
  <c r="AK51" i="29"/>
  <c r="AL51" i="29"/>
  <c r="AM51" i="29"/>
  <c r="AN51" i="29" s="1"/>
  <c r="AJ52" i="29"/>
  <c r="AK52" i="29"/>
  <c r="AL52" i="29"/>
  <c r="AM52" i="29"/>
  <c r="AJ53" i="29"/>
  <c r="AK53" i="29"/>
  <c r="AL53" i="29"/>
  <c r="AM53" i="29"/>
  <c r="AJ54" i="29"/>
  <c r="AK54" i="29"/>
  <c r="AL54" i="29"/>
  <c r="AM54" i="29"/>
  <c r="AJ55" i="29"/>
  <c r="AK55" i="29"/>
  <c r="AL55" i="29"/>
  <c r="AM55" i="29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 s="1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Y28" i="32"/>
  <c r="AJ29" i="32"/>
  <c r="AK29" i="32"/>
  <c r="AL29" i="32"/>
  <c r="AM29" i="32"/>
  <c r="AS29" i="32"/>
  <c r="AT29" i="32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AY42" i="32" l="1"/>
  <c r="AN53" i="29"/>
  <c r="AN55" i="29"/>
  <c r="AN39" i="29"/>
  <c r="AN40" i="29"/>
  <c r="AN41" i="29"/>
  <c r="AN49" i="29"/>
  <c r="AN50" i="29"/>
  <c r="AN29" i="29"/>
  <c r="AN47" i="29"/>
  <c r="AN38" i="29"/>
  <c r="AN45" i="29"/>
  <c r="AN21" i="29"/>
  <c r="AY29" i="32"/>
  <c r="AN30" i="29"/>
  <c r="AN54" i="29"/>
  <c r="AN46" i="29"/>
  <c r="AN17" i="29"/>
  <c r="AN18" i="29"/>
  <c r="AN32" i="29"/>
  <c r="AN37" i="29"/>
  <c r="AN19" i="29"/>
  <c r="AN27" i="29"/>
  <c r="AN44" i="29"/>
  <c r="AN52" i="29"/>
  <c r="AU24" i="32"/>
  <c r="AY24" i="32"/>
  <c r="AN20" i="29"/>
  <c r="AN22" i="29"/>
  <c r="AN23" i="29"/>
  <c r="AN24" i="29"/>
  <c r="AN25" i="29"/>
  <c r="AN26" i="29"/>
  <c r="AN43" i="29"/>
  <c r="AN28" i="29"/>
  <c r="AN31" i="29"/>
  <c r="AN33" i="29"/>
  <c r="AN34" i="29"/>
  <c r="AN35" i="29"/>
  <c r="AN36" i="29"/>
  <c r="AY32" i="32"/>
  <c r="AY13" i="32"/>
  <c r="AY30" i="32"/>
  <c r="AU11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A26" i="32"/>
  <c r="BB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S55" i="29"/>
  <c r="AX54" i="29"/>
  <c r="AW54" i="29"/>
  <c r="AT54" i="29"/>
  <c r="AU54" i="29" s="1"/>
  <c r="AS54" i="29"/>
  <c r="AX53" i="29"/>
  <c r="AW53" i="29"/>
  <c r="AT53" i="29"/>
  <c r="AU53" i="29" s="1"/>
  <c r="AS53" i="29"/>
  <c r="AX52" i="29"/>
  <c r="AW52" i="29"/>
  <c r="AT52" i="29"/>
  <c r="AY52" i="29" s="1"/>
  <c r="BD52" i="29" s="1"/>
  <c r="AS52" i="29"/>
  <c r="AX51" i="29"/>
  <c r="AW51" i="29"/>
  <c r="AT51" i="29"/>
  <c r="AS51" i="29"/>
  <c r="AX50" i="29"/>
  <c r="AW50" i="29"/>
  <c r="AT50" i="29"/>
  <c r="AU50" i="29" s="1"/>
  <c r="AS50" i="29"/>
  <c r="BA50" i="29"/>
  <c r="AX49" i="29"/>
  <c r="AW49" i="29"/>
  <c r="AT49" i="29"/>
  <c r="AU49" i="29" s="1"/>
  <c r="AS49" i="29"/>
  <c r="AX48" i="29"/>
  <c r="AW48" i="29"/>
  <c r="AT48" i="29"/>
  <c r="AS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X30" i="29"/>
  <c r="AW30" i="29"/>
  <c r="AT30" i="29"/>
  <c r="AS30" i="29"/>
  <c r="AW29" i="29"/>
  <c r="AS29" i="29"/>
  <c r="AX28" i="29"/>
  <c r="V28" i="33" s="1"/>
  <c r="AW28" i="29"/>
  <c r="AT28" i="29"/>
  <c r="U28" i="33" s="1"/>
  <c r="AS28" i="29"/>
  <c r="AX27" i="29"/>
  <c r="V27" i="33" s="1"/>
  <c r="AW27" i="29"/>
  <c r="AS27" i="29"/>
  <c r="AX26" i="29"/>
  <c r="V26" i="33" s="1"/>
  <c r="AW26" i="29"/>
  <c r="AT26" i="29"/>
  <c r="U26" i="33" s="1"/>
  <c r="AS26" i="29"/>
  <c r="AX25" i="29"/>
  <c r="V25" i="33" s="1"/>
  <c r="AW25" i="29"/>
  <c r="AS25" i="29"/>
  <c r="AX24" i="29"/>
  <c r="V24" i="33" s="1"/>
  <c r="AW24" i="29"/>
  <c r="AT24" i="29"/>
  <c r="U24" i="33" s="1"/>
  <c r="AS24" i="29"/>
  <c r="AX23" i="29"/>
  <c r="V23" i="33" s="1"/>
  <c r="AW23" i="29"/>
  <c r="AT23" i="29"/>
  <c r="AS23" i="29"/>
  <c r="AX22" i="29"/>
  <c r="V22" i="33" s="1"/>
  <c r="AW22" i="29"/>
  <c r="AT22" i="29"/>
  <c r="AS22" i="29"/>
  <c r="AW21" i="29"/>
  <c r="AS21" i="29"/>
  <c r="AX20" i="29"/>
  <c r="V20" i="33" s="1"/>
  <c r="AW20" i="29"/>
  <c r="AT20" i="29"/>
  <c r="AS20" i="29"/>
  <c r="AX19" i="29"/>
  <c r="V19" i="33" s="1"/>
  <c r="AW19" i="29"/>
  <c r="AT19" i="29"/>
  <c r="AS19" i="29"/>
  <c r="AW18" i="29"/>
  <c r="AS18" i="29"/>
  <c r="AX17" i="29"/>
  <c r="V17" i="33" s="1"/>
  <c r="AW17" i="29"/>
  <c r="AS17" i="29"/>
  <c r="AW16" i="29"/>
  <c r="AS16" i="29"/>
  <c r="U22" i="24"/>
  <c r="AX15" i="29"/>
  <c r="V15" i="33" s="1"/>
  <c r="AW15" i="29"/>
  <c r="AT15" i="29"/>
  <c r="U15" i="33" s="1"/>
  <c r="AS15" i="29"/>
  <c r="AB22" i="24" s="1"/>
  <c r="W22" i="24"/>
  <c r="V22" i="24"/>
  <c r="T22" i="24"/>
  <c r="AW14" i="29"/>
  <c r="AS14" i="29"/>
  <c r="AX13" i="29"/>
  <c r="V13" i="33" s="1"/>
  <c r="AW13" i="29"/>
  <c r="AS13" i="29"/>
  <c r="AX12" i="29"/>
  <c r="AW12" i="29"/>
  <c r="AS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0" i="30" l="1"/>
  <c r="BB50" i="30" s="1"/>
  <c r="AY52" i="31"/>
  <c r="BD52" i="31" s="1"/>
  <c r="AY48" i="29"/>
  <c r="BD48" i="29" s="1"/>
  <c r="AY55" i="29"/>
  <c r="BD55" i="29" s="1"/>
  <c r="AY53" i="26"/>
  <c r="BD53" i="26" s="1"/>
  <c r="AN50" i="27"/>
  <c r="AY52" i="27"/>
  <c r="BD52" i="27" s="1"/>
  <c r="W18" i="24"/>
  <c r="AN54" i="28"/>
  <c r="AY51" i="28"/>
  <c r="BD51" i="28" s="1"/>
  <c r="AN51" i="30"/>
  <c r="AY53" i="30"/>
  <c r="BD53" i="30" s="1"/>
  <c r="AN55" i="30"/>
  <c r="T24" i="24"/>
  <c r="AN38" i="31"/>
  <c r="AN30" i="31"/>
  <c r="AN52" i="26"/>
  <c r="AN46" i="27"/>
  <c r="AN50" i="28"/>
  <c r="T36" i="33"/>
  <c r="T49" i="33"/>
  <c r="T21" i="33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Y54" i="29"/>
  <c r="BD54" i="29" s="1"/>
  <c r="BA54" i="29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AU30" i="29"/>
  <c r="U30" i="33"/>
  <c r="L43" i="21"/>
  <c r="T30" i="33"/>
  <c r="AY23" i="29"/>
  <c r="U23" i="33"/>
  <c r="AU22" i="29"/>
  <c r="U22" i="33"/>
  <c r="AY20" i="29"/>
  <c r="U20" i="33"/>
  <c r="AU19" i="29"/>
  <c r="U19" i="33"/>
  <c r="V12" i="33"/>
  <c r="AQ12" i="29"/>
  <c r="AT12" i="29" s="1"/>
  <c r="T12" i="33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T32" i="33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T24" i="33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T17" i="33"/>
  <c r="AU48" i="29"/>
  <c r="BB51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Y28" i="29"/>
  <c r="AY32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T13" i="33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U44" i="29"/>
  <c r="T48" i="33"/>
  <c r="BA30" i="29"/>
  <c r="AU20" i="29"/>
  <c r="T28" i="33"/>
  <c r="AY30" i="29"/>
  <c r="AY42" i="29"/>
  <c r="T20" i="33"/>
  <c r="AU32" i="29"/>
  <c r="T35" i="33"/>
  <c r="T37" i="33"/>
  <c r="T19" i="33"/>
  <c r="AU23" i="29"/>
  <c r="AY38" i="29"/>
  <c r="AY22" i="29"/>
  <c r="AY24" i="29"/>
  <c r="AU40" i="29"/>
  <c r="T47" i="33"/>
  <c r="AU24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49" i="31"/>
  <c r="AQ49" i="31"/>
  <c r="BA49" i="31"/>
  <c r="BB37" i="31"/>
  <c r="AQ37" i="31"/>
  <c r="BA37" i="31"/>
  <c r="AY33" i="31"/>
  <c r="AY37" i="31"/>
  <c r="AY41" i="31"/>
  <c r="AY45" i="31"/>
  <c r="AY49" i="31"/>
  <c r="BD49" i="31" s="1"/>
  <c r="AQ50" i="31"/>
  <c r="AY53" i="31"/>
  <c r="BD53" i="31" s="1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E39" i="21" l="1"/>
  <c r="BB55" i="26"/>
  <c r="BA55" i="26"/>
  <c r="N39" i="21"/>
  <c r="F39" i="21"/>
  <c r="BB38" i="31"/>
  <c r="AB38" i="33"/>
  <c r="BA38" i="31"/>
  <c r="AQ38" i="31"/>
  <c r="BB30" i="31"/>
  <c r="AB30" i="33"/>
  <c r="BA30" i="31"/>
  <c r="AQ30" i="31"/>
  <c r="BB52" i="26"/>
  <c r="AQ52" i="26"/>
  <c r="BA52" i="26"/>
  <c r="H35" i="33"/>
  <c r="AQ35" i="26"/>
  <c r="AT35" i="26" s="1"/>
  <c r="H11" i="33"/>
  <c r="AQ11" i="26"/>
  <c r="AT11" i="26" s="1"/>
  <c r="H20" i="33"/>
  <c r="BB20" i="26"/>
  <c r="AQ20" i="26"/>
  <c r="BA20" i="26"/>
  <c r="H26" i="33"/>
  <c r="BA26" i="26"/>
  <c r="BB26" i="26"/>
  <c r="AQ26" i="26"/>
  <c r="AB43" i="33"/>
  <c r="L45" i="21"/>
  <c r="BA50" i="27"/>
  <c r="AQ50" i="27"/>
  <c r="BB50" i="27"/>
  <c r="BB46" i="27"/>
  <c r="AQ46" i="27"/>
  <c r="BA46" i="27"/>
  <c r="AQ38" i="27"/>
  <c r="BA38" i="27"/>
  <c r="L38" i="33"/>
  <c r="BB38" i="27"/>
  <c r="L49" i="33"/>
  <c r="BB45" i="27"/>
  <c r="AQ45" i="27"/>
  <c r="BA45" i="27"/>
  <c r="AQ34" i="27"/>
  <c r="BB34" i="27"/>
  <c r="BA34" i="27"/>
  <c r="L34" i="33"/>
  <c r="L48" i="33"/>
  <c r="BA44" i="27"/>
  <c r="BB30" i="27"/>
  <c r="AQ30" i="27"/>
  <c r="BA54" i="28"/>
  <c r="AQ54" i="28"/>
  <c r="BB54" i="28"/>
  <c r="BA50" i="28"/>
  <c r="AQ50" i="28"/>
  <c r="BB50" i="28"/>
  <c r="AQ29" i="28"/>
  <c r="AT29" i="28" s="1"/>
  <c r="P29" i="33"/>
  <c r="BB51" i="30"/>
  <c r="AQ51" i="30"/>
  <c r="BA51" i="30"/>
  <c r="BB55" i="30"/>
  <c r="AQ55" i="30"/>
  <c r="BA55" i="30"/>
  <c r="AF14" i="24"/>
  <c r="AB14" i="24"/>
  <c r="BA46" i="29"/>
  <c r="AQ46" i="29"/>
  <c r="BB46" i="29"/>
  <c r="BA30" i="27"/>
  <c r="L30" i="33"/>
  <c r="L41" i="21"/>
  <c r="L22" i="33"/>
  <c r="BB22" i="27"/>
  <c r="BA22" i="27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L14" i="21" s="1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L39" i="21" s="1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U35" i="33" l="1"/>
  <c r="M18" i="21"/>
  <c r="Q29" i="33"/>
  <c r="AU29" i="28"/>
  <c r="AX29" i="28" s="1"/>
  <c r="M15" i="21"/>
  <c r="O42" i="21"/>
  <c r="D39" i="21"/>
  <c r="O45" i="21"/>
  <c r="G45" i="21"/>
  <c r="G46" i="21"/>
  <c r="AU35" i="26"/>
  <c r="AX35" i="26" s="1"/>
  <c r="N15" i="21" s="1"/>
  <c r="I35" i="33"/>
  <c r="AY11" i="26"/>
  <c r="AU11" i="26"/>
  <c r="I11" i="33"/>
  <c r="O41" i="21"/>
  <c r="O40" i="21"/>
  <c r="G44" i="21"/>
  <c r="O44" i="21"/>
  <c r="G41" i="21"/>
  <c r="AQ52" i="19"/>
  <c r="BA52" i="19"/>
  <c r="BB52" i="19"/>
  <c r="U43" i="33"/>
  <c r="M43" i="21"/>
  <c r="AQ23" i="19"/>
  <c r="BB23" i="19"/>
  <c r="AU31" i="28"/>
  <c r="AY31" i="28"/>
  <c r="Q31" i="33"/>
  <c r="E42" i="21"/>
  <c r="J35" i="33"/>
  <c r="AY35" i="26"/>
  <c r="BA44" i="19"/>
  <c r="BB44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AY25" i="29"/>
  <c r="AU11" i="28"/>
  <c r="AY11" i="28"/>
  <c r="I12" i="33"/>
  <c r="AU12" i="26"/>
  <c r="AU37" i="26"/>
  <c r="BA37" i="26"/>
  <c r="I37" i="33"/>
  <c r="AY12" i="26"/>
  <c r="BD12" i="26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F15" i="21"/>
  <c r="BA18" i="26"/>
  <c r="AH18" i="33"/>
  <c r="AG28" i="24"/>
  <c r="F21" i="21"/>
  <c r="AH16" i="33"/>
  <c r="BD12" i="32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M39" i="21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AY29" i="28" l="1"/>
  <c r="R29" i="33"/>
  <c r="G39" i="21"/>
  <c r="M14" i="21"/>
  <c r="K11" i="33"/>
  <c r="BD11" i="26"/>
  <c r="BD31" i="28"/>
  <c r="G42" i="21" s="1"/>
  <c r="S31" i="33"/>
  <c r="V43" i="33"/>
  <c r="N43" i="21"/>
  <c r="V35" i="33"/>
  <c r="N18" i="21"/>
  <c r="AE27" i="33"/>
  <c r="BD27" i="31"/>
  <c r="AE25" i="33"/>
  <c r="BD25" i="31"/>
  <c r="V21" i="33"/>
  <c r="AY21" i="29"/>
  <c r="N17" i="33"/>
  <c r="AY17" i="27"/>
  <c r="BB35" i="26"/>
  <c r="K35" i="33"/>
  <c r="BD35" i="26"/>
  <c r="O15" i="21" s="1"/>
  <c r="BA35" i="26"/>
  <c r="AE21" i="33"/>
  <c r="BD21" i="31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O46" i="21" s="1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O16" i="21" l="1"/>
  <c r="S29" i="33"/>
  <c r="BD29" i="28"/>
  <c r="N14" i="21"/>
  <c r="O19" i="21"/>
  <c r="W21" i="33"/>
  <c r="AJ21" i="33" s="1"/>
  <c r="BD21" i="29"/>
  <c r="O17" i="33"/>
  <c r="BD17" i="27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O43" i="21" s="1"/>
  <c r="W43" i="33"/>
  <c r="BB35" i="29"/>
  <c r="BA35" i="29"/>
  <c r="K16" i="33"/>
  <c r="AH16" i="24"/>
  <c r="F18" i="33"/>
  <c r="G43" i="33"/>
  <c r="AY18" i="19"/>
  <c r="BD39" i="19"/>
  <c r="O39" i="21" s="1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O21" i="21" s="1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O18" i="21" s="1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O14" i="21" l="1"/>
  <c r="AJ14" i="33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<sst xmlns="http://schemas.openxmlformats.org/spreadsheetml/2006/main" count="1447" uniqueCount="221">
  <si>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</si>
  <si>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</si>
  <si>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</si>
  <si>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</si>
  <si>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</si>
  <si>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</si>
  <si>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</si>
  <si>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</si>
  <si>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</si>
  <si>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</si>
  <si>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</si>
  <si>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</si>
  <si>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</si>
  <si>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</si>
  <si>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</si>
  <si>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</si>
  <si>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</si>
  <si>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</si>
  <si>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</si>
  <si>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</si>
  <si>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</si>
  <si>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</si>
  <si>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</si>
  <si>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</si>
  <si>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</si>
  <si>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</si>
  <si>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</si>
  <si>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</si>
  <si>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</si>
  <si>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</si>
  <si>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</si>
  <si>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</si>
  <si>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</si>
  <si>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</si>
  <si>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</si>
  <si>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</si>
  <si>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</si>
  <si>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</si>
  <si>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</si>
  <si>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</si>
  <si>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</si>
  <si>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</si>
  <si>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</si>
  <si>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</si>
  <si>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</si>
  <si>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</si>
  <si>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</si>
  <si>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</si>
  <si>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</si>
  <si>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</si>
  <si>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</si>
  <si>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</si>
  <si>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</si>
  <si>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</si>
  <si>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</si>
  <si>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</si>
  <si>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</si>
  <si>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</si>
  <si>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</si>
  <si>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</si>
  <si>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</si>
  <si>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</si>
  <si>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</si>
  <si>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</si>
  <si>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</si>
  <si>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</si>
  <si>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</si>
  <si>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</si>
  <si>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</si>
  <si>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</si>
  <si>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</si>
  <si>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</si>
  <si>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</si>
  <si>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</si>
  <si>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</si>
  <si>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</si>
  <si>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</si>
  <si>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</si>
  <si>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</si>
  <si>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</si>
  <si>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</si>
  <si>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</si>
  <si>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</si>
  <si>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</si>
  <si>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</si>
  <si>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</si>
  <si>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</si>
  <si>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</si>
  <si>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</si>
  <si>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</si>
  <si>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</si>
  <si>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</si>
  <si>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</si>
  <si>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</si>
  <si>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</si>
  <si>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</si>
  <si>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</si>
  <si>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</si>
  <si>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</si>
  <si>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</si>
  <si>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</si>
  <si>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</si>
  <si>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</si>
  <si>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</si>
  <si>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</si>
  <si>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</si>
  <si>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</si>
  <si>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</si>
  <si>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</si>
  <si>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</si>
  <si>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</si>
  <si>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</si>
  <si>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</si>
  <si>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</si>
  <si>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</si>
  <si>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</si>
  <si>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</si>
  <si>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</si>
  <si>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</si>
  <si>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</si>
  <si>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</si>
  <si>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</si>
  <si>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</si>
  <si>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</si>
  <si>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</si>
  <si>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</si>
  <si>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</si>
  <si>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</si>
  <si>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</si>
  <si>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</si>
  <si>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</si>
  <si>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</si>
  <si>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</si>
  <si>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</si>
  <si>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</si>
  <si>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</si>
  <si>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</si>
  <si>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</si>
  <si>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</si>
  <si>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</si>
  <si>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</si>
  <si>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</si>
  <si>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</si>
  <si>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</si>
  <si>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</si>
  <si>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</si>
  <si>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</si>
  <si>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>ABRIL</t>
  </si>
  <si>
    <t>GUZMAN VILORIO</t>
  </si>
  <si>
    <t>ALBYS ANDRES</t>
  </si>
  <si>
    <t>SEVERINO MINIEL</t>
  </si>
  <si>
    <t>ALFREDO</t>
  </si>
  <si>
    <t xml:space="preserve">CONTRERAS </t>
  </si>
  <si>
    <t>ALIANNA MILAGROS</t>
  </si>
  <si>
    <t xml:space="preserve">DE JESUS </t>
  </si>
  <si>
    <t>ANA YULISA</t>
  </si>
  <si>
    <t>FRIAS MARTE</t>
  </si>
  <si>
    <t>ASHLEY NATALIE</t>
  </si>
  <si>
    <t>CUEVAS FRIAS</t>
  </si>
  <si>
    <t>CATERIN CARINA</t>
  </si>
  <si>
    <t>DELGADO MANZUETA</t>
  </si>
  <si>
    <t>CLARYS</t>
  </si>
  <si>
    <t>ALMANZAR BRAND</t>
  </si>
  <si>
    <t>CRISTOFHER</t>
  </si>
  <si>
    <t>GOMEZ FELIZ</t>
  </si>
  <si>
    <t>DARLIN</t>
  </si>
  <si>
    <t>ESTEPAN CAPELLAN</t>
  </si>
  <si>
    <t>DIONICIO</t>
  </si>
  <si>
    <t>GARCIA DE LEON</t>
  </si>
  <si>
    <t>DJOUME</t>
  </si>
  <si>
    <t xml:space="preserve">NOMBRE </t>
  </si>
  <si>
    <t>EDDY MALVIN</t>
  </si>
  <si>
    <t xml:space="preserve">DE LA CRUZ </t>
  </si>
  <si>
    <t>ELVIN</t>
  </si>
  <si>
    <t>VICENTE GARCIA</t>
  </si>
  <si>
    <t>EMELI LINDALBA</t>
  </si>
  <si>
    <t>NICASIO RODRIGUEZ</t>
  </si>
  <si>
    <t>ERILEINE</t>
  </si>
  <si>
    <t xml:space="preserve">NUÑEZ </t>
  </si>
  <si>
    <t>FRANYER ARTURO</t>
  </si>
  <si>
    <t>CUSTODIO MACEO</t>
  </si>
  <si>
    <t>FREDDY AMAURI</t>
  </si>
  <si>
    <t>ACOSTA RAMIREZ</t>
  </si>
  <si>
    <t>GENESIS</t>
  </si>
  <si>
    <t>FERRAND PINALES</t>
  </si>
  <si>
    <t xml:space="preserve">MARTINEZ </t>
  </si>
  <si>
    <t>JARNIEL</t>
  </si>
  <si>
    <t xml:space="preserve">ALVAREZ </t>
  </si>
  <si>
    <t>JEIDY LAUFRALENIS</t>
  </si>
  <si>
    <t>VASQUEZ BOBADILLA</t>
  </si>
  <si>
    <t>JENNY BERNICE</t>
  </si>
  <si>
    <t xml:space="preserve">LEONARD </t>
  </si>
  <si>
    <t>JOHANNA</t>
  </si>
  <si>
    <t>FIGUEROA JOHNSON</t>
  </si>
  <si>
    <t>JUANA</t>
  </si>
  <si>
    <t>JIMENEZ LOPEZ</t>
  </si>
  <si>
    <t>KELVIN JUNIOR</t>
  </si>
  <si>
    <t>VILLANUEVA MEDINA</t>
  </si>
  <si>
    <t>LENNY</t>
  </si>
  <si>
    <t xml:space="preserve">SANTIAGO </t>
  </si>
  <si>
    <t>LEX WALNIR</t>
  </si>
  <si>
    <t>MEJIA PAYANO</t>
  </si>
  <si>
    <t>MACIEL</t>
  </si>
  <si>
    <t xml:space="preserve">VIZCAÍNO </t>
  </si>
  <si>
    <t>MARIA FERNANDA</t>
  </si>
  <si>
    <t>SANCHEZ MORETA</t>
  </si>
  <si>
    <t>MARIEN AMERICA</t>
  </si>
  <si>
    <t>CALCAÑO DE LA NIEVE</t>
  </si>
  <si>
    <t>SAMUEL</t>
  </si>
  <si>
    <t>SELMO FERRAND</t>
  </si>
  <si>
    <t>VICTOR ALFONSO</t>
  </si>
  <si>
    <t>GARCIA YOSIRA</t>
  </si>
  <si>
    <t>WINIFER</t>
  </si>
  <si>
    <t xml:space="preserve">SELMO </t>
  </si>
  <si>
    <t>YEANDRI</t>
  </si>
  <si>
    <t>PICHARDO FLORENTINO</t>
  </si>
  <si>
    <t>NAIROBI ALEXANDRA</t>
  </si>
  <si>
    <t>FENELON</t>
  </si>
  <si>
    <t>D</t>
  </si>
  <si>
    <t>AÑO ESCOLAR 2026-2027</t>
  </si>
  <si>
    <t>Acta Final de Calificación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</si>
</sst>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0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4" fillId="19" borderId="1" xfId="0" applyFont="1" applyFill="1" applyBorder="1" applyAlignment="1" applyProtection="1">
      <alignment vertical="center" wrapText="1"/>
      <protection locked="0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2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76016</xdr:rowOff>
    </xdr:from>
    <xdr:to>
      <xdr:col>12</xdr:col>
      <xdr:colOff>180462</xdr:colOff>
      <xdr:row>29</xdr:row>
      <xdr:rowOff>10747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118" y="5016316"/>
          <a:ext cx="1434844" cy="696731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241300</xdr:colOff>
      <xdr:row>0</xdr:row>
      <xdr:rowOff>0</xdr:rowOff>
    </xdr:from>
    <xdr:to>
      <xdr:col>1</xdr:col>
      <xdr:colOff>317500</xdr:colOff>
      <xdr:row>4</xdr:row>
      <xdr:rowOff>36822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24A2AEA-4377-CD4A-FB3D-244DF023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300" y="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8</xdr:col>
      <xdr:colOff>241300</xdr:colOff>
      <xdr:row>0</xdr:row>
      <xdr:rowOff>0</xdr:rowOff>
    </xdr:from>
    <xdr:to>
      <xdr:col>9</xdr:col>
      <xdr:colOff>317500</xdr:colOff>
      <xdr:row>4</xdr:row>
      <xdr:rowOff>36822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FE507F-21E4-8A4F-80CD-DFB5B226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29100" y="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24</xdr:row>
      <xdr:rowOff>177800</xdr:rowOff>
    </xdr:from>
    <xdr:to>
      <xdr:col>1</xdr:col>
      <xdr:colOff>330200</xdr:colOff>
      <xdr:row>29</xdr:row>
      <xdr:rowOff>24122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B1BF0C9-291B-E642-900B-2F49EDA0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4927600"/>
          <a:ext cx="901700" cy="798822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254000</xdr:colOff>
      <xdr:row>25</xdr:row>
      <xdr:rowOff>0</xdr:rowOff>
    </xdr:from>
    <xdr:to>
      <xdr:col>9</xdr:col>
      <xdr:colOff>330200</xdr:colOff>
      <xdr:row>29</xdr:row>
      <xdr:rowOff>36822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496D360-0D08-F04F-B33A-C8125F631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1800" y="4940300"/>
          <a:ext cx="901700" cy="7988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123235</xdr:colOff>
      <xdr:row>0</xdr:row>
      <xdr:rowOff>132522</xdr:rowOff>
    </xdr:from>
    <xdr:to>
      <xdr:col>35</xdr:col>
      <xdr:colOff>309885</xdr:colOff>
      <xdr:row>6</xdr:row>
      <xdr:rowOff>121478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8384FC-6252-C64A-AD25-FFBF8F36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68626" y="132522"/>
          <a:ext cx="1732737" cy="15350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13511</xdr:colOff>
      <xdr:row>0</xdr:row>
      <xdr:rowOff>347376</xdr:rowOff>
    </xdr:from>
    <xdr:to>
      <xdr:col>7</xdr:col>
      <xdr:colOff>94575</xdr:colOff>
      <xdr:row>7</xdr:row>
      <xdr:rowOff>183979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1BDC693-DB32-7F4D-9F5B-24D4C4A0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2554" y="347376"/>
          <a:ext cx="1432127" cy="126873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0" zoomScale="85" zoomScaleNormal="85" workbookViewId="0">
      <selection activeCell="Q51" sqref="Q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1"/>
        <v>0</v>
      </c>
      <c r="AK15" s="62">
        <f t="shared" si="2"/>
        <v>0</v>
      </c>
      <c r="AL15" s="63">
        <f t="shared" si="3"/>
        <v>0</v>
      </c>
      <c r="AM15" s="64">
        <f t="shared" si="4"/>
        <v>0</v>
      </c>
      <c r="AN15" s="65">
        <f t="shared" si="5"/>
        <v>0</v>
      </c>
      <c r="AO15" s="54"/>
      <c r="AQ15" s="71">
        <f t="shared" si="6"/>
        <v>0</v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 t="str">
        <f t="shared" si="13"/>
        <v/>
      </c>
      <c r="BB15" s="81">
        <f t="shared" si="14"/>
        <v>0</v>
      </c>
      <c r="BD15" s="138" t="str">
        <f t="shared" si="0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1"/>
        <v>0</v>
      </c>
      <c r="AK16" s="62">
        <f t="shared" si="2"/>
        <v>0</v>
      </c>
      <c r="AL16" s="63">
        <f t="shared" si="3"/>
        <v>0</v>
      </c>
      <c r="AM16" s="64">
        <f t="shared" si="4"/>
        <v>0</v>
      </c>
      <c r="AN16" s="65">
        <f t="shared" si="5"/>
        <v>0</v>
      </c>
      <c r="AO16" s="54"/>
      <c r="AQ16" s="71">
        <f t="shared" si="6"/>
        <v>0</v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 t="str">
        <f t="shared" si="13"/>
        <v/>
      </c>
      <c r="BB16" s="81">
        <f t="shared" si="14"/>
        <v>0</v>
      </c>
      <c r="BD16" s="138" t="str">
        <f t="shared" si="0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1"/>
        <v>0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0</v>
      </c>
      <c r="AO17" s="54"/>
      <c r="AQ17" s="71">
        <f t="shared" si="6"/>
        <v>0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0</v>
      </c>
      <c r="BD17" s="138" t="str">
        <f t="shared" si="0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1"/>
        <v>0</v>
      </c>
      <c r="AK18" s="62">
        <f t="shared" si="2"/>
        <v>0</v>
      </c>
      <c r="AL18" s="63">
        <f t="shared" si="3"/>
        <v>0</v>
      </c>
      <c r="AM18" s="64">
        <f t="shared" si="4"/>
        <v>0</v>
      </c>
      <c r="AN18" s="65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1"/>
        <v>0</v>
      </c>
      <c r="AK19" s="62">
        <f t="shared" si="2"/>
        <v>0</v>
      </c>
      <c r="AL19" s="63">
        <f t="shared" si="3"/>
        <v>0</v>
      </c>
      <c r="AM19" s="64">
        <f t="shared" si="4"/>
        <v>0</v>
      </c>
      <c r="AN19" s="65">
        <f t="shared" si="5"/>
        <v>0</v>
      </c>
      <c r="AO19" s="54"/>
      <c r="AQ19" s="71">
        <f t="shared" si="6"/>
        <v>0</v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 t="str">
        <f t="shared" si="13"/>
        <v/>
      </c>
      <c r="BB19" s="81">
        <f t="shared" si="14"/>
        <v>0</v>
      </c>
      <c r="BD19" s="138" t="str">
        <f t="shared" si="0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1"/>
        <v>0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0</v>
      </c>
      <c r="AO21" s="54"/>
      <c r="AQ21" s="71">
        <f t="shared" si="6"/>
        <v>0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0</v>
      </c>
      <c r="BD21" s="138" t="str">
        <f t="shared" si="0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1"/>
        <v>0</v>
      </c>
      <c r="AK22" s="62">
        <f t="shared" si="2"/>
        <v>0</v>
      </c>
      <c r="AL22" s="63">
        <f t="shared" si="3"/>
        <v>0</v>
      </c>
      <c r="AM22" s="64">
        <f t="shared" si="4"/>
        <v>0</v>
      </c>
      <c r="AN22" s="65">
        <f t="shared" si="5"/>
        <v>0</v>
      </c>
      <c r="AO22" s="54"/>
      <c r="AQ22" s="71">
        <f t="shared" si="6"/>
        <v>0</v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 t="str">
        <f t="shared" si="13"/>
        <v/>
      </c>
      <c r="BB22" s="81">
        <f t="shared" si="14"/>
        <v>0</v>
      </c>
      <c r="BD22" s="138" t="str">
        <f t="shared" si="0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1"/>
        <v>0</v>
      </c>
      <c r="AK23" s="62">
        <f t="shared" si="2"/>
        <v>0</v>
      </c>
      <c r="AL23" s="63">
        <f t="shared" si="3"/>
        <v>0</v>
      </c>
      <c r="AM23" s="64">
        <f t="shared" si="4"/>
        <v>0</v>
      </c>
      <c r="AN23" s="65">
        <f t="shared" si="5"/>
        <v>0</v>
      </c>
      <c r="AO23" s="54"/>
      <c r="AQ23" s="71">
        <f t="shared" si="6"/>
        <v>0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0</v>
      </c>
      <c r="BD23" s="138" t="str">
        <f t="shared" si="0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1"/>
        <v>0</v>
      </c>
      <c r="AK25" s="62">
        <f t="shared" si="2"/>
        <v>0</v>
      </c>
      <c r="AL25" s="63">
        <f t="shared" si="3"/>
        <v>0</v>
      </c>
      <c r="AM25" s="64">
        <f t="shared" si="4"/>
        <v>0</v>
      </c>
      <c r="AN25" s="65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1"/>
        <v>0</v>
      </c>
      <c r="AK26" s="62">
        <f t="shared" si="2"/>
        <v>0</v>
      </c>
      <c r="AL26" s="63">
        <f t="shared" si="3"/>
        <v>0</v>
      </c>
      <c r="AM26" s="64">
        <f t="shared" si="4"/>
        <v>0</v>
      </c>
      <c r="AN26" s="65">
        <f t="shared" si="5"/>
        <v>0</v>
      </c>
      <c r="AO26" s="54"/>
      <c r="AQ26" s="71">
        <f t="shared" si="6"/>
        <v>0</v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 t="str">
        <f t="shared" si="13"/>
        <v/>
      </c>
      <c r="BB26" s="81">
        <f t="shared" si="14"/>
        <v>0</v>
      </c>
      <c r="BD26" s="138" t="str">
        <f t="shared" si="0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1"/>
        <v>0</v>
      </c>
      <c r="AK27" s="62">
        <f t="shared" si="2"/>
        <v>0</v>
      </c>
      <c r="AL27" s="63">
        <f t="shared" si="3"/>
        <v>0</v>
      </c>
      <c r="AM27" s="64">
        <f t="shared" si="4"/>
        <v>0</v>
      </c>
      <c r="AN27" s="65">
        <f t="shared" si="5"/>
        <v>0</v>
      </c>
      <c r="AO27" s="54"/>
      <c r="AQ27" s="71">
        <f t="shared" si="6"/>
        <v>0</v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 t="str">
        <f t="shared" si="13"/>
        <v/>
      </c>
      <c r="BB27" s="81">
        <f t="shared" si="14"/>
        <v>0</v>
      </c>
      <c r="BD27" s="138" t="str">
        <f t="shared" si="0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1"/>
        <v>0</v>
      </c>
      <c r="AK28" s="62">
        <f t="shared" si="2"/>
        <v>0</v>
      </c>
      <c r="AL28" s="63">
        <f t="shared" si="3"/>
        <v>0</v>
      </c>
      <c r="AM28" s="64">
        <f t="shared" si="4"/>
        <v>0</v>
      </c>
      <c r="AN28" s="65">
        <f t="shared" si="5"/>
        <v>0</v>
      </c>
      <c r="AO28" s="54"/>
      <c r="AQ28" s="71">
        <f t="shared" si="6"/>
        <v>0</v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 t="str">
        <f t="shared" si="13"/>
        <v/>
      </c>
      <c r="BB28" s="81">
        <f t="shared" si="14"/>
        <v>0</v>
      </c>
      <c r="BD28" s="138" t="str">
        <f t="shared" si="0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1"/>
        <v>0</v>
      </c>
      <c r="AK29" s="62">
        <f t="shared" si="2"/>
        <v>0</v>
      </c>
      <c r="AL29" s="63">
        <f t="shared" si="3"/>
        <v>0</v>
      </c>
      <c r="AM29" s="64">
        <f t="shared" si="4"/>
        <v>0</v>
      </c>
      <c r="AN29" s="65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1"/>
        <v>0</v>
      </c>
      <c r="AK30" s="62">
        <f t="shared" si="2"/>
        <v>0</v>
      </c>
      <c r="AL30" s="63">
        <f t="shared" si="3"/>
        <v>0</v>
      </c>
      <c r="AM30" s="64">
        <f t="shared" si="4"/>
        <v>0</v>
      </c>
      <c r="AN30" s="65">
        <f t="shared" si="5"/>
        <v>0</v>
      </c>
      <c r="AO30" s="54"/>
      <c r="AQ30" s="71">
        <f t="shared" si="6"/>
        <v>0</v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 t="str">
        <f t="shared" si="13"/>
        <v/>
      </c>
      <c r="BB30" s="81">
        <f t="shared" si="14"/>
        <v>0</v>
      </c>
      <c r="BD30" s="138" t="str">
        <f t="shared" si="0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1"/>
        <v>0</v>
      </c>
      <c r="AK34" s="62">
        <f t="shared" si="2"/>
        <v>0</v>
      </c>
      <c r="AL34" s="63">
        <f t="shared" si="3"/>
        <v>0</v>
      </c>
      <c r="AM34" s="64">
        <f t="shared" si="4"/>
        <v>0</v>
      </c>
      <c r="AN34" s="65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1"/>
        <v>0</v>
      </c>
      <c r="AK36" s="62">
        <f t="shared" si="2"/>
        <v>0</v>
      </c>
      <c r="AL36" s="63">
        <f t="shared" si="3"/>
        <v>0</v>
      </c>
      <c r="AM36" s="64">
        <f t="shared" si="4"/>
        <v>0</v>
      </c>
      <c r="AN36" s="65">
        <f t="shared" si="5"/>
        <v>0</v>
      </c>
      <c r="AO36" s="54"/>
      <c r="AQ36" s="71">
        <f t="shared" si="6"/>
        <v>0</v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 t="str">
        <f t="shared" si="13"/>
        <v/>
      </c>
      <c r="BB36" s="81">
        <f t="shared" si="14"/>
        <v>0</v>
      </c>
      <c r="BD36" s="138" t="str">
        <f t="shared" si="0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1"/>
        <v>0</v>
      </c>
      <c r="AK37" s="62">
        <f t="shared" si="2"/>
        <v>0</v>
      </c>
      <c r="AL37" s="63">
        <f t="shared" si="3"/>
        <v>0</v>
      </c>
      <c r="AM37" s="64">
        <f t="shared" si="4"/>
        <v>0</v>
      </c>
      <c r="AN37" s="65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1"/>
        <v>0</v>
      </c>
      <c r="AK38" s="62">
        <f t="shared" si="2"/>
        <v>0</v>
      </c>
      <c r="AL38" s="63">
        <f t="shared" si="3"/>
        <v>0</v>
      </c>
      <c r="AM38" s="64">
        <f t="shared" si="4"/>
        <v>0</v>
      </c>
      <c r="AN38" s="65">
        <f t="shared" si="5"/>
        <v>0</v>
      </c>
      <c r="AO38" s="54"/>
      <c r="AQ38" s="71">
        <f t="shared" si="6"/>
        <v>0</v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 t="str">
        <f t="shared" si="13"/>
        <v/>
      </c>
      <c r="BB38" s="81">
        <f t="shared" si="14"/>
        <v>0</v>
      </c>
      <c r="BD38" s="138" t="str">
        <f t="shared" si="0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1"/>
        <v>0</v>
      </c>
      <c r="AK40" s="62">
        <f t="shared" si="2"/>
        <v>0</v>
      </c>
      <c r="AL40" s="63">
        <f t="shared" si="3"/>
        <v>0</v>
      </c>
      <c r="AM40" s="64">
        <f t="shared" si="4"/>
        <v>0</v>
      </c>
      <c r="AN40" s="65">
        <f t="shared" si="5"/>
        <v>0</v>
      </c>
      <c r="AO40" s="54"/>
      <c r="AQ40" s="71">
        <f t="shared" si="6"/>
        <v>0</v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 t="str">
        <f t="shared" si="13"/>
        <v/>
      </c>
      <c r="BB40" s="81">
        <f t="shared" si="14"/>
        <v>0</v>
      </c>
      <c r="BD40" s="138" t="str">
        <f t="shared" si="0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1"/>
        <v>0</v>
      </c>
      <c r="AK41" s="62">
        <f t="shared" si="2"/>
        <v>0</v>
      </c>
      <c r="AL41" s="63">
        <f t="shared" si="3"/>
        <v>0</v>
      </c>
      <c r="AM41" s="64">
        <f t="shared" si="4"/>
        <v>0</v>
      </c>
      <c r="AN41" s="65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1"/>
        <v>0</v>
      </c>
      <c r="AK42" s="62">
        <f t="shared" si="2"/>
        <v>0</v>
      </c>
      <c r="AL42" s="63">
        <f t="shared" si="3"/>
        <v>0</v>
      </c>
      <c r="AM42" s="64">
        <f t="shared" si="4"/>
        <v>0</v>
      </c>
      <c r="AN42" s="65">
        <f t="shared" si="5"/>
        <v>0</v>
      </c>
      <c r="AO42" s="54"/>
      <c r="AQ42" s="71">
        <f t="shared" si="6"/>
        <v>0</v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 t="str">
        <f t="shared" si="13"/>
        <v/>
      </c>
      <c r="BB42" s="81">
        <f t="shared" si="14"/>
        <v>0</v>
      </c>
      <c r="BD42" s="138" t="str">
        <f t="shared" si="0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1"/>
        <v>0</v>
      </c>
      <c r="AK43" s="62">
        <f t="shared" si="2"/>
        <v>0</v>
      </c>
      <c r="AL43" s="63">
        <f t="shared" si="3"/>
        <v>0</v>
      </c>
      <c r="AM43" s="64">
        <f t="shared" si="4"/>
        <v>0</v>
      </c>
      <c r="AN43" s="65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1"/>
        <v>0</v>
      </c>
      <c r="AK45" s="62">
        <f t="shared" si="2"/>
        <v>0</v>
      </c>
      <c r="AL45" s="63">
        <f t="shared" si="3"/>
        <v>0</v>
      </c>
      <c r="AM45" s="64">
        <f t="shared" si="4"/>
        <v>0</v>
      </c>
      <c r="AN45" s="65">
        <f t="shared" si="5"/>
        <v>0</v>
      </c>
      <c r="AO45" s="54"/>
      <c r="AQ45" s="71">
        <f t="shared" si="6"/>
        <v>0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0</v>
      </c>
      <c r="BD45" s="138" t="str">
        <f t="shared" si="0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1:AI11">
    <cfRule type="cellIs" dxfId="71" priority="1" operator="lessThan">
      <formula>70</formula>
    </cfRule>
  </conditionalFormatting>
  <conditionalFormatting sqref="F12:K41">
    <cfRule type="cellIs" dxfId="70" priority="4" operator="lessThan">
      <formula>70</formula>
    </cfRule>
  </conditionalFormatting>
  <conditionalFormatting sqref="N12:AA41">
    <cfRule type="cellIs" dxfId="69" priority="3" operator="lessThan">
      <formula>70</formula>
    </cfRule>
  </conditionalFormatting>
  <conditionalFormatting sqref="T41:AF41 AB12:AC40 D12:E41 L12:M41 D42:AI55">
    <cfRule type="cellIs" dxfId="68" priority="5" operator="lessThan">
      <formula>70</formula>
    </cfRule>
  </conditionalFormatting>
  <conditionalFormatting sqref="AD12:AI41">
    <cfRule type="cellIs" dxfId="67" priority="2" operator="lessThan">
      <formula>70</formula>
    </cfRule>
  </conditionalFormatting>
  <conditionalFormatting sqref="AJ11:AO55">
    <cfRule type="cellIs" dxfId="66" priority="41" operator="lessThan">
      <formula>70</formula>
    </cfRule>
  </conditionalFormatting>
  <conditionalFormatting sqref="AQ11:AQ55">
    <cfRule type="cellIs" dxfId="65" priority="39" operator="lessThan">
      <formula>70</formula>
    </cfRule>
  </conditionalFormatting>
  <conditionalFormatting sqref="AQ11:AX55">
    <cfRule type="cellIs" dxfId="64" priority="40" operator="lessThan">
      <formula>70</formula>
    </cfRule>
  </conditionalFormatting>
  <conditionalFormatting sqref="AY11:AY55">
    <cfRule type="cellIs" dxfId="63" priority="22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2" priority="1" operator="lessThan">
      <formula>70</formula>
    </cfRule>
  </conditionalFormatting>
  <conditionalFormatting sqref="F12:K41">
    <cfRule type="cellIs" dxfId="61" priority="4" operator="lessThan">
      <formula>70</formula>
    </cfRule>
  </conditionalFormatting>
  <conditionalFormatting sqref="N12:AA41">
    <cfRule type="cellIs" dxfId="60" priority="3" operator="lessThan">
      <formula>70</formula>
    </cfRule>
  </conditionalFormatting>
  <conditionalFormatting sqref="T41:AF41 AB12:AC40 D12:E41 L12:M41 D42:AI55">
    <cfRule type="cellIs" dxfId="59" priority="5" operator="lessThan">
      <formula>70</formula>
    </cfRule>
  </conditionalFormatting>
  <conditionalFormatting sqref="AD12:AI41">
    <cfRule type="cellIs" dxfId="58" priority="2" operator="lessThan">
      <formula>70</formula>
    </cfRule>
  </conditionalFormatting>
  <conditionalFormatting sqref="AJ11:AO55">
    <cfRule type="cellIs" dxfId="57" priority="13" operator="lessThan">
      <formula>70</formula>
    </cfRule>
  </conditionalFormatting>
  <conditionalFormatting sqref="AQ11:AQ55">
    <cfRule type="cellIs" dxfId="56" priority="11" operator="lessThan">
      <formula>70</formula>
    </cfRule>
  </conditionalFormatting>
  <conditionalFormatting sqref="AQ11:AX55">
    <cfRule type="cellIs" dxfId="55" priority="12" operator="lessThan">
      <formula>70</formula>
    </cfRule>
  </conditionalFormatting>
  <conditionalFormatting sqref="AY11:AY55">
    <cfRule type="cellIs" dxfId="5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3" priority="1" operator="lessThan">
      <formula>70</formula>
    </cfRule>
  </conditionalFormatting>
  <conditionalFormatting sqref="F12:K41">
    <cfRule type="cellIs" dxfId="52" priority="4" operator="lessThan">
      <formula>70</formula>
    </cfRule>
  </conditionalFormatting>
  <conditionalFormatting sqref="N12:AA41">
    <cfRule type="cellIs" dxfId="51" priority="3" operator="lessThan">
      <formula>70</formula>
    </cfRule>
  </conditionalFormatting>
  <conditionalFormatting sqref="T41:AF41 AB12:AC40 D12:E41 L12:M41 D42:AI55">
    <cfRule type="cellIs" dxfId="50" priority="5" operator="lessThan">
      <formula>70</formula>
    </cfRule>
  </conditionalFormatting>
  <conditionalFormatting sqref="AD12:AI41">
    <cfRule type="cellIs" dxfId="49" priority="2" operator="lessThan">
      <formula>70</formula>
    </cfRule>
  </conditionalFormatting>
  <conditionalFormatting sqref="AJ11:AO55">
    <cfRule type="cellIs" dxfId="48" priority="13" operator="lessThan">
      <formula>70</formula>
    </cfRule>
  </conditionalFormatting>
  <conditionalFormatting sqref="AQ11:AQ55">
    <cfRule type="cellIs" dxfId="47" priority="11" operator="lessThan">
      <formula>70</formula>
    </cfRule>
  </conditionalFormatting>
  <conditionalFormatting sqref="AQ11:AX55">
    <cfRule type="cellIs" dxfId="46" priority="12" operator="lessThan">
      <formula>70</formula>
    </cfRule>
  </conditionalFormatting>
  <conditionalFormatting sqref="AY11:AY55">
    <cfRule type="cellIs" dxfId="4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ht="18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44" priority="1" operator="lessThan">
      <formula>70</formula>
    </cfRule>
  </conditionalFormatting>
  <conditionalFormatting sqref="F12:K41">
    <cfRule type="cellIs" dxfId="43" priority="4" operator="lessThan">
      <formula>70</formula>
    </cfRule>
  </conditionalFormatting>
  <conditionalFormatting sqref="N12:AA41">
    <cfRule type="cellIs" dxfId="42" priority="3" operator="lessThan">
      <formula>70</formula>
    </cfRule>
  </conditionalFormatting>
  <conditionalFormatting sqref="T41:AF41 AB12:AC40 D12:E41 L12:M41 D42:AI55">
    <cfRule type="cellIs" dxfId="41" priority="5" operator="lessThan">
      <formula>70</formula>
    </cfRule>
  </conditionalFormatting>
  <conditionalFormatting sqref="AD12:AI41">
    <cfRule type="cellIs" dxfId="40" priority="2" operator="lessThan">
      <formula>70</formula>
    </cfRule>
  </conditionalFormatting>
  <conditionalFormatting sqref="AJ11:AO55">
    <cfRule type="cellIs" dxfId="39" priority="24" operator="lessThan">
      <formula>70</formula>
    </cfRule>
  </conditionalFormatting>
  <conditionalFormatting sqref="AQ11:AQ55">
    <cfRule type="cellIs" dxfId="38" priority="22" operator="lessThan">
      <formula>70</formula>
    </cfRule>
  </conditionalFormatting>
  <conditionalFormatting sqref="AQ11:AX55">
    <cfRule type="cellIs" dxfId="37" priority="23" operator="lessThan">
      <formula>70</formula>
    </cfRule>
  </conditionalFormatting>
  <conditionalFormatting sqref="AY11:AY55">
    <cfRule type="cellIs" dxfId="36" priority="17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A7" zoomScaleNormal="10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ht="15" customHeight="1" thickBot="1" x14ac:dyDescent="0.25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6">
        <f t="shared" si="0"/>
        <v>0</v>
      </c>
      <c r="AK14" s="57">
        <f t="shared" si="1"/>
        <v>0</v>
      </c>
      <c r="AL14" s="58">
        <f t="shared" si="2"/>
        <v>0</v>
      </c>
      <c r="AM14" s="59">
        <f t="shared" si="3"/>
        <v>0</v>
      </c>
      <c r="AN14" s="60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ht="16" thickBot="1" x14ac:dyDescent="0.25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6">
        <f t="shared" si="0"/>
        <v>0</v>
      </c>
      <c r="AK15" s="57">
        <f t="shared" si="1"/>
        <v>0</v>
      </c>
      <c r="AL15" s="58">
        <f t="shared" si="2"/>
        <v>0</v>
      </c>
      <c r="AM15" s="59">
        <f t="shared" si="3"/>
        <v>0</v>
      </c>
      <c r="AN15" s="60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ht="16" thickBot="1" x14ac:dyDescent="0.25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6">
        <f t="shared" si="0"/>
        <v>0</v>
      </c>
      <c r="AK16" s="57">
        <f t="shared" si="1"/>
        <v>0</v>
      </c>
      <c r="AL16" s="58">
        <f t="shared" si="2"/>
        <v>0</v>
      </c>
      <c r="AM16" s="59">
        <f t="shared" si="3"/>
        <v>0</v>
      </c>
      <c r="AN16" s="60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ht="16" thickBot="1" x14ac:dyDescent="0.25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6">
        <f t="shared" si="0"/>
        <v>0</v>
      </c>
      <c r="AK17" s="57">
        <f t="shared" si="1"/>
        <v>0</v>
      </c>
      <c r="AL17" s="58">
        <f t="shared" si="2"/>
        <v>0</v>
      </c>
      <c r="AM17" s="59">
        <f t="shared" si="3"/>
        <v>0</v>
      </c>
      <c r="AN17" s="60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ht="16" thickBot="1" x14ac:dyDescent="0.25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6">
        <f t="shared" si="0"/>
        <v>0</v>
      </c>
      <c r="AK19" s="57">
        <f t="shared" si="1"/>
        <v>0</v>
      </c>
      <c r="AL19" s="58">
        <f t="shared" si="2"/>
        <v>0</v>
      </c>
      <c r="AM19" s="59">
        <f t="shared" si="3"/>
        <v>0</v>
      </c>
      <c r="AN19" s="60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ht="16" thickBot="1" x14ac:dyDescent="0.25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6">
        <f t="shared" si="0"/>
        <v>0</v>
      </c>
      <c r="AK20" s="57">
        <f t="shared" si="1"/>
        <v>0</v>
      </c>
      <c r="AL20" s="58">
        <f t="shared" si="2"/>
        <v>0</v>
      </c>
      <c r="AM20" s="59">
        <f t="shared" si="3"/>
        <v>0</v>
      </c>
      <c r="AN20" s="60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ht="16" thickBot="1" x14ac:dyDescent="0.25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6">
        <f t="shared" si="0"/>
        <v>0</v>
      </c>
      <c r="AK21" s="57">
        <f t="shared" si="1"/>
        <v>0</v>
      </c>
      <c r="AL21" s="58">
        <f t="shared" si="2"/>
        <v>0</v>
      </c>
      <c r="AM21" s="59">
        <f t="shared" si="3"/>
        <v>0</v>
      </c>
      <c r="AN21" s="60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ht="16" thickBot="1" x14ac:dyDescent="0.25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6">
        <f t="shared" si="0"/>
        <v>0</v>
      </c>
      <c r="AK22" s="57">
        <f t="shared" si="1"/>
        <v>0</v>
      </c>
      <c r="AL22" s="58">
        <f t="shared" si="2"/>
        <v>0</v>
      </c>
      <c r="AM22" s="59">
        <f t="shared" si="3"/>
        <v>0</v>
      </c>
      <c r="AN22" s="60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ht="16" thickBot="1" x14ac:dyDescent="0.25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6">
        <f t="shared" si="0"/>
        <v>0</v>
      </c>
      <c r="AK23" s="57">
        <f t="shared" si="1"/>
        <v>0</v>
      </c>
      <c r="AL23" s="58">
        <f t="shared" si="2"/>
        <v>0</v>
      </c>
      <c r="AM23" s="59">
        <f t="shared" si="3"/>
        <v>0</v>
      </c>
      <c r="AN23" s="60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ht="16" thickBot="1" x14ac:dyDescent="0.25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6">
        <f t="shared" si="0"/>
        <v>0</v>
      </c>
      <c r="AK24" s="57">
        <f t="shared" si="1"/>
        <v>0</v>
      </c>
      <c r="AL24" s="58">
        <f t="shared" si="2"/>
        <v>0</v>
      </c>
      <c r="AM24" s="59">
        <f t="shared" si="3"/>
        <v>0</v>
      </c>
      <c r="AN24" s="60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ht="16" thickBot="1" x14ac:dyDescent="0.25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6">
        <f t="shared" si="0"/>
        <v>0</v>
      </c>
      <c r="AK26" s="57">
        <f t="shared" si="1"/>
        <v>0</v>
      </c>
      <c r="AL26" s="58">
        <f t="shared" si="2"/>
        <v>0</v>
      </c>
      <c r="AM26" s="59">
        <f t="shared" si="3"/>
        <v>0</v>
      </c>
      <c r="AN26" s="60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ht="16" thickBot="1" x14ac:dyDescent="0.25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6">
        <f t="shared" si="0"/>
        <v>0</v>
      </c>
      <c r="AK27" s="57">
        <f t="shared" si="1"/>
        <v>0</v>
      </c>
      <c r="AL27" s="58">
        <f t="shared" si="2"/>
        <v>0</v>
      </c>
      <c r="AM27" s="59">
        <f t="shared" si="3"/>
        <v>0</v>
      </c>
      <c r="AN27" s="60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ht="16" thickBot="1" x14ac:dyDescent="0.25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6">
        <f t="shared" si="0"/>
        <v>0</v>
      </c>
      <c r="AK30" s="57">
        <f t="shared" si="1"/>
        <v>0</v>
      </c>
      <c r="AL30" s="58">
        <f t="shared" si="2"/>
        <v>0</v>
      </c>
      <c r="AM30" s="59">
        <f t="shared" si="3"/>
        <v>0</v>
      </c>
      <c r="AN30" s="60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ht="16" thickBot="1" x14ac:dyDescent="0.25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6">
        <f t="shared" si="0"/>
        <v>0</v>
      </c>
      <c r="AK31" s="57">
        <f t="shared" si="1"/>
        <v>0</v>
      </c>
      <c r="AL31" s="58">
        <f t="shared" si="2"/>
        <v>0</v>
      </c>
      <c r="AM31" s="59">
        <f t="shared" si="3"/>
        <v>0</v>
      </c>
      <c r="AN31" s="60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ht="16" thickBot="1" x14ac:dyDescent="0.25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6">
        <f t="shared" si="0"/>
        <v>0</v>
      </c>
      <c r="AK32" s="57">
        <f t="shared" si="1"/>
        <v>0</v>
      </c>
      <c r="AL32" s="58">
        <f t="shared" si="2"/>
        <v>0</v>
      </c>
      <c r="AM32" s="59">
        <f t="shared" si="3"/>
        <v>0</v>
      </c>
      <c r="AN32" s="60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ht="16" thickBot="1" x14ac:dyDescent="0.25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6">
        <f t="shared" si="0"/>
        <v>0</v>
      </c>
      <c r="AK33" s="57">
        <f t="shared" si="1"/>
        <v>0</v>
      </c>
      <c r="AL33" s="58">
        <f t="shared" si="2"/>
        <v>0</v>
      </c>
      <c r="AM33" s="59">
        <f t="shared" si="3"/>
        <v>0</v>
      </c>
      <c r="AN33" s="60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ht="16" thickBot="1" x14ac:dyDescent="0.25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6">
        <f t="shared" si="0"/>
        <v>0</v>
      </c>
      <c r="AK38" s="57">
        <f t="shared" si="1"/>
        <v>0</v>
      </c>
      <c r="AL38" s="58">
        <f t="shared" si="2"/>
        <v>0</v>
      </c>
      <c r="AM38" s="59">
        <f t="shared" si="3"/>
        <v>0</v>
      </c>
      <c r="AN38" s="60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ht="16" thickBot="1" x14ac:dyDescent="0.25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6">
        <f t="shared" si="0"/>
        <v>0</v>
      </c>
      <c r="AK39" s="57">
        <f t="shared" si="1"/>
        <v>0</v>
      </c>
      <c r="AL39" s="58">
        <f t="shared" si="2"/>
        <v>0</v>
      </c>
      <c r="AM39" s="59">
        <f t="shared" si="3"/>
        <v>0</v>
      </c>
      <c r="AN39" s="60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ht="16" thickBot="1" x14ac:dyDescent="0.25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6">
        <f t="shared" si="0"/>
        <v>0</v>
      </c>
      <c r="AK40" s="57">
        <f t="shared" si="1"/>
        <v>0</v>
      </c>
      <c r="AL40" s="58">
        <f t="shared" si="2"/>
        <v>0</v>
      </c>
      <c r="AM40" s="59">
        <f t="shared" si="3"/>
        <v>0</v>
      </c>
      <c r="AN40" s="60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ht="16" thickBot="1" x14ac:dyDescent="0.25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6">
        <f t="shared" si="0"/>
        <v>0</v>
      </c>
      <c r="AK42" s="57">
        <f t="shared" si="1"/>
        <v>0</v>
      </c>
      <c r="AL42" s="58">
        <f t="shared" si="2"/>
        <v>0</v>
      </c>
      <c r="AM42" s="59">
        <f t="shared" si="3"/>
        <v>0</v>
      </c>
      <c r="AN42" s="60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ht="16" thickBot="1" x14ac:dyDescent="0.25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6">
        <f t="shared" si="0"/>
        <v>0</v>
      </c>
      <c r="AK46" s="57">
        <f t="shared" si="1"/>
        <v>0</v>
      </c>
      <c r="AL46" s="58">
        <f t="shared" si="2"/>
        <v>0</v>
      </c>
      <c r="AM46" s="59">
        <f t="shared" si="3"/>
        <v>0</v>
      </c>
      <c r="AN46" s="60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ht="16" thickBot="1" x14ac:dyDescent="0.25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5" priority="1" operator="lessThan">
      <formula>70</formula>
    </cfRule>
  </conditionalFormatting>
  <conditionalFormatting sqref="F12:K41">
    <cfRule type="cellIs" dxfId="34" priority="4" operator="lessThan">
      <formula>70</formula>
    </cfRule>
  </conditionalFormatting>
  <conditionalFormatting sqref="N12:AA41">
    <cfRule type="cellIs" dxfId="33" priority="3" operator="lessThan">
      <formula>70</formula>
    </cfRule>
  </conditionalFormatting>
  <conditionalFormatting sqref="T41:AF41 AB12:AC40 D12:E41 L12:M41 D42:AI55">
    <cfRule type="cellIs" dxfId="32" priority="5" operator="lessThan">
      <formula>70</formula>
    </cfRule>
  </conditionalFormatting>
  <conditionalFormatting sqref="AD12:AI41">
    <cfRule type="cellIs" dxfId="31" priority="2" operator="lessThan">
      <formula>70</formula>
    </cfRule>
  </conditionalFormatting>
  <conditionalFormatting sqref="AJ11:AO55">
    <cfRule type="cellIs" dxfId="30" priority="13" operator="lessThan">
      <formula>70</formula>
    </cfRule>
  </conditionalFormatting>
  <conditionalFormatting sqref="AQ11:AQ55">
    <cfRule type="cellIs" dxfId="29" priority="11" operator="lessThan">
      <formula>70</formula>
    </cfRule>
  </conditionalFormatting>
  <conditionalFormatting sqref="AQ11:AX55">
    <cfRule type="cellIs" dxfId="28" priority="12" operator="lessThan">
      <formula>70</formula>
    </cfRule>
  </conditionalFormatting>
  <conditionalFormatting sqref="AY11:AY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23" zoomScale="150" zoomScaleNormal="150" workbookViewId="0">
      <selection activeCell="B46" sqref="B46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26" priority="1" operator="lessThan">
      <formula>70</formula>
    </cfRule>
  </conditionalFormatting>
  <conditionalFormatting sqref="F12:K41">
    <cfRule type="cellIs" dxfId="25" priority="4" operator="lessThan">
      <formula>70</formula>
    </cfRule>
  </conditionalFormatting>
  <conditionalFormatting sqref="N12:AA41">
    <cfRule type="cellIs" dxfId="24" priority="3" operator="lessThan">
      <formula>70</formula>
    </cfRule>
  </conditionalFormatting>
  <conditionalFormatting sqref="T41:AF41 AB12:AC40 D12:E41 L12:M41 D42:AI55">
    <cfRule type="cellIs" dxfId="23" priority="5" operator="lessThan">
      <formula>70</formula>
    </cfRule>
  </conditionalFormatting>
  <conditionalFormatting sqref="AD12:AI41">
    <cfRule type="cellIs" dxfId="22" priority="2" operator="lessThan">
      <formula>70</formula>
    </cfRule>
  </conditionalFormatting>
  <conditionalFormatting sqref="AJ11:AO55">
    <cfRule type="cellIs" dxfId="21" priority="20" operator="lessThan">
      <formula>70</formula>
    </cfRule>
  </conditionalFormatting>
  <conditionalFormatting sqref="AQ11:AQ55">
    <cfRule type="cellIs" dxfId="20" priority="18" operator="lessThan">
      <formula>70</formula>
    </cfRule>
  </conditionalFormatting>
  <conditionalFormatting sqref="AQ11:AX55">
    <cfRule type="cellIs" dxfId="19" priority="19" operator="lessThan">
      <formula>70</formula>
    </cfRule>
  </conditionalFormatting>
  <conditionalFormatting sqref="AY11:AY55">
    <cfRule type="cellIs" dxfId="18" priority="13" operator="lessThan">
      <formula>70</formula>
    </cfRule>
  </conditionalFormatting>
  <dataValidations count="1">
    <dataValidation type="custom" allowBlank="1" showInputMessage="1" showErrorMessage="1" sqref="D11:AH31" xr:uid="{70DF1AAB-22D4-4220-BAB8-910ABF4B317A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J42" sqref="J4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ht="15" customHeight="1" x14ac:dyDescent="0.2">
      <c r="A11" s="41">
        <v>1</v>
      </c>
      <c r="B11" s="140" t="s">
        <v>147</v>
      </c>
      <c r="C11" s="140" t="s">
        <v>148</v>
      </c>
      <c r="D11" s="31">
        <v>88</v>
      </c>
      <c r="E11" s="32"/>
      <c r="F11" s="32">
        <v>89</v>
      </c>
      <c r="G11" s="32"/>
      <c r="H11" s="32">
        <v>87</v>
      </c>
      <c r="I11" s="32"/>
      <c r="J11" s="32">
        <v>90</v>
      </c>
      <c r="K11" s="33"/>
      <c r="L11" s="31">
        <v>90</v>
      </c>
      <c r="M11" s="32"/>
      <c r="N11" s="32">
        <v>92</v>
      </c>
      <c r="O11" s="32"/>
      <c r="P11" s="32">
        <v>89</v>
      </c>
      <c r="Q11" s="32"/>
      <c r="R11" s="32">
        <v>92</v>
      </c>
      <c r="S11" s="33"/>
      <c r="T11" s="31">
        <v>90</v>
      </c>
      <c r="U11" s="32"/>
      <c r="V11" s="32">
        <v>89</v>
      </c>
      <c r="W11" s="32"/>
      <c r="X11" s="32">
        <v>90</v>
      </c>
      <c r="Y11" s="32"/>
      <c r="Z11" s="32">
        <v>90</v>
      </c>
      <c r="AA11" s="33"/>
      <c r="AB11" s="31">
        <v>87</v>
      </c>
      <c r="AC11" s="32"/>
      <c r="AD11" s="32">
        <v>93</v>
      </c>
      <c r="AE11" s="32"/>
      <c r="AF11" s="32">
        <v>90</v>
      </c>
      <c r="AG11" s="32"/>
      <c r="AH11" s="32">
        <v>95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88.5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90.75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89.75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91.25</v>
      </c>
      <c r="AN11" s="60">
        <f>AVERAGE(AJ11:AM11)</f>
        <v>90.0625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90.0625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>
        <v>89</v>
      </c>
      <c r="E12" s="32"/>
      <c r="F12" s="32">
        <v>88</v>
      </c>
      <c r="G12" s="32"/>
      <c r="H12" s="32">
        <v>89</v>
      </c>
      <c r="I12" s="32"/>
      <c r="J12" s="32">
        <v>90</v>
      </c>
      <c r="K12" s="33"/>
      <c r="L12" s="31">
        <v>89</v>
      </c>
      <c r="M12" s="32"/>
      <c r="N12" s="32">
        <v>89</v>
      </c>
      <c r="O12" s="32"/>
      <c r="P12" s="32">
        <v>89</v>
      </c>
      <c r="Q12" s="32"/>
      <c r="R12" s="32">
        <v>95</v>
      </c>
      <c r="S12" s="33"/>
      <c r="T12" s="31">
        <v>88</v>
      </c>
      <c r="U12" s="32"/>
      <c r="V12" s="32">
        <v>87</v>
      </c>
      <c r="W12" s="32"/>
      <c r="X12" s="32">
        <v>90</v>
      </c>
      <c r="Y12" s="32"/>
      <c r="Z12" s="32">
        <v>93</v>
      </c>
      <c r="AA12" s="33"/>
      <c r="AB12" s="31">
        <v>88</v>
      </c>
      <c r="AC12" s="32"/>
      <c r="AD12" s="32">
        <v>86</v>
      </c>
      <c r="AE12" s="32"/>
      <c r="AF12" s="32">
        <v>89</v>
      </c>
      <c r="AG12" s="32"/>
      <c r="AH12" s="32">
        <v>95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89.5</v>
      </c>
      <c r="AN12" s="65">
        <f t="shared" ref="AN12:AN55" si="4">AVERAGE(AJ12:AM12)</f>
        <v>89.625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>
        <v>75</v>
      </c>
      <c r="E13" s="32"/>
      <c r="F13" s="32">
        <v>76</v>
      </c>
      <c r="G13" s="32"/>
      <c r="H13" s="32">
        <v>70</v>
      </c>
      <c r="I13" s="32"/>
      <c r="J13" s="32">
        <v>73</v>
      </c>
      <c r="K13" s="33"/>
      <c r="L13" s="31">
        <v>70</v>
      </c>
      <c r="M13" s="32"/>
      <c r="N13" s="32">
        <v>76</v>
      </c>
      <c r="O13" s="32"/>
      <c r="P13" s="32">
        <v>74</v>
      </c>
      <c r="Q13" s="32"/>
      <c r="R13" s="32">
        <v>73</v>
      </c>
      <c r="S13" s="33"/>
      <c r="T13" s="31">
        <v>72</v>
      </c>
      <c r="U13" s="32"/>
      <c r="V13" s="32">
        <v>75</v>
      </c>
      <c r="W13" s="32"/>
      <c r="X13" s="32">
        <v>70</v>
      </c>
      <c r="Y13" s="32"/>
      <c r="Z13" s="32">
        <v>72</v>
      </c>
      <c r="AA13" s="33"/>
      <c r="AB13" s="31">
        <v>74</v>
      </c>
      <c r="AC13" s="32"/>
      <c r="AD13" s="32">
        <v>76</v>
      </c>
      <c r="AE13" s="32"/>
      <c r="AF13" s="32">
        <v>78</v>
      </c>
      <c r="AG13" s="32"/>
      <c r="AH13" s="32">
        <v>79</v>
      </c>
      <c r="AI13" s="33"/>
      <c r="AJ13" s="61">
        <f t="shared" si="0"/>
        <v>73.5</v>
      </c>
      <c r="AK13" s="62">
        <f t="shared" si="1"/>
        <v>73.25</v>
      </c>
      <c r="AL13" s="63">
        <f t="shared" si="2"/>
        <v>72.25</v>
      </c>
      <c r="AM13" s="64">
        <f t="shared" si="3"/>
        <v>76.75</v>
      </c>
      <c r="AN13" s="65">
        <f t="shared" si="4"/>
        <v>73.9375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73.9375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>
        <v>89</v>
      </c>
      <c r="E15" s="32"/>
      <c r="F15" s="32">
        <v>90</v>
      </c>
      <c r="G15" s="32"/>
      <c r="H15" s="32">
        <v>90</v>
      </c>
      <c r="I15" s="32"/>
      <c r="J15" s="32">
        <v>92</v>
      </c>
      <c r="K15" s="33"/>
      <c r="L15" s="31">
        <v>90</v>
      </c>
      <c r="M15" s="32"/>
      <c r="N15" s="32">
        <v>90</v>
      </c>
      <c r="O15" s="32"/>
      <c r="P15" s="32">
        <v>90</v>
      </c>
      <c r="Q15" s="32"/>
      <c r="R15" s="32">
        <v>93</v>
      </c>
      <c r="S15" s="33"/>
      <c r="T15" s="31">
        <v>89</v>
      </c>
      <c r="U15" s="32"/>
      <c r="V15" s="32">
        <v>90</v>
      </c>
      <c r="W15" s="32"/>
      <c r="X15" s="32">
        <v>89</v>
      </c>
      <c r="Y15" s="32"/>
      <c r="Z15" s="32">
        <v>90</v>
      </c>
      <c r="AA15" s="33"/>
      <c r="AB15" s="31">
        <v>89</v>
      </c>
      <c r="AC15" s="32"/>
      <c r="AD15" s="32">
        <v>90</v>
      </c>
      <c r="AE15" s="32"/>
      <c r="AF15" s="32">
        <v>90</v>
      </c>
      <c r="AG15" s="32"/>
      <c r="AH15" s="32">
        <v>95</v>
      </c>
      <c r="AI15" s="33"/>
      <c r="AJ15" s="61">
        <f t="shared" si="0"/>
        <v>90.25</v>
      </c>
      <c r="AK15" s="62">
        <f t="shared" si="1"/>
        <v>90.75</v>
      </c>
      <c r="AL15" s="63">
        <f t="shared" si="2"/>
        <v>89.5</v>
      </c>
      <c r="AM15" s="64">
        <f t="shared" si="3"/>
        <v>91</v>
      </c>
      <c r="AN15" s="65">
        <f t="shared" si="4"/>
        <v>90.375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90.375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>
        <v>75</v>
      </c>
      <c r="E16" s="32"/>
      <c r="F16" s="32">
        <v>70</v>
      </c>
      <c r="G16" s="32"/>
      <c r="H16" s="32">
        <v>74</v>
      </c>
      <c r="I16" s="32"/>
      <c r="J16" s="32">
        <v>75</v>
      </c>
      <c r="K16" s="33"/>
      <c r="L16" s="31">
        <v>70</v>
      </c>
      <c r="M16" s="32"/>
      <c r="N16" s="32">
        <v>76</v>
      </c>
      <c r="O16" s="32"/>
      <c r="P16" s="32">
        <v>77</v>
      </c>
      <c r="Q16" s="32"/>
      <c r="R16" s="32">
        <v>75</v>
      </c>
      <c r="S16" s="33"/>
      <c r="T16" s="31">
        <v>70</v>
      </c>
      <c r="U16" s="32"/>
      <c r="V16" s="32">
        <v>74</v>
      </c>
      <c r="W16" s="32"/>
      <c r="X16" s="32">
        <v>71</v>
      </c>
      <c r="Y16" s="32"/>
      <c r="Z16" s="32">
        <v>70</v>
      </c>
      <c r="AA16" s="33"/>
      <c r="AB16" s="31">
        <v>74</v>
      </c>
      <c r="AC16" s="32"/>
      <c r="AD16" s="32">
        <v>79</v>
      </c>
      <c r="AE16" s="32"/>
      <c r="AF16" s="32">
        <v>79</v>
      </c>
      <c r="AG16" s="32"/>
      <c r="AH16" s="32">
        <v>76</v>
      </c>
      <c r="AI16" s="33"/>
      <c r="AJ16" s="61">
        <f t="shared" si="0"/>
        <v>73.5</v>
      </c>
      <c r="AK16" s="62">
        <f t="shared" si="1"/>
        <v>74.5</v>
      </c>
      <c r="AL16" s="63">
        <f t="shared" si="2"/>
        <v>71.25</v>
      </c>
      <c r="AM16" s="64">
        <f t="shared" si="3"/>
        <v>77</v>
      </c>
      <c r="AN16" s="65">
        <f t="shared" si="4"/>
        <v>74.0625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74.0625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>
        <v>90</v>
      </c>
      <c r="E17" s="32"/>
      <c r="F17" s="32">
        <v>90</v>
      </c>
      <c r="G17" s="32"/>
      <c r="H17" s="32">
        <v>92</v>
      </c>
      <c r="I17" s="32"/>
      <c r="J17" s="32">
        <v>93</v>
      </c>
      <c r="K17" s="33"/>
      <c r="L17" s="31">
        <v>89</v>
      </c>
      <c r="M17" s="32"/>
      <c r="N17" s="32">
        <v>89</v>
      </c>
      <c r="O17" s="32"/>
      <c r="P17" s="32">
        <v>90</v>
      </c>
      <c r="Q17" s="32"/>
      <c r="R17" s="32">
        <v>95</v>
      </c>
      <c r="S17" s="33"/>
      <c r="T17" s="31">
        <v>90</v>
      </c>
      <c r="U17" s="32"/>
      <c r="V17" s="32">
        <v>89</v>
      </c>
      <c r="W17" s="32"/>
      <c r="X17" s="32">
        <v>88</v>
      </c>
      <c r="Y17" s="32"/>
      <c r="Z17" s="32">
        <v>87</v>
      </c>
      <c r="AA17" s="33"/>
      <c r="AB17" s="31">
        <v>90</v>
      </c>
      <c r="AC17" s="32"/>
      <c r="AD17" s="32">
        <v>89</v>
      </c>
      <c r="AE17" s="32"/>
      <c r="AF17" s="32">
        <v>88</v>
      </c>
      <c r="AG17" s="32"/>
      <c r="AH17" s="32">
        <v>95</v>
      </c>
      <c r="AI17" s="33"/>
      <c r="AJ17" s="61">
        <f t="shared" si="0"/>
        <v>91.25</v>
      </c>
      <c r="AK17" s="62">
        <f t="shared" si="1"/>
        <v>90.75</v>
      </c>
      <c r="AL17" s="63">
        <f t="shared" si="2"/>
        <v>88.5</v>
      </c>
      <c r="AM17" s="64">
        <f t="shared" si="3"/>
        <v>90.5</v>
      </c>
      <c r="AN17" s="65">
        <f t="shared" si="4"/>
        <v>90.25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>
        <v>89</v>
      </c>
      <c r="E20" s="32"/>
      <c r="F20" s="32">
        <v>88</v>
      </c>
      <c r="G20" s="32"/>
      <c r="H20" s="32">
        <v>93</v>
      </c>
      <c r="I20" s="32"/>
      <c r="J20" s="32">
        <v>90</v>
      </c>
      <c r="K20" s="33"/>
      <c r="L20" s="31">
        <v>90</v>
      </c>
      <c r="M20" s="32"/>
      <c r="N20" s="32">
        <v>89</v>
      </c>
      <c r="O20" s="32"/>
      <c r="P20" s="32">
        <v>90</v>
      </c>
      <c r="Q20" s="32"/>
      <c r="R20" s="32">
        <v>92</v>
      </c>
      <c r="S20" s="33"/>
      <c r="T20" s="31">
        <v>92</v>
      </c>
      <c r="U20" s="32"/>
      <c r="V20" s="32">
        <v>90</v>
      </c>
      <c r="W20" s="32"/>
      <c r="X20" s="32">
        <v>90</v>
      </c>
      <c r="Y20" s="32"/>
      <c r="Z20" s="32">
        <v>93</v>
      </c>
      <c r="AA20" s="33"/>
      <c r="AB20" s="31">
        <v>88</v>
      </c>
      <c r="AC20" s="32"/>
      <c r="AD20" s="32">
        <v>89</v>
      </c>
      <c r="AE20" s="32"/>
      <c r="AF20" s="32">
        <v>90</v>
      </c>
      <c r="AG20" s="32"/>
      <c r="AH20" s="32">
        <v>95</v>
      </c>
      <c r="AI20" s="33"/>
      <c r="AJ20" s="61">
        <f t="shared" si="0"/>
        <v>90</v>
      </c>
      <c r="AK20" s="62">
        <f t="shared" si="1"/>
        <v>90.25</v>
      </c>
      <c r="AL20" s="63">
        <f t="shared" si="2"/>
        <v>91.25</v>
      </c>
      <c r="AM20" s="64">
        <f t="shared" si="3"/>
        <v>90.5</v>
      </c>
      <c r="AN20" s="65">
        <f t="shared" si="4"/>
        <v>90.5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>
        <v>95</v>
      </c>
      <c r="E21" s="32"/>
      <c r="F21" s="32">
        <v>90</v>
      </c>
      <c r="G21" s="32"/>
      <c r="H21" s="32">
        <v>92</v>
      </c>
      <c r="I21" s="32"/>
      <c r="J21" s="32">
        <v>90</v>
      </c>
      <c r="K21" s="33"/>
      <c r="L21" s="31">
        <v>89</v>
      </c>
      <c r="M21" s="32"/>
      <c r="N21" s="32">
        <v>90</v>
      </c>
      <c r="O21" s="32"/>
      <c r="P21" s="32">
        <v>90</v>
      </c>
      <c r="Q21" s="32"/>
      <c r="R21" s="32">
        <v>89</v>
      </c>
      <c r="S21" s="33"/>
      <c r="T21" s="31">
        <v>90</v>
      </c>
      <c r="U21" s="32"/>
      <c r="V21" s="32">
        <v>89</v>
      </c>
      <c r="W21" s="32"/>
      <c r="X21" s="32">
        <v>90</v>
      </c>
      <c r="Y21" s="32"/>
      <c r="Z21" s="32">
        <v>95</v>
      </c>
      <c r="AA21" s="33"/>
      <c r="AB21" s="31">
        <v>90</v>
      </c>
      <c r="AC21" s="32"/>
      <c r="AD21" s="32">
        <v>90</v>
      </c>
      <c r="AE21" s="32"/>
      <c r="AF21" s="32">
        <v>95</v>
      </c>
      <c r="AG21" s="32"/>
      <c r="AH21" s="32">
        <v>95</v>
      </c>
      <c r="AI21" s="33"/>
      <c r="AJ21" s="61">
        <f t="shared" si="0"/>
        <v>91.75</v>
      </c>
      <c r="AK21" s="62">
        <f t="shared" si="1"/>
        <v>89.5</v>
      </c>
      <c r="AL21" s="63">
        <f t="shared" si="2"/>
        <v>91</v>
      </c>
      <c r="AM21" s="64">
        <f t="shared" si="3"/>
        <v>92.5</v>
      </c>
      <c r="AN21" s="65">
        <f t="shared" si="4"/>
        <v>91.1875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91.1875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>
        <v>78</v>
      </c>
      <c r="E23" s="32"/>
      <c r="F23" s="32">
        <v>79</v>
      </c>
      <c r="G23" s="32"/>
      <c r="H23" s="32">
        <v>76</v>
      </c>
      <c r="I23" s="32"/>
      <c r="J23" s="32">
        <v>77</v>
      </c>
      <c r="K23" s="33"/>
      <c r="L23" s="31">
        <v>75</v>
      </c>
      <c r="M23" s="32"/>
      <c r="N23" s="32">
        <v>74</v>
      </c>
      <c r="O23" s="32"/>
      <c r="P23" s="32">
        <v>76</v>
      </c>
      <c r="Q23" s="32"/>
      <c r="R23" s="32">
        <v>77</v>
      </c>
      <c r="S23" s="33"/>
      <c r="T23" s="31">
        <v>70</v>
      </c>
      <c r="U23" s="32"/>
      <c r="V23" s="32">
        <v>72</v>
      </c>
      <c r="W23" s="32"/>
      <c r="X23" s="32">
        <v>79</v>
      </c>
      <c r="Y23" s="32"/>
      <c r="Z23" s="32">
        <v>78</v>
      </c>
      <c r="AA23" s="33"/>
      <c r="AB23" s="31">
        <v>76</v>
      </c>
      <c r="AC23" s="32"/>
      <c r="AD23" s="32">
        <v>77</v>
      </c>
      <c r="AE23" s="32"/>
      <c r="AF23" s="32">
        <v>75</v>
      </c>
      <c r="AG23" s="32"/>
      <c r="AH23" s="32">
        <v>79</v>
      </c>
      <c r="AI23" s="33"/>
      <c r="AJ23" s="61">
        <f t="shared" si="0"/>
        <v>77.5</v>
      </c>
      <c r="AK23" s="62">
        <f t="shared" si="1"/>
        <v>75.5</v>
      </c>
      <c r="AL23" s="63">
        <f t="shared" si="2"/>
        <v>74.75</v>
      </c>
      <c r="AM23" s="64">
        <f t="shared" si="3"/>
        <v>76.75</v>
      </c>
      <c r="AN23" s="65">
        <f t="shared" si="4"/>
        <v>76.125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76.125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>
        <v>75</v>
      </c>
      <c r="E24" s="32"/>
      <c r="F24" s="32">
        <v>70</v>
      </c>
      <c r="G24" s="32"/>
      <c r="H24" s="32">
        <v>76</v>
      </c>
      <c r="I24" s="32"/>
      <c r="J24" s="32">
        <v>74</v>
      </c>
      <c r="K24" s="33"/>
      <c r="L24" s="31">
        <v>73</v>
      </c>
      <c r="M24" s="32"/>
      <c r="N24" s="32">
        <v>79</v>
      </c>
      <c r="O24" s="32"/>
      <c r="P24" s="32">
        <v>78</v>
      </c>
      <c r="Q24" s="32"/>
      <c r="R24" s="32">
        <v>77</v>
      </c>
      <c r="S24" s="33"/>
      <c r="T24" s="31">
        <v>77</v>
      </c>
      <c r="U24" s="32"/>
      <c r="V24" s="32">
        <v>79</v>
      </c>
      <c r="W24" s="32"/>
      <c r="X24" s="32">
        <v>76</v>
      </c>
      <c r="Y24" s="32"/>
      <c r="Z24" s="32">
        <v>78</v>
      </c>
      <c r="AA24" s="33"/>
      <c r="AB24" s="31">
        <v>75</v>
      </c>
      <c r="AC24" s="32"/>
      <c r="AD24" s="32">
        <v>76</v>
      </c>
      <c r="AE24" s="32"/>
      <c r="AF24" s="32">
        <v>78</v>
      </c>
      <c r="AG24" s="32"/>
      <c r="AH24" s="32">
        <v>79</v>
      </c>
      <c r="AI24" s="33"/>
      <c r="AJ24" s="61">
        <f t="shared" si="0"/>
        <v>73.75</v>
      </c>
      <c r="AK24" s="62">
        <f t="shared" si="1"/>
        <v>76.75</v>
      </c>
      <c r="AL24" s="63">
        <f t="shared" si="2"/>
        <v>77.5</v>
      </c>
      <c r="AM24" s="64">
        <f t="shared" si="3"/>
        <v>77</v>
      </c>
      <c r="AN24" s="65">
        <f t="shared" si="4"/>
        <v>76.25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76.25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>
        <v>88</v>
      </c>
      <c r="E25" s="32"/>
      <c r="F25" s="32">
        <v>89</v>
      </c>
      <c r="G25" s="32"/>
      <c r="H25" s="32">
        <v>87</v>
      </c>
      <c r="I25" s="32"/>
      <c r="J25" s="32">
        <v>86</v>
      </c>
      <c r="K25" s="33"/>
      <c r="L25" s="31">
        <v>89</v>
      </c>
      <c r="M25" s="32"/>
      <c r="N25" s="32">
        <v>87</v>
      </c>
      <c r="O25" s="32"/>
      <c r="P25" s="32">
        <v>89</v>
      </c>
      <c r="Q25" s="32"/>
      <c r="R25" s="32">
        <v>80</v>
      </c>
      <c r="S25" s="33"/>
      <c r="T25" s="31">
        <v>90</v>
      </c>
      <c r="U25" s="32"/>
      <c r="V25" s="32">
        <v>89</v>
      </c>
      <c r="W25" s="32"/>
      <c r="X25" s="32">
        <v>90</v>
      </c>
      <c r="Y25" s="32"/>
      <c r="Z25" s="32">
        <v>88</v>
      </c>
      <c r="AA25" s="33"/>
      <c r="AB25" s="31">
        <v>89</v>
      </c>
      <c r="AC25" s="32"/>
      <c r="AD25" s="32">
        <v>90</v>
      </c>
      <c r="AE25" s="32"/>
      <c r="AF25" s="32">
        <v>90</v>
      </c>
      <c r="AG25" s="32"/>
      <c r="AH25" s="32">
        <v>88</v>
      </c>
      <c r="AI25" s="33"/>
      <c r="AJ25" s="61">
        <f t="shared" si="0"/>
        <v>87.5</v>
      </c>
      <c r="AK25" s="62">
        <f t="shared" si="1"/>
        <v>86.25</v>
      </c>
      <c r="AL25" s="63">
        <f t="shared" si="2"/>
        <v>89.25</v>
      </c>
      <c r="AM25" s="64">
        <f t="shared" si="3"/>
        <v>89.25</v>
      </c>
      <c r="AN25" s="65">
        <f t="shared" si="4"/>
        <v>88.0625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88.0625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>
        <v>92</v>
      </c>
      <c r="E26" s="32"/>
      <c r="F26" s="32">
        <v>90</v>
      </c>
      <c r="G26" s="32"/>
      <c r="H26" s="32">
        <v>89</v>
      </c>
      <c r="I26" s="32"/>
      <c r="J26" s="32">
        <v>95</v>
      </c>
      <c r="K26" s="33"/>
      <c r="L26" s="31">
        <v>90</v>
      </c>
      <c r="M26" s="32"/>
      <c r="N26" s="32">
        <v>89</v>
      </c>
      <c r="O26" s="32"/>
      <c r="P26" s="32">
        <v>89</v>
      </c>
      <c r="Q26" s="32"/>
      <c r="R26" s="32">
        <v>93</v>
      </c>
      <c r="S26" s="33"/>
      <c r="T26" s="31">
        <v>90</v>
      </c>
      <c r="U26" s="32"/>
      <c r="V26" s="32">
        <v>92</v>
      </c>
      <c r="W26" s="32"/>
      <c r="X26" s="32">
        <v>89</v>
      </c>
      <c r="Y26" s="32"/>
      <c r="Z26" s="32">
        <v>90</v>
      </c>
      <c r="AA26" s="33"/>
      <c r="AB26" s="31">
        <v>90</v>
      </c>
      <c r="AC26" s="32"/>
      <c r="AD26" s="32">
        <v>90</v>
      </c>
      <c r="AE26" s="32"/>
      <c r="AF26" s="32">
        <v>89</v>
      </c>
      <c r="AG26" s="32"/>
      <c r="AH26" s="32">
        <v>95</v>
      </c>
      <c r="AI26" s="33"/>
      <c r="AJ26" s="61">
        <f t="shared" si="0"/>
        <v>91.5</v>
      </c>
      <c r="AK26" s="62">
        <f t="shared" si="1"/>
        <v>90.25</v>
      </c>
      <c r="AL26" s="63">
        <f t="shared" si="2"/>
        <v>90.25</v>
      </c>
      <c r="AM26" s="64">
        <f t="shared" si="3"/>
        <v>91</v>
      </c>
      <c r="AN26" s="65">
        <f t="shared" si="4"/>
        <v>90.75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>
        <v>78</v>
      </c>
      <c r="E29" s="32"/>
      <c r="F29" s="32">
        <v>79</v>
      </c>
      <c r="G29" s="32"/>
      <c r="H29" s="32">
        <v>80</v>
      </c>
      <c r="I29" s="32"/>
      <c r="J29" s="32">
        <v>83</v>
      </c>
      <c r="K29" s="33"/>
      <c r="L29" s="31">
        <v>82</v>
      </c>
      <c r="M29" s="32"/>
      <c r="N29" s="32">
        <v>78</v>
      </c>
      <c r="O29" s="32"/>
      <c r="P29" s="32">
        <v>79</v>
      </c>
      <c r="Q29" s="32"/>
      <c r="R29" s="32">
        <v>80</v>
      </c>
      <c r="S29" s="33"/>
      <c r="T29" s="31">
        <v>78</v>
      </c>
      <c r="U29" s="32"/>
      <c r="V29" s="32">
        <v>80</v>
      </c>
      <c r="W29" s="32"/>
      <c r="X29" s="32">
        <v>76</v>
      </c>
      <c r="Y29" s="32"/>
      <c r="Z29" s="32">
        <v>77</v>
      </c>
      <c r="AA29" s="33"/>
      <c r="AB29" s="31">
        <v>85</v>
      </c>
      <c r="AC29" s="32"/>
      <c r="AD29" s="32">
        <v>82</v>
      </c>
      <c r="AE29" s="32"/>
      <c r="AF29" s="32">
        <v>80</v>
      </c>
      <c r="AG29" s="32"/>
      <c r="AH29" s="32">
        <v>80</v>
      </c>
      <c r="AI29" s="33"/>
      <c r="AJ29" s="61">
        <f t="shared" si="0"/>
        <v>80</v>
      </c>
      <c r="AK29" s="62">
        <f t="shared" si="1"/>
        <v>79.75</v>
      </c>
      <c r="AL29" s="63">
        <f t="shared" si="2"/>
        <v>77.75</v>
      </c>
      <c r="AM29" s="64">
        <f t="shared" si="3"/>
        <v>81.75</v>
      </c>
      <c r="AN29" s="65">
        <f t="shared" si="4"/>
        <v>79.8125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79.8125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>
        <v>79</v>
      </c>
      <c r="E30" s="32"/>
      <c r="F30" s="32">
        <v>78</v>
      </c>
      <c r="G30" s="32"/>
      <c r="H30" s="32">
        <v>80</v>
      </c>
      <c r="I30" s="32"/>
      <c r="J30" s="32">
        <v>79</v>
      </c>
      <c r="K30" s="33"/>
      <c r="L30" s="31">
        <v>75</v>
      </c>
      <c r="M30" s="32"/>
      <c r="N30" s="32">
        <v>78</v>
      </c>
      <c r="O30" s="32"/>
      <c r="P30" s="32">
        <v>79</v>
      </c>
      <c r="Q30" s="32"/>
      <c r="R30" s="32">
        <v>80</v>
      </c>
      <c r="S30" s="33"/>
      <c r="T30" s="31">
        <v>80</v>
      </c>
      <c r="U30" s="32"/>
      <c r="V30" s="32">
        <v>76</v>
      </c>
      <c r="W30" s="32"/>
      <c r="X30" s="32">
        <v>77</v>
      </c>
      <c r="Y30" s="32"/>
      <c r="Z30" s="32">
        <v>78</v>
      </c>
      <c r="AA30" s="33"/>
      <c r="AB30" s="31">
        <v>79</v>
      </c>
      <c r="AC30" s="32"/>
      <c r="AD30" s="32">
        <v>75</v>
      </c>
      <c r="AE30" s="32"/>
      <c r="AF30" s="32">
        <v>79</v>
      </c>
      <c r="AG30" s="32"/>
      <c r="AH30" s="32">
        <v>78</v>
      </c>
      <c r="AI30" s="33"/>
      <c r="AJ30" s="61">
        <f t="shared" si="0"/>
        <v>79</v>
      </c>
      <c r="AK30" s="62">
        <f t="shared" si="1"/>
        <v>78</v>
      </c>
      <c r="AL30" s="63">
        <f t="shared" si="2"/>
        <v>77.75</v>
      </c>
      <c r="AM30" s="64">
        <f t="shared" si="3"/>
        <v>77.75</v>
      </c>
      <c r="AN30" s="65">
        <f t="shared" si="4"/>
        <v>78.125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78.125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>
        <v>90</v>
      </c>
      <c r="E32" s="32"/>
      <c r="F32" s="32">
        <v>91</v>
      </c>
      <c r="G32" s="32"/>
      <c r="H32" s="32">
        <v>89</v>
      </c>
      <c r="I32" s="32"/>
      <c r="J32" s="32">
        <v>95</v>
      </c>
      <c r="K32" s="33"/>
      <c r="L32" s="31">
        <v>89</v>
      </c>
      <c r="M32" s="32"/>
      <c r="N32" s="32">
        <v>95</v>
      </c>
      <c r="O32" s="32"/>
      <c r="P32" s="32">
        <v>89</v>
      </c>
      <c r="Q32" s="32"/>
      <c r="R32" s="32">
        <v>90</v>
      </c>
      <c r="S32" s="33"/>
      <c r="T32" s="31">
        <v>90</v>
      </c>
      <c r="U32" s="32"/>
      <c r="V32" s="32">
        <v>91</v>
      </c>
      <c r="W32" s="32"/>
      <c r="X32" s="32">
        <v>90</v>
      </c>
      <c r="Y32" s="32"/>
      <c r="Z32" s="32">
        <v>90</v>
      </c>
      <c r="AA32" s="33"/>
      <c r="AB32" s="31">
        <v>92</v>
      </c>
      <c r="AC32" s="32"/>
      <c r="AD32" s="32">
        <v>90</v>
      </c>
      <c r="AE32" s="32"/>
      <c r="AF32" s="32">
        <v>89</v>
      </c>
      <c r="AG32" s="32"/>
      <c r="AH32" s="32">
        <v>95</v>
      </c>
      <c r="AI32" s="33"/>
      <c r="AJ32" s="61">
        <f t="shared" si="0"/>
        <v>91.25</v>
      </c>
      <c r="AK32" s="62">
        <f t="shared" si="1"/>
        <v>90.75</v>
      </c>
      <c r="AL32" s="63">
        <f t="shared" si="2"/>
        <v>90.25</v>
      </c>
      <c r="AM32" s="64">
        <f t="shared" si="3"/>
        <v>91.5</v>
      </c>
      <c r="AN32" s="65">
        <f t="shared" si="4"/>
        <v>90.9375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90.9375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>
        <v>79</v>
      </c>
      <c r="E33" s="32"/>
      <c r="F33" s="32">
        <v>78</v>
      </c>
      <c r="G33" s="32"/>
      <c r="H33" s="32">
        <v>80</v>
      </c>
      <c r="I33" s="32"/>
      <c r="J33" s="32">
        <v>73</v>
      </c>
      <c r="K33" s="33"/>
      <c r="L33" s="31">
        <v>75</v>
      </c>
      <c r="M33" s="32"/>
      <c r="N33" s="32">
        <v>77</v>
      </c>
      <c r="O33" s="32"/>
      <c r="P33" s="32">
        <v>76</v>
      </c>
      <c r="Q33" s="32"/>
      <c r="R33" s="32">
        <v>75</v>
      </c>
      <c r="S33" s="33"/>
      <c r="T33" s="31">
        <v>76</v>
      </c>
      <c r="U33" s="32"/>
      <c r="V33" s="32">
        <v>77</v>
      </c>
      <c r="W33" s="32"/>
      <c r="X33" s="32">
        <v>78</v>
      </c>
      <c r="Y33" s="32"/>
      <c r="Z33" s="32">
        <v>79</v>
      </c>
      <c r="AA33" s="33"/>
      <c r="AB33" s="31">
        <v>77</v>
      </c>
      <c r="AC33" s="32"/>
      <c r="AD33" s="32">
        <v>80</v>
      </c>
      <c r="AE33" s="32"/>
      <c r="AF33" s="32">
        <v>80</v>
      </c>
      <c r="AG33" s="32"/>
      <c r="AH33" s="32">
        <v>79</v>
      </c>
      <c r="AI33" s="33"/>
      <c r="AJ33" s="61">
        <f t="shared" si="0"/>
        <v>77.5</v>
      </c>
      <c r="AK33" s="62">
        <f t="shared" si="1"/>
        <v>75.75</v>
      </c>
      <c r="AL33" s="63">
        <f t="shared" si="2"/>
        <v>77.5</v>
      </c>
      <c r="AM33" s="64">
        <f t="shared" si="3"/>
        <v>79</v>
      </c>
      <c r="AN33" s="65">
        <f t="shared" si="4"/>
        <v>77.4375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77.4375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>
        <v>80</v>
      </c>
      <c r="E34" s="32"/>
      <c r="F34" s="32">
        <v>79</v>
      </c>
      <c r="G34" s="32"/>
      <c r="H34" s="32">
        <v>85</v>
      </c>
      <c r="I34" s="32"/>
      <c r="J34" s="32">
        <v>79</v>
      </c>
      <c r="K34" s="33"/>
      <c r="L34" s="31">
        <v>84</v>
      </c>
      <c r="M34" s="32"/>
      <c r="N34" s="32">
        <v>80</v>
      </c>
      <c r="O34" s="32"/>
      <c r="P34" s="32">
        <v>85</v>
      </c>
      <c r="Q34" s="32"/>
      <c r="R34" s="32">
        <v>82</v>
      </c>
      <c r="S34" s="33"/>
      <c r="T34" s="31">
        <v>80</v>
      </c>
      <c r="U34" s="32"/>
      <c r="V34" s="32">
        <v>83</v>
      </c>
      <c r="W34" s="32"/>
      <c r="X34" s="32">
        <v>86</v>
      </c>
      <c r="Y34" s="32"/>
      <c r="Z34" s="32">
        <v>87</v>
      </c>
      <c r="AA34" s="33"/>
      <c r="AB34" s="31">
        <v>80</v>
      </c>
      <c r="AC34" s="32"/>
      <c r="AD34" s="32">
        <v>88</v>
      </c>
      <c r="AE34" s="32"/>
      <c r="AF34" s="32">
        <v>89</v>
      </c>
      <c r="AG34" s="32"/>
      <c r="AH34" s="32">
        <v>90</v>
      </c>
      <c r="AI34" s="33"/>
      <c r="AJ34" s="61">
        <f t="shared" si="0"/>
        <v>80.75</v>
      </c>
      <c r="AK34" s="62">
        <f t="shared" si="1"/>
        <v>82.75</v>
      </c>
      <c r="AL34" s="63">
        <f t="shared" si="2"/>
        <v>84</v>
      </c>
      <c r="AM34" s="64">
        <f t="shared" si="3"/>
        <v>86.75</v>
      </c>
      <c r="AN34" s="65">
        <f t="shared" si="4"/>
        <v>83.5625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83.5625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>
        <v>95</v>
      </c>
      <c r="E35" s="32"/>
      <c r="F35" s="32">
        <v>90</v>
      </c>
      <c r="G35" s="32"/>
      <c r="H35" s="32">
        <v>95</v>
      </c>
      <c r="I35" s="32"/>
      <c r="J35" s="32">
        <v>98</v>
      </c>
      <c r="K35" s="33"/>
      <c r="L35" s="31">
        <v>90</v>
      </c>
      <c r="M35" s="32"/>
      <c r="N35" s="32">
        <v>92</v>
      </c>
      <c r="O35" s="32"/>
      <c r="P35" s="32">
        <v>89</v>
      </c>
      <c r="Q35" s="32"/>
      <c r="R35" s="32">
        <v>96</v>
      </c>
      <c r="S35" s="33"/>
      <c r="T35" s="31">
        <v>90</v>
      </c>
      <c r="U35" s="32"/>
      <c r="V35" s="32">
        <v>91</v>
      </c>
      <c r="W35" s="32"/>
      <c r="X35" s="32">
        <v>89</v>
      </c>
      <c r="Y35" s="32"/>
      <c r="Z35" s="32">
        <v>95</v>
      </c>
      <c r="AA35" s="33"/>
      <c r="AB35" s="31">
        <v>90</v>
      </c>
      <c r="AC35" s="32"/>
      <c r="AD35" s="32">
        <v>95</v>
      </c>
      <c r="AE35" s="32"/>
      <c r="AF35" s="32">
        <v>95</v>
      </c>
      <c r="AG35" s="32"/>
      <c r="AH35" s="32">
        <v>98</v>
      </c>
      <c r="AI35" s="33"/>
      <c r="AJ35" s="61">
        <f t="shared" si="0"/>
        <v>94.5</v>
      </c>
      <c r="AK35" s="62">
        <f t="shared" si="1"/>
        <v>91.75</v>
      </c>
      <c r="AL35" s="63">
        <f t="shared" si="2"/>
        <v>91.25</v>
      </c>
      <c r="AM35" s="64">
        <f t="shared" si="3"/>
        <v>94.5</v>
      </c>
      <c r="AN35" s="65">
        <f t="shared" si="4"/>
        <v>93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93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>
        <v>70</v>
      </c>
      <c r="E38" s="32"/>
      <c r="F38" s="32">
        <v>75</v>
      </c>
      <c r="G38" s="32"/>
      <c r="H38" s="32">
        <v>70</v>
      </c>
      <c r="I38" s="32"/>
      <c r="J38" s="32">
        <v>70</v>
      </c>
      <c r="K38" s="33"/>
      <c r="L38" s="31">
        <v>71</v>
      </c>
      <c r="M38" s="32"/>
      <c r="N38" s="32">
        <v>73</v>
      </c>
      <c r="O38" s="32"/>
      <c r="P38" s="32">
        <v>72</v>
      </c>
      <c r="Q38" s="32"/>
      <c r="R38" s="32">
        <v>74</v>
      </c>
      <c r="S38" s="33"/>
      <c r="T38" s="31">
        <v>70</v>
      </c>
      <c r="U38" s="32"/>
      <c r="V38" s="32">
        <v>73</v>
      </c>
      <c r="W38" s="32"/>
      <c r="X38" s="32">
        <v>70</v>
      </c>
      <c r="Y38" s="32"/>
      <c r="Z38" s="32">
        <v>74</v>
      </c>
      <c r="AA38" s="33"/>
      <c r="AB38" s="31">
        <v>75</v>
      </c>
      <c r="AC38" s="32"/>
      <c r="AD38" s="32">
        <v>71</v>
      </c>
      <c r="AE38" s="32"/>
      <c r="AF38" s="32">
        <v>78</v>
      </c>
      <c r="AG38" s="32"/>
      <c r="AH38" s="32">
        <v>79</v>
      </c>
      <c r="AI38" s="33"/>
      <c r="AJ38" s="61">
        <f t="shared" si="0"/>
        <v>71.25</v>
      </c>
      <c r="AK38" s="62">
        <f t="shared" si="1"/>
        <v>72.5</v>
      </c>
      <c r="AL38" s="63">
        <f t="shared" si="2"/>
        <v>71.75</v>
      </c>
      <c r="AM38" s="64">
        <f t="shared" si="3"/>
        <v>75.75</v>
      </c>
      <c r="AN38" s="65">
        <f t="shared" si="4"/>
        <v>72.8125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72.8125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>
        <v>90</v>
      </c>
      <c r="E39" s="32"/>
      <c r="F39" s="32">
        <v>92</v>
      </c>
      <c r="G39" s="32"/>
      <c r="H39" s="32">
        <v>90</v>
      </c>
      <c r="I39" s="32"/>
      <c r="J39" s="32">
        <v>92</v>
      </c>
      <c r="K39" s="33"/>
      <c r="L39" s="31">
        <v>89</v>
      </c>
      <c r="M39" s="32"/>
      <c r="N39" s="32">
        <v>91</v>
      </c>
      <c r="O39" s="32"/>
      <c r="P39" s="32">
        <v>89</v>
      </c>
      <c r="Q39" s="32"/>
      <c r="R39" s="32">
        <v>95</v>
      </c>
      <c r="S39" s="33"/>
      <c r="T39" s="31">
        <v>90</v>
      </c>
      <c r="U39" s="32"/>
      <c r="V39" s="32">
        <v>89</v>
      </c>
      <c r="W39" s="32"/>
      <c r="X39" s="32">
        <v>90</v>
      </c>
      <c r="Y39" s="32"/>
      <c r="Z39" s="32">
        <v>92</v>
      </c>
      <c r="AA39" s="33"/>
      <c r="AB39" s="31">
        <v>92</v>
      </c>
      <c r="AC39" s="32"/>
      <c r="AD39" s="32">
        <v>90</v>
      </c>
      <c r="AE39" s="32"/>
      <c r="AF39" s="32">
        <v>89</v>
      </c>
      <c r="AG39" s="32"/>
      <c r="AH39" s="32">
        <v>95</v>
      </c>
      <c r="AI39" s="33"/>
      <c r="AJ39" s="61">
        <f t="shared" si="0"/>
        <v>91</v>
      </c>
      <c r="AK39" s="62">
        <f t="shared" si="1"/>
        <v>91</v>
      </c>
      <c r="AL39" s="63">
        <f t="shared" si="2"/>
        <v>90.25</v>
      </c>
      <c r="AM39" s="64">
        <f t="shared" si="3"/>
        <v>91.5</v>
      </c>
      <c r="AN39" s="65">
        <f t="shared" si="4"/>
        <v>90.9375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90.9375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>
        <v>85</v>
      </c>
      <c r="E40" s="32"/>
      <c r="F40" s="32">
        <v>80</v>
      </c>
      <c r="G40" s="32"/>
      <c r="H40" s="32">
        <v>85</v>
      </c>
      <c r="I40" s="32"/>
      <c r="J40" s="32">
        <v>90</v>
      </c>
      <c r="K40" s="33"/>
      <c r="L40" s="31">
        <v>79</v>
      </c>
      <c r="M40" s="32"/>
      <c r="N40" s="32">
        <v>80</v>
      </c>
      <c r="O40" s="32"/>
      <c r="P40" s="32">
        <v>80</v>
      </c>
      <c r="Q40" s="32"/>
      <c r="R40" s="32">
        <v>90</v>
      </c>
      <c r="S40" s="33"/>
      <c r="T40" s="31">
        <v>80</v>
      </c>
      <c r="U40" s="32"/>
      <c r="V40" s="32">
        <v>79</v>
      </c>
      <c r="W40" s="32"/>
      <c r="X40" s="32">
        <v>80</v>
      </c>
      <c r="Y40" s="32"/>
      <c r="Z40" s="32">
        <v>89</v>
      </c>
      <c r="AA40" s="33"/>
      <c r="AB40" s="31">
        <v>78</v>
      </c>
      <c r="AC40" s="32"/>
      <c r="AD40" s="32">
        <v>79</v>
      </c>
      <c r="AE40" s="32"/>
      <c r="AF40" s="32">
        <v>80</v>
      </c>
      <c r="AG40" s="32"/>
      <c r="AH40" s="32">
        <v>90</v>
      </c>
      <c r="AI40" s="33"/>
      <c r="AJ40" s="61">
        <f t="shared" si="0"/>
        <v>85</v>
      </c>
      <c r="AK40" s="62">
        <f t="shared" si="1"/>
        <v>82.25</v>
      </c>
      <c r="AL40" s="63">
        <f t="shared" si="2"/>
        <v>82</v>
      </c>
      <c r="AM40" s="64">
        <f t="shared" si="3"/>
        <v>81.75</v>
      </c>
      <c r="AN40" s="65">
        <f t="shared" si="4"/>
        <v>82.75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>
        <v>75</v>
      </c>
      <c r="E42" s="32"/>
      <c r="F42" s="32">
        <v>70</v>
      </c>
      <c r="G42" s="32"/>
      <c r="H42" s="32">
        <v>76</v>
      </c>
      <c r="I42" s="32"/>
      <c r="J42" s="32">
        <v>78</v>
      </c>
      <c r="K42" s="33"/>
      <c r="L42" s="31">
        <v>70</v>
      </c>
      <c r="M42" s="32"/>
      <c r="N42" s="32">
        <v>73</v>
      </c>
      <c r="O42" s="32"/>
      <c r="P42" s="32">
        <v>74</v>
      </c>
      <c r="Q42" s="32"/>
      <c r="R42" s="32">
        <v>75</v>
      </c>
      <c r="S42" s="33"/>
      <c r="T42" s="31">
        <v>70</v>
      </c>
      <c r="U42" s="32"/>
      <c r="V42" s="32">
        <v>70</v>
      </c>
      <c r="W42" s="32"/>
      <c r="X42" s="32">
        <v>76</v>
      </c>
      <c r="Y42" s="32"/>
      <c r="Z42" s="32">
        <v>78</v>
      </c>
      <c r="AA42" s="33"/>
      <c r="AB42" s="31">
        <v>77</v>
      </c>
      <c r="AC42" s="32"/>
      <c r="AD42" s="32">
        <v>75</v>
      </c>
      <c r="AE42" s="32"/>
      <c r="AF42" s="32">
        <v>78</v>
      </c>
      <c r="AG42" s="32"/>
      <c r="AH42" s="32">
        <v>79</v>
      </c>
      <c r="AI42" s="33"/>
      <c r="AJ42" s="61">
        <f t="shared" si="0"/>
        <v>74.75</v>
      </c>
      <c r="AK42" s="62">
        <f t="shared" si="1"/>
        <v>73</v>
      </c>
      <c r="AL42" s="63">
        <f t="shared" si="2"/>
        <v>73.5</v>
      </c>
      <c r="AM42" s="64">
        <f t="shared" si="3"/>
        <v>77.25</v>
      </c>
      <c r="AN42" s="65">
        <f t="shared" si="4"/>
        <v>74.625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74.625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>
        <v>80</v>
      </c>
      <c r="E43" s="32"/>
      <c r="F43" s="32">
        <v>80</v>
      </c>
      <c r="G43" s="32"/>
      <c r="H43" s="32">
        <v>80</v>
      </c>
      <c r="I43" s="32"/>
      <c r="J43" s="32">
        <v>90</v>
      </c>
      <c r="K43" s="33"/>
      <c r="L43" s="31">
        <v>78</v>
      </c>
      <c r="M43" s="32"/>
      <c r="N43" s="32">
        <v>80</v>
      </c>
      <c r="O43" s="32"/>
      <c r="P43" s="32">
        <v>80</v>
      </c>
      <c r="Q43" s="32"/>
      <c r="R43" s="32">
        <v>92</v>
      </c>
      <c r="S43" s="33"/>
      <c r="T43" s="31">
        <v>79</v>
      </c>
      <c r="U43" s="32"/>
      <c r="V43" s="32">
        <v>80</v>
      </c>
      <c r="W43" s="32"/>
      <c r="X43" s="32">
        <v>78</v>
      </c>
      <c r="Y43" s="32"/>
      <c r="Z43" s="32">
        <v>90</v>
      </c>
      <c r="AA43" s="33"/>
      <c r="AB43" s="31">
        <v>80</v>
      </c>
      <c r="AC43" s="32"/>
      <c r="AD43" s="32">
        <v>77</v>
      </c>
      <c r="AE43" s="32"/>
      <c r="AF43" s="32">
        <v>79</v>
      </c>
      <c r="AG43" s="32"/>
      <c r="AH43" s="32">
        <v>95</v>
      </c>
      <c r="AI43" s="33"/>
      <c r="AJ43" s="61">
        <f t="shared" si="0"/>
        <v>82.5</v>
      </c>
      <c r="AK43" s="62">
        <f t="shared" si="1"/>
        <v>82.5</v>
      </c>
      <c r="AL43" s="63">
        <f t="shared" si="2"/>
        <v>81.75</v>
      </c>
      <c r="AM43" s="64">
        <f t="shared" si="3"/>
        <v>82.75</v>
      </c>
      <c r="AN43" s="65">
        <f t="shared" si="4"/>
        <v>82.375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>
        <v>90</v>
      </c>
      <c r="E45" s="32"/>
      <c r="F45" s="32">
        <v>92</v>
      </c>
      <c r="G45" s="32"/>
      <c r="H45" s="32">
        <v>90</v>
      </c>
      <c r="I45" s="32"/>
      <c r="J45" s="32">
        <v>89</v>
      </c>
      <c r="K45" s="33"/>
      <c r="L45" s="31">
        <v>90</v>
      </c>
      <c r="M45" s="32"/>
      <c r="N45" s="32">
        <v>89</v>
      </c>
      <c r="O45" s="32"/>
      <c r="P45" s="32">
        <v>92</v>
      </c>
      <c r="Q45" s="32"/>
      <c r="R45" s="32">
        <v>88</v>
      </c>
      <c r="S45" s="33"/>
      <c r="T45" s="31">
        <v>89</v>
      </c>
      <c r="U45" s="32"/>
      <c r="V45" s="32">
        <v>85</v>
      </c>
      <c r="W45" s="32"/>
      <c r="X45" s="32">
        <v>80</v>
      </c>
      <c r="Y45" s="32"/>
      <c r="Z45" s="32">
        <v>88</v>
      </c>
      <c r="AA45" s="33"/>
      <c r="AB45" s="31">
        <v>89</v>
      </c>
      <c r="AC45" s="32"/>
      <c r="AD45" s="32">
        <v>90</v>
      </c>
      <c r="AE45" s="32"/>
      <c r="AF45" s="32">
        <v>90</v>
      </c>
      <c r="AG45" s="32"/>
      <c r="AH45" s="32">
        <v>89</v>
      </c>
      <c r="AI45" s="33"/>
      <c r="AJ45" s="61">
        <f t="shared" si="0"/>
        <v>90.25</v>
      </c>
      <c r="AK45" s="62">
        <f t="shared" si="1"/>
        <v>89.75</v>
      </c>
      <c r="AL45" s="63">
        <f t="shared" si="2"/>
        <v>85.5</v>
      </c>
      <c r="AM45" s="64">
        <f t="shared" si="3"/>
        <v>89.5</v>
      </c>
      <c r="AN45" s="65">
        <f t="shared" si="4"/>
        <v>88.75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88.75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>
        <v>75</v>
      </c>
      <c r="E46" s="32"/>
      <c r="F46" s="32">
        <v>75</v>
      </c>
      <c r="G46" s="32"/>
      <c r="H46" s="32">
        <v>80</v>
      </c>
      <c r="I46" s="32"/>
      <c r="J46" s="32">
        <v>70</v>
      </c>
      <c r="K46" s="33"/>
      <c r="L46" s="31">
        <v>73</v>
      </c>
      <c r="M46" s="32"/>
      <c r="N46" s="32">
        <v>70</v>
      </c>
      <c r="O46" s="32"/>
      <c r="P46" s="32">
        <v>70</v>
      </c>
      <c r="Q46" s="32"/>
      <c r="R46" s="32">
        <v>70</v>
      </c>
      <c r="S46" s="13"/>
      <c r="T46" s="31">
        <v>80</v>
      </c>
      <c r="U46" s="32"/>
      <c r="V46" s="32">
        <v>70</v>
      </c>
      <c r="W46" s="32"/>
      <c r="X46" s="32">
        <v>70</v>
      </c>
      <c r="Y46" s="32"/>
      <c r="Z46" s="32">
        <v>70</v>
      </c>
      <c r="AA46" s="33"/>
      <c r="AB46" s="11">
        <v>70</v>
      </c>
      <c r="AC46" s="32"/>
      <c r="AD46" s="32">
        <v>70</v>
      </c>
      <c r="AE46" s="32"/>
      <c r="AF46" s="32">
        <v>70</v>
      </c>
      <c r="AG46" s="32"/>
      <c r="AH46" s="32">
        <v>75</v>
      </c>
      <c r="AI46" s="13"/>
      <c r="AJ46" s="61">
        <f t="shared" si="0"/>
        <v>75</v>
      </c>
      <c r="AK46" s="62">
        <f t="shared" si="1"/>
        <v>70.75</v>
      </c>
      <c r="AL46" s="63">
        <f t="shared" si="2"/>
        <v>72.5</v>
      </c>
      <c r="AM46" s="64">
        <f t="shared" si="3"/>
        <v>71.25</v>
      </c>
      <c r="AN46" s="65">
        <f t="shared" si="4"/>
        <v>72.375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>
        <v>80</v>
      </c>
      <c r="E47" s="32"/>
      <c r="F47" s="32">
        <v>89</v>
      </c>
      <c r="G47" s="32"/>
      <c r="H47" s="32">
        <v>85</v>
      </c>
      <c r="I47" s="32"/>
      <c r="J47" s="32">
        <v>80</v>
      </c>
      <c r="K47" s="33"/>
      <c r="L47" s="31">
        <v>85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79</v>
      </c>
      <c r="U47" s="32"/>
      <c r="V47" s="32">
        <v>80</v>
      </c>
      <c r="W47" s="32"/>
      <c r="X47" s="32">
        <v>87</v>
      </c>
      <c r="Y47" s="32"/>
      <c r="Z47" s="32">
        <v>89</v>
      </c>
      <c r="AA47" s="33"/>
      <c r="AB47" s="11">
        <v>80</v>
      </c>
      <c r="AC47" s="32"/>
      <c r="AD47" s="32">
        <v>85</v>
      </c>
      <c r="AE47" s="32"/>
      <c r="AF47" s="32">
        <v>78</v>
      </c>
      <c r="AG47" s="32"/>
      <c r="AH47" s="32">
        <v>82</v>
      </c>
      <c r="AI47" s="13"/>
      <c r="AJ47" s="61">
        <f t="shared" si="0"/>
        <v>83.5</v>
      </c>
      <c r="AK47" s="62">
        <f t="shared" si="1"/>
        <v>82.25</v>
      </c>
      <c r="AL47" s="63">
        <f t="shared" si="2"/>
        <v>83.75</v>
      </c>
      <c r="AM47" s="64">
        <f t="shared" si="3"/>
        <v>81.25</v>
      </c>
      <c r="AN47" s="65">
        <f t="shared" si="4"/>
        <v>82.6875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82.6875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17" priority="5" operator="lessThan">
      <formula>70</formula>
    </cfRule>
  </conditionalFormatting>
  <conditionalFormatting sqref="D11:AI11">
    <cfRule type="cellIs" dxfId="16" priority="1" operator="lessThan">
      <formula>70</formula>
    </cfRule>
  </conditionalFormatting>
  <conditionalFormatting sqref="F12:K41">
    <cfRule type="cellIs" dxfId="15" priority="4" operator="lessThan">
      <formula>70</formula>
    </cfRule>
  </conditionalFormatting>
  <conditionalFormatting sqref="N12:AA41">
    <cfRule type="cellIs" dxfId="14" priority="3" operator="lessThan">
      <formula>70</formula>
    </cfRule>
  </conditionalFormatting>
  <conditionalFormatting sqref="AD12:AI41">
    <cfRule type="cellIs" dxfId="13" priority="2" operator="lessThan">
      <formula>70</formula>
    </cfRule>
  </conditionalFormatting>
  <conditionalFormatting sqref="AJ11:AO55">
    <cfRule type="cellIs" dxfId="12" priority="13" operator="lessThan">
      <formula>70</formula>
    </cfRule>
  </conditionalFormatting>
  <conditionalFormatting sqref="AQ11:AQ55">
    <cfRule type="cellIs" dxfId="11" priority="11" operator="lessThan">
      <formula>70</formula>
    </cfRule>
  </conditionalFormatting>
  <conditionalFormatting sqref="AQ11:AX55">
    <cfRule type="cellIs" dxfId="10" priority="12" operator="lessThan">
      <formula>70</formula>
    </cfRule>
  </conditionalFormatting>
  <conditionalFormatting sqref="AY11:AY55">
    <cfRule type="cellIs" dxfId="9" priority="6" operator="lessThan">
      <formula>70</formula>
    </cfRule>
  </conditionalFormatting>
  <dataValidations count="1">
    <dataValidation type="custom" allowBlank="1" showInputMessage="1" showErrorMessage="1" sqref="D11:AI45" xr:uid="{698339C1-F4FF-C54A-8E42-094A7A24819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C39" sqref="C3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80" t="s">
        <v>145</v>
      </c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2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83" t="s">
        <v>98</v>
      </c>
      <c r="AO7" s="186" t="s">
        <v>103</v>
      </c>
      <c r="AQ7" s="157" t="s">
        <v>20</v>
      </c>
      <c r="AR7" s="158"/>
      <c r="AS7" s="158"/>
      <c r="AT7" s="159"/>
      <c r="AU7" s="216" t="s">
        <v>21</v>
      </c>
      <c r="AV7" s="217"/>
      <c r="AW7" s="217"/>
      <c r="AX7" s="218"/>
      <c r="AY7" s="210" t="s">
        <v>102</v>
      </c>
      <c r="AZ7" s="211"/>
      <c r="BA7" s="210" t="s">
        <v>104</v>
      </c>
      <c r="BB7" s="211"/>
      <c r="BD7" s="24" t="s">
        <v>144</v>
      </c>
    </row>
    <row r="8" spans="1:56" ht="16" thickBot="1" x14ac:dyDescent="0.25">
      <c r="AN8" s="184"/>
      <c r="AO8" s="187"/>
      <c r="AQ8" s="160"/>
      <c r="AR8" s="161"/>
      <c r="AS8" s="161"/>
      <c r="AT8" s="162"/>
      <c r="AU8" s="219"/>
      <c r="AV8" s="220"/>
      <c r="AW8" s="220"/>
      <c r="AX8" s="221"/>
      <c r="AY8" s="214"/>
      <c r="AZ8" s="215"/>
      <c r="BA8" s="212"/>
      <c r="BB8" s="213"/>
    </row>
    <row r="9" spans="1:56" x14ac:dyDescent="0.2">
      <c r="A9" s="171" t="s">
        <v>5</v>
      </c>
      <c r="B9" s="173" t="s">
        <v>4</v>
      </c>
      <c r="C9" s="175" t="s">
        <v>19</v>
      </c>
      <c r="D9" s="177" t="s">
        <v>90</v>
      </c>
      <c r="E9" s="178"/>
      <c r="F9" s="178"/>
      <c r="G9" s="178"/>
      <c r="H9" s="178"/>
      <c r="I9" s="178"/>
      <c r="J9" s="178"/>
      <c r="K9" s="179"/>
      <c r="L9" s="189" t="s">
        <v>91</v>
      </c>
      <c r="M9" s="190"/>
      <c r="N9" s="190"/>
      <c r="O9" s="190"/>
      <c r="P9" s="190"/>
      <c r="Q9" s="190"/>
      <c r="R9" s="190"/>
      <c r="S9" s="191"/>
      <c r="T9" s="201" t="s">
        <v>92</v>
      </c>
      <c r="U9" s="202"/>
      <c r="V9" s="202"/>
      <c r="W9" s="202"/>
      <c r="X9" s="202"/>
      <c r="Y9" s="202"/>
      <c r="Z9" s="202"/>
      <c r="AA9" s="203"/>
      <c r="AB9" s="192" t="s">
        <v>93</v>
      </c>
      <c r="AC9" s="193"/>
      <c r="AD9" s="193"/>
      <c r="AE9" s="193"/>
      <c r="AF9" s="193"/>
      <c r="AG9" s="193"/>
      <c r="AH9" s="193"/>
      <c r="AI9" s="194"/>
      <c r="AJ9" s="195" t="s">
        <v>94</v>
      </c>
      <c r="AK9" s="197" t="s">
        <v>95</v>
      </c>
      <c r="AL9" s="204" t="s">
        <v>96</v>
      </c>
      <c r="AM9" s="199" t="s">
        <v>97</v>
      </c>
      <c r="AN9" s="184"/>
      <c r="AO9" s="187"/>
      <c r="AQ9" s="169" t="s">
        <v>42</v>
      </c>
      <c r="AR9" s="163" t="s">
        <v>43</v>
      </c>
      <c r="AS9" s="165" t="s">
        <v>44</v>
      </c>
      <c r="AT9" s="167" t="s">
        <v>99</v>
      </c>
      <c r="AU9" s="169" t="s">
        <v>46</v>
      </c>
      <c r="AV9" s="163" t="s">
        <v>105</v>
      </c>
      <c r="AW9" s="165" t="s">
        <v>106</v>
      </c>
      <c r="AX9" s="223" t="s">
        <v>107</v>
      </c>
      <c r="AY9" s="206" t="s">
        <v>100</v>
      </c>
      <c r="AZ9" s="208" t="s">
        <v>101</v>
      </c>
      <c r="BA9" s="207" t="s">
        <v>57</v>
      </c>
      <c r="BB9" s="222" t="s">
        <v>58</v>
      </c>
    </row>
    <row r="10" spans="1:56" ht="16" thickBot="1" x14ac:dyDescent="0.25">
      <c r="A10" s="172"/>
      <c r="B10" s="174"/>
      <c r="C10" s="176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96"/>
      <c r="AK10" s="198"/>
      <c r="AL10" s="205"/>
      <c r="AM10" s="200"/>
      <c r="AN10" s="185"/>
      <c r="AO10" s="188"/>
      <c r="AQ10" s="170"/>
      <c r="AR10" s="164"/>
      <c r="AS10" s="166"/>
      <c r="AT10" s="168"/>
      <c r="AU10" s="170"/>
      <c r="AV10" s="164"/>
      <c r="AW10" s="166"/>
      <c r="AX10" s="224"/>
      <c r="AY10" s="207"/>
      <c r="AZ10" s="209"/>
      <c r="BA10" s="207"/>
      <c r="BB10" s="222"/>
    </row>
    <row r="11" spans="1:56" x14ac:dyDescent="0.2">
      <c r="A11" s="41">
        <v>1</v>
      </c>
      <c r="B11" s="140" t="s">
        <v>147</v>
      </c>
      <c r="C11" s="140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1" t="s">
        <v>149</v>
      </c>
      <c r="C12" s="141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0" t="s">
        <v>151</v>
      </c>
      <c r="C13" s="140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1" t="s">
        <v>153</v>
      </c>
      <c r="C14" s="141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0" t="s">
        <v>155</v>
      </c>
      <c r="C15" s="140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1" t="s">
        <v>157</v>
      </c>
      <c r="C16" s="141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0" t="s">
        <v>159</v>
      </c>
      <c r="C17" s="140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1" t="s">
        <v>161</v>
      </c>
      <c r="C18" s="141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0" t="s">
        <v>163</v>
      </c>
      <c r="C19" s="140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165</v>
      </c>
      <c r="C20" s="143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0" t="s">
        <v>167</v>
      </c>
      <c r="C21" s="140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1" t="s">
        <v>169</v>
      </c>
      <c r="C22" s="141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0" t="s">
        <v>171</v>
      </c>
      <c r="C23" s="140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1" t="s">
        <v>173</v>
      </c>
      <c r="C24" s="141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0" t="s">
        <v>175</v>
      </c>
      <c r="C25" s="140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1" t="s">
        <v>177</v>
      </c>
      <c r="C26" s="141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0" t="s">
        <v>179</v>
      </c>
      <c r="C27" s="140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1" t="s">
        <v>181</v>
      </c>
      <c r="C28" s="141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0" t="s">
        <v>183</v>
      </c>
      <c r="C29" s="140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1" t="s">
        <v>183</v>
      </c>
      <c r="C30" s="141" t="s">
        <v>185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0" t="s">
        <v>186</v>
      </c>
      <c r="C31" s="140" t="s">
        <v>187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1" t="s">
        <v>188</v>
      </c>
      <c r="C32" s="141" t="s">
        <v>189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0" t="s">
        <v>190</v>
      </c>
      <c r="C33" s="140" t="s">
        <v>191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1" t="s">
        <v>192</v>
      </c>
      <c r="C34" s="141" t="s">
        <v>193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0" t="s">
        <v>194</v>
      </c>
      <c r="C35" s="140" t="s">
        <v>195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1" t="s">
        <v>196</v>
      </c>
      <c r="C36" s="141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0" t="s">
        <v>198</v>
      </c>
      <c r="C37" s="140" t="s">
        <v>199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1" t="s">
        <v>200</v>
      </c>
      <c r="C38" s="141" t="s">
        <v>201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0" t="s">
        <v>202</v>
      </c>
      <c r="C39" s="140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1" t="s">
        <v>204</v>
      </c>
      <c r="C40" s="141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0" t="s">
        <v>206</v>
      </c>
      <c r="C41" s="140" t="s">
        <v>207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1" t="s">
        <v>208</v>
      </c>
      <c r="C42" s="141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0" t="s">
        <v>210</v>
      </c>
      <c r="C43" s="140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1" t="s">
        <v>212</v>
      </c>
      <c r="C44" s="141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0" t="s">
        <v>214</v>
      </c>
      <c r="C45" s="140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9" t="s">
        <v>216</v>
      </c>
      <c r="C46" s="15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8"/>
      <c r="C47" s="147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zoomScaleNormal="100" workbookViewId="0">
      <selection activeCell="A32" sqref="A32:G32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152" t="s">
        <v>66</v>
      </c>
      <c r="B5" s="152"/>
      <c r="C5" s="152"/>
      <c r="D5" s="152"/>
      <c r="E5" s="152"/>
      <c r="F5" s="152"/>
      <c r="G5" s="152"/>
      <c r="I5" s="152" t="s">
        <v>66</v>
      </c>
      <c r="J5" s="152"/>
      <c r="K5" s="152"/>
      <c r="L5" s="152"/>
      <c r="M5" s="152"/>
      <c r="N5" s="152"/>
      <c r="O5" s="152"/>
    </row>
    <row r="6" spans="1:15" ht="16" x14ac:dyDescent="0.2">
      <c r="A6" s="153" t="s">
        <v>142</v>
      </c>
      <c r="B6" s="153"/>
      <c r="C6" s="153"/>
      <c r="D6" s="153"/>
      <c r="E6" s="153"/>
      <c r="F6" s="153"/>
      <c r="G6" s="153"/>
      <c r="I6" s="153" t="s">
        <v>142</v>
      </c>
      <c r="J6" s="153"/>
      <c r="K6" s="153"/>
      <c r="L6" s="153"/>
      <c r="M6" s="153"/>
      <c r="N6" s="153"/>
      <c r="O6" s="153"/>
    </row>
    <row r="7" spans="1:15" ht="16" x14ac:dyDescent="0.2">
      <c r="A7" s="153" t="s">
        <v>219</v>
      </c>
      <c r="B7" s="153"/>
      <c r="C7" s="153"/>
      <c r="D7" s="153"/>
      <c r="E7" s="153"/>
      <c r="F7" s="153"/>
      <c r="G7" s="153"/>
      <c r="I7" s="153" t="s">
        <v>219</v>
      </c>
      <c r="J7" s="153"/>
      <c r="K7" s="153"/>
      <c r="L7" s="153"/>
      <c r="M7" s="153"/>
      <c r="N7" s="153"/>
      <c r="O7" s="153"/>
    </row>
    <row r="9" spans="1:15" x14ac:dyDescent="0.2">
      <c r="A9" s="97" t="s">
        <v>6</v>
      </c>
      <c r="B9" s="133" t="str">
        <f>VLOOKUP($G$9,ESPANOL!$A$11:$AV$55,2,FALSE)</f>
        <v>NAIROBI ALEXANDRA</v>
      </c>
      <c r="C9" s="2"/>
      <c r="D9" s="2"/>
      <c r="E9" s="2"/>
      <c r="F9" s="97" t="s">
        <v>65</v>
      </c>
      <c r="G9" s="137">
        <v>36</v>
      </c>
      <c r="I9" s="97" t="s">
        <v>6</v>
      </c>
      <c r="J9" s="133" t="str">
        <f>VLOOKUP($O$9,ESPANOL!$A$11:$AV$55,2,FALSE)</f>
        <v>JUANA</v>
      </c>
      <c r="K9" s="2"/>
      <c r="L9" s="2"/>
      <c r="M9" s="2"/>
      <c r="N9" s="97" t="s">
        <v>65</v>
      </c>
      <c r="O9" s="137">
        <v>25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>FENELON</v>
      </c>
      <c r="C11" s="102"/>
      <c r="D11" s="102"/>
      <c r="E11" s="102"/>
      <c r="F11" s="97" t="s">
        <v>140</v>
      </c>
      <c r="G11" s="137" t="s">
        <v>218</v>
      </c>
      <c r="I11" s="97" t="s">
        <v>132</v>
      </c>
      <c r="J11" s="133" t="str">
        <f>VLOOKUP($O$9,ESPANOL!$A$11:$AV$55,3,FALSE)</f>
        <v>JIMENEZ LOPEZ</v>
      </c>
      <c r="K11" s="102"/>
      <c r="L11" s="102"/>
      <c r="M11" s="102"/>
      <c r="N11" s="97" t="s">
        <v>140</v>
      </c>
      <c r="O11" s="137" t="s">
        <v>218</v>
      </c>
    </row>
    <row r="12" spans="1:15" ht="8.25" customHeight="1" x14ac:dyDescent="0.2"/>
    <row r="13" spans="1:15" ht="17.5" customHeight="1" x14ac:dyDescent="0.2">
      <c r="A13" s="155" t="s">
        <v>7</v>
      </c>
      <c r="B13" s="155"/>
      <c r="C13" s="155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156" t="s">
        <v>7</v>
      </c>
      <c r="J13" s="155"/>
      <c r="K13" s="155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154" t="s">
        <v>8</v>
      </c>
      <c r="B14" s="154"/>
      <c r="C14" s="154"/>
      <c r="D14" s="150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154" t="s">
        <v>8</v>
      </c>
      <c r="J14" s="154"/>
      <c r="K14" s="154"/>
      <c r="L14" s="150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154" t="s">
        <v>118</v>
      </c>
      <c r="B15" s="154"/>
      <c r="C15" s="154"/>
      <c r="D15" s="150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154" t="s">
        <v>118</v>
      </c>
      <c r="J15" s="154"/>
      <c r="K15" s="154"/>
      <c r="L15" s="150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154" t="s">
        <v>9</v>
      </c>
      <c r="B16" s="154"/>
      <c r="C16" s="154"/>
      <c r="D16" s="150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154" t="s">
        <v>9</v>
      </c>
      <c r="J16" s="154"/>
      <c r="K16" s="154"/>
      <c r="L16" s="150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154" t="s">
        <v>10</v>
      </c>
      <c r="B17" s="154"/>
      <c r="C17" s="154"/>
      <c r="D17" s="150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154" t="s">
        <v>10</v>
      </c>
      <c r="J17" s="154"/>
      <c r="K17" s="154"/>
      <c r="L17" s="150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154" t="s">
        <v>11</v>
      </c>
      <c r="B18" s="154"/>
      <c r="C18" s="154"/>
      <c r="D18" s="150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154" t="s">
        <v>11</v>
      </c>
      <c r="J18" s="154"/>
      <c r="K18" s="154"/>
      <c r="L18" s="150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154" t="s">
        <v>12</v>
      </c>
      <c r="B19" s="154"/>
      <c r="C19" s="154"/>
      <c r="D19" s="150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154" t="s">
        <v>12</v>
      </c>
      <c r="J19" s="154"/>
      <c r="K19" s="154"/>
      <c r="L19" s="150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154" t="s">
        <v>13</v>
      </c>
      <c r="B20" s="154"/>
      <c r="C20" s="154"/>
      <c r="D20" s="150">
        <f>VLOOKUP($G$9,EDU.FISICA!$A$11:$AV$55,40,FALSE)</f>
        <v>72.375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154" t="s">
        <v>13</v>
      </c>
      <c r="J20" s="154"/>
      <c r="K20" s="154"/>
      <c r="L20" s="150">
        <f>VLOOKUP($O$9,EDU.FISICA!$A$11:$AV$55,40,FALSE)</f>
        <v>93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154" t="s">
        <v>119</v>
      </c>
      <c r="B21" s="154"/>
      <c r="C21" s="154"/>
      <c r="D21" s="150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154" t="s">
        <v>119</v>
      </c>
      <c r="J21" s="154"/>
      <c r="K21" s="154"/>
      <c r="L21" s="150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152" t="s">
        <v>66</v>
      </c>
      <c r="B30" s="152"/>
      <c r="C30" s="152"/>
      <c r="D30" s="152"/>
      <c r="E30" s="152"/>
      <c r="F30" s="152"/>
      <c r="G30" s="152"/>
      <c r="I30" s="152" t="s">
        <v>66</v>
      </c>
      <c r="J30" s="152"/>
      <c r="K30" s="152"/>
      <c r="L30" s="152"/>
      <c r="M30" s="152"/>
      <c r="N30" s="152"/>
      <c r="O30" s="152"/>
    </row>
    <row r="31" spans="1:15" ht="16" x14ac:dyDescent="0.2">
      <c r="A31" s="153" t="s">
        <v>142</v>
      </c>
      <c r="B31" s="153"/>
      <c r="C31" s="153"/>
      <c r="D31" s="153"/>
      <c r="E31" s="153"/>
      <c r="F31" s="153"/>
      <c r="G31" s="153"/>
      <c r="I31" s="153" t="s">
        <v>142</v>
      </c>
      <c r="J31" s="153"/>
      <c r="K31" s="153"/>
      <c r="L31" s="153"/>
      <c r="M31" s="153"/>
      <c r="N31" s="153"/>
      <c r="O31" s="153"/>
    </row>
    <row r="32" spans="1:15" ht="16" x14ac:dyDescent="0.2">
      <c r="A32" s="153" t="s">
        <v>219</v>
      </c>
      <c r="B32" s="153"/>
      <c r="C32" s="153"/>
      <c r="D32" s="153"/>
      <c r="E32" s="153"/>
      <c r="F32" s="153"/>
      <c r="G32" s="153"/>
      <c r="I32" s="153" t="s">
        <v>219</v>
      </c>
      <c r="J32" s="153"/>
      <c r="K32" s="153"/>
      <c r="L32" s="153"/>
      <c r="M32" s="153"/>
      <c r="N32" s="153"/>
      <c r="O32" s="153"/>
    </row>
    <row r="34" spans="1:15" x14ac:dyDescent="0.2">
      <c r="A34" s="97" t="s">
        <v>6</v>
      </c>
      <c r="B34" s="133" t="str">
        <f>VLOOKUP($G$34,ESPANOL!$A$11:$AV$55,2,FALSE)</f>
        <v>LEX WALNIR</v>
      </c>
      <c r="C34" s="2"/>
      <c r="D34" s="2"/>
      <c r="E34" s="2"/>
      <c r="F34" s="97" t="s">
        <v>65</v>
      </c>
      <c r="G34" s="137">
        <v>28</v>
      </c>
      <c r="I34" s="97" t="s">
        <v>6</v>
      </c>
      <c r="J34" s="133" t="str">
        <f>VLOOKUP($O$34,ESPANOL!$A$11:$AV$55,2,FALSE)</f>
        <v>MACIEL</v>
      </c>
      <c r="K34" s="2"/>
      <c r="L34" s="2"/>
      <c r="M34" s="2"/>
      <c r="N34" s="97" t="s">
        <v>65</v>
      </c>
      <c r="O34" s="137">
        <v>29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 t="str">
        <f>VLOOKUP($G$34,ESPANOL!$A$11:$AV$55,3,FALSE)</f>
        <v>MEJIA PAYANO</v>
      </c>
      <c r="C36" s="102"/>
      <c r="D36" s="102"/>
      <c r="E36" s="102"/>
      <c r="F36" s="97" t="s">
        <v>140</v>
      </c>
      <c r="G36" s="137" t="s">
        <v>218</v>
      </c>
      <c r="I36" s="97" t="s">
        <v>132</v>
      </c>
      <c r="J36" s="133" t="str">
        <f>VLOOKUP($O$34,ESPANOL!$A$11:$AV$55,3,FALSE)</f>
        <v xml:space="preserve">VIZCAÍNO </v>
      </c>
      <c r="K36" s="102"/>
      <c r="L36" s="102"/>
      <c r="M36" s="102"/>
      <c r="N36" s="97" t="s">
        <v>140</v>
      </c>
      <c r="O36" s="137" t="s">
        <v>218</v>
      </c>
    </row>
    <row r="37" spans="1:15" ht="7.25" customHeight="1" x14ac:dyDescent="0.2"/>
    <row r="38" spans="1:15" ht="16.75" customHeight="1" x14ac:dyDescent="0.2">
      <c r="A38" s="155" t="s">
        <v>7</v>
      </c>
      <c r="B38" s="155"/>
      <c r="C38" s="155"/>
      <c r="D38" s="104" t="s">
        <v>117</v>
      </c>
      <c r="E38" s="103" t="s">
        <v>45</v>
      </c>
      <c r="F38" s="103" t="s">
        <v>49</v>
      </c>
      <c r="G38" s="103" t="s">
        <v>143</v>
      </c>
      <c r="I38" s="155" t="s">
        <v>7</v>
      </c>
      <c r="J38" s="155"/>
      <c r="K38" s="155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154" t="s">
        <v>8</v>
      </c>
      <c r="B39" s="154"/>
      <c r="C39" s="154"/>
      <c r="D39" s="150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154" t="s">
        <v>8</v>
      </c>
      <c r="J39" s="154"/>
      <c r="K39" s="154"/>
      <c r="L39" s="150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154" t="s">
        <v>118</v>
      </c>
      <c r="B40" s="154"/>
      <c r="C40" s="154"/>
      <c r="D40" s="150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154" t="s">
        <v>118</v>
      </c>
      <c r="J40" s="154"/>
      <c r="K40" s="154"/>
      <c r="L40" s="150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154" t="s">
        <v>9</v>
      </c>
      <c r="B41" s="154"/>
      <c r="C41" s="154"/>
      <c r="D41" s="150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154" t="s">
        <v>9</v>
      </c>
      <c r="J41" s="154"/>
      <c r="K41" s="154"/>
      <c r="L41" s="150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154" t="s">
        <v>10</v>
      </c>
      <c r="B42" s="154"/>
      <c r="C42" s="154"/>
      <c r="D42" s="150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154" t="s">
        <v>10</v>
      </c>
      <c r="J42" s="154"/>
      <c r="K42" s="154"/>
      <c r="L42" s="150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154" t="s">
        <v>11</v>
      </c>
      <c r="B43" s="154"/>
      <c r="C43" s="154"/>
      <c r="D43" s="150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154" t="s">
        <v>11</v>
      </c>
      <c r="J43" s="154"/>
      <c r="K43" s="154"/>
      <c r="L43" s="150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154" t="s">
        <v>12</v>
      </c>
      <c r="B44" s="154"/>
      <c r="C44" s="154"/>
      <c r="D44" s="150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154" t="s">
        <v>12</v>
      </c>
      <c r="J44" s="154"/>
      <c r="K44" s="154"/>
      <c r="L44" s="150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154" t="s">
        <v>13</v>
      </c>
      <c r="B45" s="154"/>
      <c r="C45" s="154"/>
      <c r="D45" s="150">
        <f>VLOOKUP($G$34,EDU.FISICA!$A$11:$AV$55,40,FALSE)</f>
        <v>72.8125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154" t="s">
        <v>13</v>
      </c>
      <c r="J45" s="154"/>
      <c r="K45" s="154"/>
      <c r="L45" s="150">
        <f>VLOOKUP($O$34,EDU.FISICA!$A$11:$AV$55,40,FALSE)</f>
        <v>90.9375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154" t="s">
        <v>119</v>
      </c>
      <c r="B46" s="154"/>
      <c r="C46" s="154"/>
      <c r="D46" s="150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154" t="s">
        <v>119</v>
      </c>
      <c r="J46" s="154"/>
      <c r="K46" s="154"/>
      <c r="L46" s="150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13" sqref="AN13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39" t="s">
        <v>146</v>
      </c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</row>
    <row r="2" spans="1:37" ht="31" x14ac:dyDescent="0.2">
      <c r="J2" s="240" t="s">
        <v>64</v>
      </c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</row>
    <row r="4" spans="1:37" x14ac:dyDescent="0.2">
      <c r="J4" s="254" t="s">
        <v>110</v>
      </c>
      <c r="K4" s="254"/>
      <c r="L4" s="96" t="str">
        <f>VLOOKUP($L$6,ESPANOL!$A$11:$AV$55,2,FALSE)</f>
        <v>ASHLEY NATALIE</v>
      </c>
      <c r="M4" s="85"/>
      <c r="N4" s="85"/>
      <c r="O4" s="85"/>
      <c r="P4" s="85"/>
      <c r="Q4" s="85"/>
      <c r="R4" s="85"/>
      <c r="T4" s="254" t="s">
        <v>109</v>
      </c>
      <c r="U4" s="254"/>
      <c r="V4" s="95" t="str">
        <f>VLOOKUP($L$6,ESPANOL!$A$11:$AV$55,3,FALSE)</f>
        <v>CUEVAS FRIAS</v>
      </c>
      <c r="W4" s="85"/>
      <c r="X4" s="85"/>
      <c r="Y4" s="85"/>
      <c r="Z4" s="85"/>
      <c r="AA4" s="85"/>
      <c r="AB4" s="85"/>
    </row>
    <row r="5" spans="1:37" x14ac:dyDescent="0.2">
      <c r="A5" s="238" t="s">
        <v>67</v>
      </c>
      <c r="B5" s="238"/>
      <c r="C5" s="238"/>
      <c r="D5" s="238"/>
      <c r="E5" s="238"/>
      <c r="F5" s="238"/>
      <c r="G5" s="238"/>
      <c r="H5" s="238"/>
      <c r="I5" s="238"/>
      <c r="K5" s="23"/>
    </row>
    <row r="6" spans="1:37" x14ac:dyDescent="0.2">
      <c r="A6" s="238" t="s">
        <v>60</v>
      </c>
      <c r="B6" s="238"/>
      <c r="C6" s="238"/>
      <c r="D6" s="238"/>
      <c r="E6" s="238"/>
      <c r="F6" s="238"/>
      <c r="G6" s="238"/>
      <c r="H6" s="238"/>
      <c r="I6" s="238"/>
      <c r="J6" s="255" t="s">
        <v>108</v>
      </c>
      <c r="K6" s="255"/>
      <c r="L6" s="86">
        <v>6</v>
      </c>
      <c r="N6" s="255" t="s">
        <v>111</v>
      </c>
      <c r="O6" s="255"/>
      <c r="P6" s="87" t="s">
        <v>218</v>
      </c>
      <c r="R6" s="255" t="s">
        <v>112</v>
      </c>
      <c r="S6" s="255"/>
      <c r="T6" s="255"/>
      <c r="U6" s="88" t="s">
        <v>113</v>
      </c>
      <c r="W6" s="254" t="s">
        <v>114</v>
      </c>
      <c r="X6" s="254"/>
      <c r="Y6" s="89" t="s">
        <v>115</v>
      </c>
    </row>
    <row r="7" spans="1:37" x14ac:dyDescent="0.2">
      <c r="A7" s="238" t="s">
        <v>61</v>
      </c>
      <c r="B7" s="238"/>
      <c r="C7" s="238"/>
      <c r="D7" s="238"/>
      <c r="E7" s="238"/>
      <c r="F7" s="238"/>
      <c r="G7" s="238"/>
      <c r="H7" s="238"/>
      <c r="I7" s="238"/>
    </row>
    <row r="8" spans="1:37" ht="7.75" customHeight="1" x14ac:dyDescent="0.2"/>
    <row r="9" spans="1:37" ht="19.5" customHeight="1" x14ac:dyDescent="0.2">
      <c r="A9" s="243" t="s">
        <v>18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65" t="s">
        <v>30</v>
      </c>
      <c r="B11" s="266"/>
      <c r="C11" s="267"/>
      <c r="D11" s="244" t="s">
        <v>31</v>
      </c>
      <c r="E11" s="245"/>
      <c r="F11" s="245"/>
      <c r="G11" s="246"/>
      <c r="H11" s="227" t="s">
        <v>32</v>
      </c>
      <c r="I11" s="228"/>
      <c r="J11" s="228"/>
      <c r="K11" s="229"/>
      <c r="L11" s="230" t="s">
        <v>33</v>
      </c>
      <c r="M11" s="231"/>
      <c r="N11" s="231"/>
      <c r="O11" s="232"/>
      <c r="P11" s="230" t="s">
        <v>34</v>
      </c>
      <c r="Q11" s="231"/>
      <c r="R11" s="231"/>
      <c r="S11" s="232"/>
      <c r="T11" s="236" t="s">
        <v>35</v>
      </c>
      <c r="U11" s="236"/>
      <c r="V11" s="236"/>
      <c r="W11" s="236"/>
      <c r="X11" s="237" t="s">
        <v>36</v>
      </c>
      <c r="Y11" s="237" t="s">
        <v>62</v>
      </c>
      <c r="Z11" s="236" t="s">
        <v>20</v>
      </c>
      <c r="AA11" s="236"/>
      <c r="AB11" s="236"/>
      <c r="AC11" s="236"/>
      <c r="AD11" s="236" t="s">
        <v>21</v>
      </c>
      <c r="AE11" s="236"/>
      <c r="AF11" s="236"/>
      <c r="AG11" s="236"/>
      <c r="AH11" s="226" t="s">
        <v>37</v>
      </c>
      <c r="AI11" s="226"/>
      <c r="AJ11" s="226" t="s">
        <v>38</v>
      </c>
      <c r="AK11" s="226"/>
    </row>
    <row r="12" spans="1:37" ht="35.5" customHeight="1" x14ac:dyDescent="0.2">
      <c r="A12" s="268"/>
      <c r="B12" s="269"/>
      <c r="C12" s="270"/>
      <c r="D12" s="247"/>
      <c r="E12" s="248"/>
      <c r="F12" s="248"/>
      <c r="G12" s="249"/>
      <c r="H12" s="227" t="s">
        <v>39</v>
      </c>
      <c r="I12" s="228"/>
      <c r="J12" s="228"/>
      <c r="K12" s="229"/>
      <c r="L12" s="230" t="s">
        <v>40</v>
      </c>
      <c r="M12" s="231"/>
      <c r="N12" s="231"/>
      <c r="O12" s="232"/>
      <c r="P12" s="233" t="s">
        <v>41</v>
      </c>
      <c r="Q12" s="234"/>
      <c r="R12" s="234"/>
      <c r="S12" s="235"/>
      <c r="T12" s="236"/>
      <c r="U12" s="236"/>
      <c r="V12" s="236"/>
      <c r="W12" s="236"/>
      <c r="X12" s="237"/>
      <c r="Y12" s="237"/>
      <c r="Z12" s="225" t="s">
        <v>42</v>
      </c>
      <c r="AA12" s="225" t="s">
        <v>43</v>
      </c>
      <c r="AB12" s="225" t="s">
        <v>44</v>
      </c>
      <c r="AC12" s="225" t="s">
        <v>45</v>
      </c>
      <c r="AD12" s="225" t="s">
        <v>46</v>
      </c>
      <c r="AE12" s="225" t="s">
        <v>47</v>
      </c>
      <c r="AF12" s="225" t="s">
        <v>48</v>
      </c>
      <c r="AG12" s="225" t="s">
        <v>49</v>
      </c>
      <c r="AH12" s="225" t="s">
        <v>50</v>
      </c>
      <c r="AI12" s="225" t="s">
        <v>51</v>
      </c>
      <c r="AJ12" s="226"/>
      <c r="AK12" s="226"/>
    </row>
    <row r="13" spans="1:37" ht="24.5" customHeight="1" x14ac:dyDescent="0.2">
      <c r="A13" s="262" t="s">
        <v>52</v>
      </c>
      <c r="B13" s="263"/>
      <c r="C13" s="264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37"/>
      <c r="Y13" s="237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92" t="s">
        <v>63</v>
      </c>
      <c r="AK13" s="92" t="s">
        <v>58</v>
      </c>
    </row>
    <row r="14" spans="1:37" ht="19.25" customHeight="1" x14ac:dyDescent="0.2">
      <c r="A14" s="259" t="s">
        <v>59</v>
      </c>
      <c r="B14" s="241" t="s">
        <v>22</v>
      </c>
      <c r="C14" s="93" t="s">
        <v>88</v>
      </c>
      <c r="D14" s="94">
        <f>VLOOKUP($L$6,ESPANOL!$A$11:$AV$55,4,FALSE)</f>
        <v>0</v>
      </c>
      <c r="E14" s="94">
        <f>VLOOKUP($L$6,ESPANOL!$A$11:$AV$55,6,FALSE)</f>
        <v>0</v>
      </c>
      <c r="F14" s="94">
        <f>VLOOKUP($L$6,ESPANOL!$A$11:$AV$55,8,FALSE)</f>
        <v>0</v>
      </c>
      <c r="G14" s="94">
        <f>VLOOKUP($L$6,ESPANOL!$A$11:$AV$55,10,FALSE)</f>
        <v>0</v>
      </c>
      <c r="H14" s="94">
        <f>VLOOKUP($L$6,ESPANOL!$A$11:$AV$55,12,FALSE)</f>
        <v>0</v>
      </c>
      <c r="I14" s="94">
        <f>VLOOKUP($L$6,ESPANOL!$A$11:$AV$55,14,FALSE)</f>
        <v>0</v>
      </c>
      <c r="J14" s="94">
        <f>VLOOKUP($L$6,ESPANOL!$A$11:$AV$55,16,FALSE)</f>
        <v>0</v>
      </c>
      <c r="K14" s="94">
        <f>VLOOKUP($L$6,ESPANOL!$A$11:$AV$55,18,FALSE)</f>
        <v>0</v>
      </c>
      <c r="L14" s="94">
        <f>VLOOKUP($L$6,ESPANOL!$A$11:$AV$55,20,FALSE)</f>
        <v>0</v>
      </c>
      <c r="M14" s="94">
        <f>VLOOKUP($L$6,ESPANOL!$A$11:$AV$55,22,FALSE)</f>
        <v>0</v>
      </c>
      <c r="N14" s="94">
        <f>VLOOKUP($L$6,ESPANOL!$A$11:$AV$55,24,FALSE)</f>
        <v>0</v>
      </c>
      <c r="O14" s="94">
        <f>VLOOKUP($L$6,ESPANOL!$A$11:$AV$55,26,FALSE)</f>
        <v>0</v>
      </c>
      <c r="P14" s="94">
        <f>VLOOKUP($L$6,ESPANOL!$A$11:$AV$55,28,FALSE)</f>
        <v>0</v>
      </c>
      <c r="Q14" s="94">
        <f>VLOOKUP($L$6,ESPANOL!$A$11:$AV$55,30,FALSE)</f>
        <v>0</v>
      </c>
      <c r="R14" s="94">
        <f>VLOOKUP($L$6,ESPANOL!$A$11:$AV$55,32,FALSE)</f>
        <v>0</v>
      </c>
      <c r="S14" s="94">
        <f>VLOOKUP($L$6,ESPANOL!$A$11:$AV$55,34,FALSE)</f>
        <v>0</v>
      </c>
      <c r="T14" s="256">
        <f>VLOOKUP($L$6,ESPANOL!$A$11:$AV$55,36,FALSE)</f>
        <v>0</v>
      </c>
      <c r="U14" s="256">
        <f>VLOOKUP($L$6,ESPANOL!$A$11:$AV$55,37,FALSE)</f>
        <v>0</v>
      </c>
      <c r="V14" s="256">
        <f>VLOOKUP($L$6,ESPANOL!$A$11:$AV$55,38,FALSE)</f>
        <v>0</v>
      </c>
      <c r="W14" s="256">
        <f>VLOOKUP($L$6,ESPANOL!$A$11:$AV$55,39,FALSE)</f>
        <v>0</v>
      </c>
      <c r="X14" s="271">
        <f>VLOOKUP($L$6,ESPANOL!$A$11:$AV$55,40,FALSE)</f>
        <v>0</v>
      </c>
      <c r="Y14" s="273">
        <f>VLOOKUP($L$6,ESPANOL!$A$11:$AV$55,41,FALSE)</f>
        <v>0</v>
      </c>
      <c r="Z14" s="250">
        <f>VLOOKUP($L$6,ESPANOL!$A$11:$BB$55,43,FALSE)</f>
        <v>0</v>
      </c>
      <c r="AA14" s="250">
        <f>VLOOKUP($L$6,ESPANOL!$A$11:$BB$55,44,FALSE)</f>
        <v>0</v>
      </c>
      <c r="AB14" s="250">
        <f>VLOOKUP($L$6,ESPANOL!$A$11:$BB$55,45,FALSE)</f>
        <v>0</v>
      </c>
      <c r="AC14" s="273" t="str">
        <f>VLOOKUP($L$6,ESPANOL!$A$11:$BB$55,46,FALSE)</f>
        <v/>
      </c>
      <c r="AD14" s="252" t="str">
        <f>VLOOKUP($L$6,ESPANOL!$A$11:$BB$55,47,FALSE)</f>
        <v/>
      </c>
      <c r="AE14" s="250">
        <f>VLOOKUP($L$6,ESPANOL!$A$11:$BB$55,48,FALSE)</f>
        <v>0</v>
      </c>
      <c r="AF14" s="250">
        <f>VLOOKUP($L$6,ESPANOL!$A$11:$BB$55,49,FALSE)</f>
        <v>0</v>
      </c>
      <c r="AG14" s="275" t="str">
        <f>VLOOKUP($L$6,ESPANOL!$A$11:$BB$55,50,FALSE)</f>
        <v/>
      </c>
      <c r="AH14" s="273" t="str">
        <f>VLOOKUP($L$6,ESPANOL!$A$11:$BB$55,51,FALSE)</f>
        <v/>
      </c>
      <c r="AI14" s="250">
        <f>VLOOKUP($L$6,ESPANOL!$A$11:$BB$55,52,FALSE)</f>
        <v>0</v>
      </c>
      <c r="AJ14" s="271" t="str">
        <f>VLOOKUP($L$6,ESPANOL!$A$11:$BB$55,53,FALSE)</f>
        <v/>
      </c>
      <c r="AK14" s="277">
        <f>VLOOKUP($L$6,ESPANOL!$A$11:$BB$55,54,FALSE)</f>
        <v>0</v>
      </c>
    </row>
    <row r="15" spans="1:37" ht="19.25" customHeight="1" x14ac:dyDescent="0.2">
      <c r="A15" s="260"/>
      <c r="B15" s="242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57"/>
      <c r="U15" s="257"/>
      <c r="V15" s="257"/>
      <c r="W15" s="257"/>
      <c r="X15" s="272"/>
      <c r="Y15" s="274"/>
      <c r="Z15" s="251"/>
      <c r="AA15" s="251"/>
      <c r="AB15" s="251"/>
      <c r="AC15" s="274"/>
      <c r="AD15" s="253"/>
      <c r="AE15" s="251"/>
      <c r="AF15" s="251"/>
      <c r="AG15" s="276"/>
      <c r="AH15" s="274"/>
      <c r="AI15" s="251"/>
      <c r="AJ15" s="272"/>
      <c r="AK15" s="278"/>
    </row>
    <row r="16" spans="1:37" ht="19.25" customHeight="1" x14ac:dyDescent="0.2">
      <c r="A16" s="260"/>
      <c r="B16" s="241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56">
        <f>VLOOKUP($L$6,INGLES!$A$11:$AV$55,36,FALSE)</f>
        <v>0</v>
      </c>
      <c r="U16" s="256">
        <f>VLOOKUP($L$6,INGLES!$A$11:$AV$55,37,FALSE)</f>
        <v>0</v>
      </c>
      <c r="V16" s="256">
        <f>VLOOKUP($L$6,INGLES!$A$11:$AV$55,38,FALSE)</f>
        <v>0</v>
      </c>
      <c r="W16" s="256">
        <f>VLOOKUP($L$6,INGLES!$A$11:$AV$55,39,FALSE)</f>
        <v>0</v>
      </c>
      <c r="X16" s="271">
        <f>VLOOKUP($L$6,INGLES!$A$11:$AV$55,40,FALSE)</f>
        <v>0</v>
      </c>
      <c r="Y16" s="273">
        <f>VLOOKUP($L$6,INGLES!$A$11:$AV$55,41,FALSE)</f>
        <v>0</v>
      </c>
      <c r="Z16" s="250">
        <f>VLOOKUP($L$6,INGLES!$A$11:$BB$55,43,FALSE)</f>
        <v>0</v>
      </c>
      <c r="AA16" s="250">
        <f>VLOOKUP($L$6,INGLES!$A$11:$BB$55,44,FALSE)</f>
        <v>0</v>
      </c>
      <c r="AB16" s="250">
        <f>VLOOKUP($L$6,INGLES!$A$11:$BB$55,45,FALSE)</f>
        <v>0</v>
      </c>
      <c r="AC16" s="273" t="str">
        <f>VLOOKUP($L$6,INGLES!$A$11:$BB$55,46,FALSE)</f>
        <v/>
      </c>
      <c r="AD16" s="252" t="str">
        <f>VLOOKUP($L$6,INGLES!$A$11:$BB$55,47,FALSE)</f>
        <v/>
      </c>
      <c r="AE16" s="250">
        <f>VLOOKUP($L$6,INGLES!$A$11:$BB$55,48,FALSE)</f>
        <v>0</v>
      </c>
      <c r="AF16" s="250">
        <f>VLOOKUP($L$6,INGLES!$A$11:$BB$55,49,FALSE)</f>
        <v>0</v>
      </c>
      <c r="AG16" s="275" t="str">
        <f>VLOOKUP($L$6,INGLES!$A$11:$BB$55,50,FALSE)</f>
        <v/>
      </c>
      <c r="AH16" s="275" t="str">
        <f>VLOOKUP($L$6,INGLES!$A$11:$BB$55,51,FALSE)</f>
        <v/>
      </c>
      <c r="AI16" s="250">
        <f>VLOOKUP($L$6,INGLES!$A$11:$BB$55,52,FALSE)</f>
        <v>0</v>
      </c>
      <c r="AJ16" s="271" t="str">
        <f>VLOOKUP($L$6,INGLES!$A$11:$BB$55,53,FALSE)</f>
        <v/>
      </c>
      <c r="AK16" s="277">
        <f>VLOOKUP($L$6,INGLES!$A$11:$BB$55,54,FALSE)</f>
        <v>0</v>
      </c>
    </row>
    <row r="17" spans="1:37" ht="19.25" customHeight="1" x14ac:dyDescent="0.2">
      <c r="A17" s="260"/>
      <c r="B17" s="242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57"/>
      <c r="U17" s="257"/>
      <c r="V17" s="257"/>
      <c r="W17" s="257"/>
      <c r="X17" s="272"/>
      <c r="Y17" s="274"/>
      <c r="Z17" s="251"/>
      <c r="AA17" s="251"/>
      <c r="AB17" s="251"/>
      <c r="AC17" s="274"/>
      <c r="AD17" s="253"/>
      <c r="AE17" s="251"/>
      <c r="AF17" s="251"/>
      <c r="AG17" s="276"/>
      <c r="AH17" s="276"/>
      <c r="AI17" s="251"/>
      <c r="AJ17" s="272"/>
      <c r="AK17" s="278"/>
    </row>
    <row r="18" spans="1:37" ht="19.25" customHeight="1" x14ac:dyDescent="0.2">
      <c r="A18" s="260"/>
      <c r="B18" s="241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256">
        <f>VLOOKUP($L$6,MATEMATICA!$A$11:$AV$55,36,FALSE)</f>
        <v>0</v>
      </c>
      <c r="U18" s="256">
        <f>VLOOKUP($L$6,MATEMATICA!$A$11:$AV$55,37,FALSE)</f>
        <v>0</v>
      </c>
      <c r="V18" s="256">
        <f>VLOOKUP($L$6,MATEMATICA!$A$11:$AV$55,38,FALSE)</f>
        <v>0</v>
      </c>
      <c r="W18" s="256">
        <f>VLOOKUP($L$6,MATEMATICA!$A$11:$AV$55,39,FALSE)</f>
        <v>0</v>
      </c>
      <c r="X18" s="271">
        <f>VLOOKUP($L$6,MATEMATICA!$A$11:$AV$55,40,FALSE)</f>
        <v>0</v>
      </c>
      <c r="Y18" s="273">
        <f>VLOOKUP($L$6,MATEMATICA!$A$11:$AV$55,41,FALSE)</f>
        <v>0</v>
      </c>
      <c r="Z18" s="250">
        <f>VLOOKUP($L$6,MATEMATICA!$A$11:$BB$55,43,FALSE)</f>
        <v>0</v>
      </c>
      <c r="AA18" s="250">
        <f>VLOOKUP($L$6,MATEMATICA!$A$11:$BB$55,44,FALSE)</f>
        <v>0</v>
      </c>
      <c r="AB18" s="250">
        <f>VLOOKUP($L$6,MATEMATICA!$A$11:$BB$55,45,FALSE)</f>
        <v>0</v>
      </c>
      <c r="AC18" s="273" t="str">
        <f>VLOOKUP($L$6,MATEMATICA!$A$11:$BB$55,46,FALSE)</f>
        <v/>
      </c>
      <c r="AD18" s="252" t="str">
        <f>VLOOKUP($L$6,MATEMATICA!$A$11:$BB$55,47,FALSE)</f>
        <v/>
      </c>
      <c r="AE18" s="250">
        <f>VLOOKUP($L$6,MATEMATICA!$A$11:$BB$55,48,FALSE)</f>
        <v>0</v>
      </c>
      <c r="AF18" s="250">
        <f>VLOOKUP($L$6,MATEMATICA!$A$11:$BB$55,49,FALSE)</f>
        <v>0</v>
      </c>
      <c r="AG18" s="275" t="str">
        <f>VLOOKUP($L$6,MATEMATICA!$A$11:$BB$55,50,FALSE)</f>
        <v/>
      </c>
      <c r="AH18" s="275" t="str">
        <f>VLOOKUP($L$6,MATEMATICA!$A$11:$BB$55,51,FALSE)</f>
        <v/>
      </c>
      <c r="AI18" s="250">
        <f>VLOOKUP($L$6,MATEMATICA!$A$11:$BB$55,52,FALSE)</f>
        <v>0</v>
      </c>
      <c r="AJ18" s="271" t="str">
        <f>VLOOKUP($L$6,MATEMATICA!$A$11:$BB$55,53,FALSE)</f>
        <v/>
      </c>
      <c r="AK18" s="277">
        <f>VLOOKUP($L$6,MATEMATICA!$A$11:$BB$55,54,FALSE)</f>
        <v>0</v>
      </c>
    </row>
    <row r="19" spans="1:37" ht="19.25" customHeight="1" x14ac:dyDescent="0.2">
      <c r="A19" s="260"/>
      <c r="B19" s="242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57"/>
      <c r="U19" s="257"/>
      <c r="V19" s="257"/>
      <c r="W19" s="257"/>
      <c r="X19" s="272"/>
      <c r="Y19" s="274"/>
      <c r="Z19" s="251"/>
      <c r="AA19" s="251"/>
      <c r="AB19" s="251"/>
      <c r="AC19" s="274"/>
      <c r="AD19" s="253"/>
      <c r="AE19" s="251"/>
      <c r="AF19" s="251"/>
      <c r="AG19" s="276"/>
      <c r="AH19" s="276"/>
      <c r="AI19" s="251"/>
      <c r="AJ19" s="272"/>
      <c r="AK19" s="278"/>
    </row>
    <row r="20" spans="1:37" ht="19.25" customHeight="1" x14ac:dyDescent="0.2">
      <c r="A20" s="260"/>
      <c r="B20" s="241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0</v>
      </c>
      <c r="M20" s="94">
        <f>VLOOKUP($L$6,SOCIALES!$A$11:$AV$55,22,FALSE)</f>
        <v>0</v>
      </c>
      <c r="N20" s="94">
        <f>VLOOKUP($L$6,SOCIALES!$A$11:$AV$55,24,FALSE)</f>
        <v>0</v>
      </c>
      <c r="O20" s="94">
        <f>VLOOKUP($L$6,SOCIALES!$A$11:$AV$55,26,FALSE)</f>
        <v>0</v>
      </c>
      <c r="P20" s="94">
        <f>VLOOKUP($L$6,SOCIALES!$A$11:$AV$55,28,FALSE)</f>
        <v>0</v>
      </c>
      <c r="Q20" s="94">
        <f>VLOOKUP($L$6,SOCIALES!$A$11:$AV$55,30,FALSE)</f>
        <v>0</v>
      </c>
      <c r="R20" s="94">
        <f>VLOOKUP($L$6,SOCIALES!$A$11:$AV$55,32,FALSE)</f>
        <v>0</v>
      </c>
      <c r="S20" s="94">
        <f>VLOOKUP($L$6,SOCIALES!$A$11:$AV$55,34,FALSE)</f>
        <v>0</v>
      </c>
      <c r="T20" s="256">
        <f>VLOOKUP($L$6,SOCIALES!$A$11:$AV$55,36,FALSE)</f>
        <v>0</v>
      </c>
      <c r="U20" s="256">
        <f>VLOOKUP($L$6,SOCIALES!$A$11:$AV$55,37,FALSE)</f>
        <v>0</v>
      </c>
      <c r="V20" s="256">
        <f>VLOOKUP($L$6,SOCIALES!$A$11:$AV$55,38,FALSE)</f>
        <v>0</v>
      </c>
      <c r="W20" s="256">
        <f>VLOOKUP($L$6,SOCIALES!$A$11:$AV$55,39,FALSE)</f>
        <v>0</v>
      </c>
      <c r="X20" s="271">
        <f>VLOOKUP($L$6,SOCIALES!$A$11:$AV$55,40,FALSE)</f>
        <v>0</v>
      </c>
      <c r="Y20" s="273">
        <f>VLOOKUP($L$6,SOCIALES!$A$11:$AV$55,41,FALSE)</f>
        <v>0</v>
      </c>
      <c r="Z20" s="250">
        <f>VLOOKUP($L$6,SOCIALES!$A$11:$BB$55,43,FALSE)</f>
        <v>0</v>
      </c>
      <c r="AA20" s="250">
        <f>VLOOKUP($L$6,SOCIALES!$A$11:$BB$55,44,FALSE)</f>
        <v>0</v>
      </c>
      <c r="AB20" s="250">
        <f>VLOOKUP($L$6,SOCIALES!$A$11:$BB$55,45,FALSE)</f>
        <v>0</v>
      </c>
      <c r="AC20" s="273" t="str">
        <f>VLOOKUP($L$6,SOCIALES!$A$11:$BB$55,46,FALSE)</f>
        <v/>
      </c>
      <c r="AD20" s="252" t="str">
        <f>VLOOKUP($L$6,SOCIALES!$A$11:$BB$55,47,FALSE)</f>
        <v/>
      </c>
      <c r="AE20" s="250">
        <f>VLOOKUP($L$6,SOCIALES!$A$11:$BB$55,48,FALSE)</f>
        <v>0</v>
      </c>
      <c r="AF20" s="250">
        <f>VLOOKUP($L$6,SOCIALES!$A$11:$BB$55,49,FALSE)</f>
        <v>0</v>
      </c>
      <c r="AG20" s="275" t="str">
        <f>VLOOKUP($L$6,SOCIALES!$A$11:$BB$55,50,FALSE)</f>
        <v/>
      </c>
      <c r="AH20" s="273" t="str">
        <f>VLOOKUP($L$6,SOCIALES!$A$11:$BB$55,51,FALSE)</f>
        <v/>
      </c>
      <c r="AI20" s="250">
        <f>VLOOKUP($L$6,SOCIALES!$A$11:$BB$55,52,FALSE)</f>
        <v>0</v>
      </c>
      <c r="AJ20" s="271" t="str">
        <f>VLOOKUP($L$6,SOCIALES!$A$11:$BB$55,53,FALSE)</f>
        <v/>
      </c>
      <c r="AK20" s="277">
        <f>VLOOKUP($L$6,SOCIALES!$A$11:$BB$55,54,FALSE)</f>
        <v>0</v>
      </c>
    </row>
    <row r="21" spans="1:37" ht="19.25" customHeight="1" x14ac:dyDescent="0.2">
      <c r="A21" s="260"/>
      <c r="B21" s="242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57"/>
      <c r="U21" s="257"/>
      <c r="V21" s="257"/>
      <c r="W21" s="257"/>
      <c r="X21" s="272"/>
      <c r="Y21" s="274"/>
      <c r="Z21" s="251"/>
      <c r="AA21" s="251"/>
      <c r="AB21" s="251"/>
      <c r="AC21" s="274"/>
      <c r="AD21" s="253"/>
      <c r="AE21" s="251"/>
      <c r="AF21" s="251"/>
      <c r="AG21" s="276"/>
      <c r="AH21" s="274"/>
      <c r="AI21" s="251"/>
      <c r="AJ21" s="272"/>
      <c r="AK21" s="278"/>
    </row>
    <row r="22" spans="1:37" ht="19.25" customHeight="1" x14ac:dyDescent="0.2">
      <c r="A22" s="260"/>
      <c r="B22" s="241" t="s">
        <v>130</v>
      </c>
      <c r="C22" s="93" t="s">
        <v>88</v>
      </c>
      <c r="D22" s="94">
        <f>VLOOKUP($L$6,NATURALES!$A$11:$AV$55,4,FALSE)</f>
        <v>0</v>
      </c>
      <c r="E22" s="94">
        <f>VLOOKUP($L$6,NATURALES!$A$11:$AV$55,6,FALSE)</f>
        <v>0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0</v>
      </c>
      <c r="I22" s="94">
        <f>VLOOKUP($L$6,NATURALES!$A$11:$AV$55,14,FALSE)</f>
        <v>0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0</v>
      </c>
      <c r="M22" s="94">
        <f>VLOOKUP($L$6,NATURALES!$A$11:$AV$55,22,FALSE)</f>
        <v>0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0</v>
      </c>
      <c r="Q22" s="94">
        <f>VLOOKUP($L$6,NATURALES!$A$11:$AV$55,30,FALSE)</f>
        <v>0</v>
      </c>
      <c r="R22" s="94">
        <f>VLOOKUP($L$6,NATURALES!$A$11:$AV$55,32,FALSE)</f>
        <v>0</v>
      </c>
      <c r="S22" s="94">
        <f>VLOOKUP($L$6,NATURALES!$A$11:$AV$55,34,FALSE)</f>
        <v>0</v>
      </c>
      <c r="T22" s="256">
        <f>VLOOKUP($L$6,NATURALES!$A$11:$AV$55,36,FALSE)</f>
        <v>0</v>
      </c>
      <c r="U22" s="256">
        <f>VLOOKUP($L$6,NATURALES!$A$11:$AV$55,37,FALSE)</f>
        <v>0</v>
      </c>
      <c r="V22" s="256">
        <f>VLOOKUP($L$6,NATURALES!$A$11:$AV$55,38,FALSE)</f>
        <v>0</v>
      </c>
      <c r="W22" s="256">
        <f>VLOOKUP($L$6,NATURALES!$A$11:$AV$55,39,FALSE)</f>
        <v>0</v>
      </c>
      <c r="X22" s="271">
        <f>VLOOKUP($L$6,NATURALES!$A$11:$AV$55,40,FALSE)</f>
        <v>0</v>
      </c>
      <c r="Y22" s="273">
        <f>VLOOKUP($L$6,NATURALES!$A$11:$AV$55,41,FALSE)</f>
        <v>0</v>
      </c>
      <c r="Z22" s="250">
        <f>VLOOKUP($L$6,NATURALES!$A$11:$BB$55,43,FALSE)</f>
        <v>0</v>
      </c>
      <c r="AA22" s="250">
        <f>VLOOKUP($L$6,NATURALES!$A$11:$BB$55,44,FALSE)</f>
        <v>0</v>
      </c>
      <c r="AB22" s="250">
        <f>VLOOKUP($L$6,NATURALES!$A$11:$BB$55,45,FALSE)</f>
        <v>0</v>
      </c>
      <c r="AC22" s="273" t="str">
        <f>VLOOKUP($L$6,NATURALES!$A$11:$BB$55,46,FALSE)</f>
        <v/>
      </c>
      <c r="AD22" s="252" t="str">
        <f>VLOOKUP($L$6,NATURALES!$A$11:$BB$55,47,FALSE)</f>
        <v/>
      </c>
      <c r="AE22" s="250">
        <f>VLOOKUP($L$6,NATURALES!$A$11:$BB$55,48,FALSE)</f>
        <v>0</v>
      </c>
      <c r="AF22" s="250">
        <f>VLOOKUP($L$6,NATURALES!$A$11:$BB$55,49,FALSE)</f>
        <v>0</v>
      </c>
      <c r="AG22" s="275" t="str">
        <f>VLOOKUP($L$6,NATURALES!$A$11:$BB$55,50,FALSE)</f>
        <v/>
      </c>
      <c r="AH22" s="273" t="str">
        <f>VLOOKUP($L$6,NATURALES!$A$11:$BB$55,51,FALSE)</f>
        <v/>
      </c>
      <c r="AI22" s="250">
        <f>VLOOKUP($L$6,NATURALES!$A$11:$BB$55,52,FALSE)</f>
        <v>0</v>
      </c>
      <c r="AJ22" s="271" t="str">
        <f>VLOOKUP($L$6,NATURALES!$A$11:$BB$55,53,FALSE)</f>
        <v/>
      </c>
      <c r="AK22" s="277">
        <f>VLOOKUP($L$6,NATURALES!$A$11:$BB$55,54,FALSE)</f>
        <v>0</v>
      </c>
    </row>
    <row r="23" spans="1:37" ht="19.25" customHeight="1" x14ac:dyDescent="0.2">
      <c r="A23" s="260"/>
      <c r="B23" s="242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57"/>
      <c r="U23" s="257"/>
      <c r="V23" s="257"/>
      <c r="W23" s="257"/>
      <c r="X23" s="272"/>
      <c r="Y23" s="274"/>
      <c r="Z23" s="251"/>
      <c r="AA23" s="251"/>
      <c r="AB23" s="251"/>
      <c r="AC23" s="274"/>
      <c r="AD23" s="253"/>
      <c r="AE23" s="251"/>
      <c r="AF23" s="251"/>
      <c r="AG23" s="276"/>
      <c r="AH23" s="274"/>
      <c r="AI23" s="251"/>
      <c r="AJ23" s="272"/>
      <c r="AK23" s="278"/>
    </row>
    <row r="24" spans="1:37" ht="19.25" customHeight="1" x14ac:dyDescent="0.2">
      <c r="A24" s="260"/>
      <c r="B24" s="241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56">
        <f>VLOOKUP($L$6,EDU.ARTISTICA!$A$11:$AV$55,36,FALSE)</f>
        <v>0</v>
      </c>
      <c r="U24" s="256">
        <f>VLOOKUP($L$6,EDU.ARTISTICA!$A$11:$AV$55,37,FALSE)</f>
        <v>0</v>
      </c>
      <c r="V24" s="256">
        <f>VLOOKUP($L$6,EDU.ARTISTICA!$A$11:$AV$55,38,FALSE)</f>
        <v>0</v>
      </c>
      <c r="W24" s="256">
        <f>VLOOKUP($L$6,EDU.ARTISTICA!$A$11:$AV$55,39,FALSE)</f>
        <v>0</v>
      </c>
      <c r="X24" s="271">
        <f>VLOOKUP($L$6,EDU.ARTISTICA!$A$11:$AV$55,40,FALSE)</f>
        <v>0</v>
      </c>
      <c r="Y24" s="273">
        <f>VLOOKUP($L$6,EDU.ARTISTICA!$A$11:$AV$55,41,FALSE)</f>
        <v>0</v>
      </c>
      <c r="Z24" s="250">
        <f>VLOOKUP($L$6,EDU.ARTISTICA!$A$11:$BB$55,43,FALSE)</f>
        <v>0</v>
      </c>
      <c r="AA24" s="250">
        <f>VLOOKUP($L$6,EDU.ARTISTICA!$A$11:$BB$55,44,FALSE)</f>
        <v>0</v>
      </c>
      <c r="AB24" s="250">
        <f>VLOOKUP($L$6,EDU.ARTISTICA!$A$11:$BB$55,45,FALSE)</f>
        <v>0</v>
      </c>
      <c r="AC24" s="273" t="str">
        <f>VLOOKUP($L$6,EDU.ARTISTICA!$A$11:$BB$55,46,FALSE)</f>
        <v/>
      </c>
      <c r="AD24" s="252" t="str">
        <f>VLOOKUP($L$6,EDU.ARTISTICA!$A$11:$BB$55,47,FALSE)</f>
        <v/>
      </c>
      <c r="AE24" s="250">
        <f>VLOOKUP($L$6,EDU.ARTISTICA!$A$11:$BB$55,48,FALSE)</f>
        <v>0</v>
      </c>
      <c r="AF24" s="250">
        <f>VLOOKUP($L$6,EDU.ARTISTICA!$A$11:$BB$55,49,FALSE)</f>
        <v>0</v>
      </c>
      <c r="AG24" s="275" t="str">
        <f>VLOOKUP($L$6,EDU.ARTISTICA!$A$11:$BB$55,50,FALSE)</f>
        <v/>
      </c>
      <c r="AH24" s="273" t="str">
        <f>VLOOKUP($L$6,EDU.ARTISTICA!$A$11:$BB$55,51,FALSE)</f>
        <v/>
      </c>
      <c r="AI24" s="250">
        <f>VLOOKUP($L$6,EDU.ARTISTICA!$A$11:$BB$55,52,FALSE)</f>
        <v>0</v>
      </c>
      <c r="AJ24" s="271" t="str">
        <f>VLOOKUP($L$6,EDU.ARTISTICA!$A$11:$BB$55,53,FALSE)</f>
        <v/>
      </c>
      <c r="AK24" s="277">
        <f>VLOOKUP($L$6,EDU.ARTISTICA!$A$11:$BB$55,54,FALSE)</f>
        <v>0</v>
      </c>
    </row>
    <row r="25" spans="1:37" ht="19.25" customHeight="1" x14ac:dyDescent="0.2">
      <c r="A25" s="260"/>
      <c r="B25" s="242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57"/>
      <c r="U25" s="257"/>
      <c r="V25" s="257"/>
      <c r="W25" s="257"/>
      <c r="X25" s="272"/>
      <c r="Y25" s="274"/>
      <c r="Z25" s="251"/>
      <c r="AA25" s="251"/>
      <c r="AB25" s="251"/>
      <c r="AC25" s="274"/>
      <c r="AD25" s="253"/>
      <c r="AE25" s="251"/>
      <c r="AF25" s="251"/>
      <c r="AG25" s="276"/>
      <c r="AH25" s="274"/>
      <c r="AI25" s="251"/>
      <c r="AJ25" s="272"/>
      <c r="AK25" s="278"/>
    </row>
    <row r="26" spans="1:37" ht="19.25" customHeight="1" x14ac:dyDescent="0.2">
      <c r="A26" s="260"/>
      <c r="B26" s="241" t="s">
        <v>27</v>
      </c>
      <c r="C26" s="93" t="s">
        <v>88</v>
      </c>
      <c r="D26" s="94">
        <f>VLOOKUP($L$6,EDU.FISICA!$A$11:$AV$55,4,FALSE)</f>
        <v>75</v>
      </c>
      <c r="E26" s="94">
        <f>VLOOKUP($L$6,EDU.FISICA!$A$11:$AV$55,6,FALSE)</f>
        <v>70</v>
      </c>
      <c r="F26" s="94">
        <f>VLOOKUP($L$6,EDU.FISICA!$A$11:$AV$55,8,FALSE)</f>
        <v>74</v>
      </c>
      <c r="G26" s="94">
        <f>VLOOKUP($L$6,EDU.FISICA!$A$11:$AV$55,10,FALSE)</f>
        <v>75</v>
      </c>
      <c r="H26" s="94">
        <f>VLOOKUP($L$6,EDU.FISICA!$A$11:$AV$55,12,FALSE)</f>
        <v>70</v>
      </c>
      <c r="I26" s="94">
        <f>VLOOKUP($L$6,EDU.FISICA!$A$11:$AV$55,14,FALSE)</f>
        <v>76</v>
      </c>
      <c r="J26" s="94">
        <f>VLOOKUP($L$6,EDU.FISICA!$A$11:$AV$55,16,FALSE)</f>
        <v>77</v>
      </c>
      <c r="K26" s="94">
        <f>VLOOKUP($L$6,EDU.FISICA!$A$11:$AV$55,18,FALSE)</f>
        <v>75</v>
      </c>
      <c r="L26" s="94">
        <f>VLOOKUP($L$6,EDU.FISICA!$A$11:$AV$55,20,FALSE)</f>
        <v>70</v>
      </c>
      <c r="M26" s="94">
        <f>VLOOKUP($L$6,EDU.FISICA!$A$11:$AV$55,22,FALSE)</f>
        <v>74</v>
      </c>
      <c r="N26" s="94">
        <f>VLOOKUP($L$6,EDU.FISICA!$A$11:$AV$55,24,FALSE)</f>
        <v>71</v>
      </c>
      <c r="O26" s="94">
        <f>VLOOKUP($L$6,EDU.FISICA!$A$11:$AV$55,26,FALSE)</f>
        <v>70</v>
      </c>
      <c r="P26" s="94">
        <f>VLOOKUP($L$6,EDU.FISICA!$A$11:$AV$55,28,FALSE)</f>
        <v>74</v>
      </c>
      <c r="Q26" s="94">
        <f>VLOOKUP($L$6,EDU.FISICA!$A$11:$AV$55,30,FALSE)</f>
        <v>79</v>
      </c>
      <c r="R26" s="94">
        <f>VLOOKUP($L$6,EDU.FISICA!$A$11:$AV$55,32,FALSE)</f>
        <v>79</v>
      </c>
      <c r="S26" s="94">
        <f>VLOOKUP($L$6,EDU.FISICA!$A$11:$AV$55,34,FALSE)</f>
        <v>76</v>
      </c>
      <c r="T26" s="256">
        <f>VLOOKUP($L$6,EDU.FISICA!$A$11:$AV$55,36,FALSE)</f>
        <v>73.5</v>
      </c>
      <c r="U26" s="256">
        <f>VLOOKUP($L$6,EDU.FISICA!$A$11:$AV$55,37,FALSE)</f>
        <v>74.5</v>
      </c>
      <c r="V26" s="256">
        <f>VLOOKUP($L$6,EDU.FISICA!$A$11:$AV$55,38,FALSE)</f>
        <v>71.25</v>
      </c>
      <c r="W26" s="256">
        <f>VLOOKUP($L$6,EDU.FISICA!$A$11:$AV$55,39,FALSE)</f>
        <v>77</v>
      </c>
      <c r="X26" s="271">
        <f>VLOOKUP($L$6,EDU.FISICA!$A$11:$AV$55,40,FALSE)</f>
        <v>74.0625</v>
      </c>
      <c r="Y26" s="273">
        <f>VLOOKUP($L$6,EDU.FISICA!$A$11:$AV$55,41,FALSE)</f>
        <v>0</v>
      </c>
      <c r="Z26" s="250" t="str">
        <f>VLOOKUP($L$6,EDU.FISICA!$A$11:$BB$55,43,FALSE)</f>
        <v/>
      </c>
      <c r="AA26" s="250">
        <f>VLOOKUP($L$6,EDU.FISICA!$A$11:$BB$55,44,FALSE)</f>
        <v>0</v>
      </c>
      <c r="AB26" s="250">
        <f>VLOOKUP($L$6,EDU.FISICA!$A$11:$BB$55,45,FALSE)</f>
        <v>0</v>
      </c>
      <c r="AC26" s="273" t="str">
        <f>VLOOKUP($L$6,EDU.FISICA!$A$11:$BB$55,46,FALSE)</f>
        <v/>
      </c>
      <c r="AD26" s="252" t="str">
        <f>VLOOKUP($L$6,EDU.FISICA!$A$11:$BB$55,47,FALSE)</f>
        <v/>
      </c>
      <c r="AE26" s="250">
        <f>VLOOKUP($L$6,EDU.FISICA!$A$11:$BB$55,48,FALSE)</f>
        <v>0</v>
      </c>
      <c r="AF26" s="250">
        <f>VLOOKUP($L$6,EDU.FISICA!$A$11:$BB$55,49,FALSE)</f>
        <v>0</v>
      </c>
      <c r="AG26" s="275" t="str">
        <f>VLOOKUP($L$6,EDU.FISICA!$A$11:$BB$55,50,FALSE)</f>
        <v/>
      </c>
      <c r="AH26" s="273" t="str">
        <f>VLOOKUP($L$6,EDU.FISICA!$A$11:$BB$55,51,FALSE)</f>
        <v/>
      </c>
      <c r="AI26" s="250">
        <f>VLOOKUP($L$6,EDU.FISICA!$A$11:$BB$55,52,FALSE)</f>
        <v>0</v>
      </c>
      <c r="AJ26" s="271">
        <f>VLOOKUP($L$6,EDU.FISICA!$A$11:$BB$55,53,FALSE)</f>
        <v>74.0625</v>
      </c>
      <c r="AK26" s="277" t="str">
        <f>VLOOKUP($L$6,EDU.FISICA!$A$11:$BB$55,54,FALSE)</f>
        <v/>
      </c>
    </row>
    <row r="27" spans="1:37" ht="19.25" customHeight="1" x14ac:dyDescent="0.2">
      <c r="A27" s="260"/>
      <c r="B27" s="242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57"/>
      <c r="U27" s="257"/>
      <c r="V27" s="257"/>
      <c r="W27" s="257"/>
      <c r="X27" s="272"/>
      <c r="Y27" s="274"/>
      <c r="Z27" s="251"/>
      <c r="AA27" s="251"/>
      <c r="AB27" s="251"/>
      <c r="AC27" s="274"/>
      <c r="AD27" s="253"/>
      <c r="AE27" s="251"/>
      <c r="AF27" s="251"/>
      <c r="AG27" s="276"/>
      <c r="AH27" s="274"/>
      <c r="AI27" s="251"/>
      <c r="AJ27" s="272"/>
      <c r="AK27" s="278"/>
    </row>
    <row r="28" spans="1:37" ht="19.25" customHeight="1" x14ac:dyDescent="0.2">
      <c r="A28" s="260"/>
      <c r="B28" s="258" t="s">
        <v>28</v>
      </c>
      <c r="C28" s="93" t="s">
        <v>88</v>
      </c>
      <c r="D28" s="94">
        <f>VLOOKUP($L$6,RELIGION!$A$11:$AV$55,4,FALSE)</f>
        <v>0</v>
      </c>
      <c r="E28" s="94">
        <f>VLOOKUP($L$6,RELIGION!$A$11:$AV$55,6,FALSE)</f>
        <v>0</v>
      </c>
      <c r="F28" s="94">
        <f>VLOOKUP($L$6,RELIGION!$A$11:$AV$55,8,FALSE)</f>
        <v>0</v>
      </c>
      <c r="G28" s="94">
        <f>VLOOKUP($L$6,RELIGION!$A$11:$AV$55,10,FALSE)</f>
        <v>0</v>
      </c>
      <c r="H28" s="94">
        <f>VLOOKUP($L$6,RELIGION!$A$11:$AV$55,12,FALSE)</f>
        <v>0</v>
      </c>
      <c r="I28" s="94">
        <f>VLOOKUP($L$6,RELIGION!$A$11:$AV$55,14,FALSE)</f>
        <v>0</v>
      </c>
      <c r="J28" s="94">
        <f>VLOOKUP($L$6,RELIGION!$A$11:$AV$55,16,FALSE)</f>
        <v>0</v>
      </c>
      <c r="K28" s="94">
        <f>VLOOKUP($L$6,RELIGION!$A$11:$AV$55,18,FALSE)</f>
        <v>0</v>
      </c>
      <c r="L28" s="94">
        <f>VLOOKUP($L$6,RELIGION!$A$11:$AV$55,20,FALSE)</f>
        <v>0</v>
      </c>
      <c r="M28" s="94">
        <f>VLOOKUP($L$6,RELIGION!$A$11:$AV$55,22,FALSE)</f>
        <v>0</v>
      </c>
      <c r="N28" s="94">
        <f>VLOOKUP($L$6,RELIGION!$A$11:$AV$55,24,FALSE)</f>
        <v>0</v>
      </c>
      <c r="O28" s="94">
        <f>VLOOKUP($L$6,RELIGION!$A$11:$AV$55,26,FALSE)</f>
        <v>0</v>
      </c>
      <c r="P28" s="94">
        <f>VLOOKUP($L$6,RELIGION!$A$11:$AV$55,28,FALSE)</f>
        <v>0</v>
      </c>
      <c r="Q28" s="94">
        <f>VLOOKUP($L$6,RELIGION!$A$11:$AV$55,30,FALSE)</f>
        <v>0</v>
      </c>
      <c r="R28" s="94">
        <f>VLOOKUP($L$6,RELIGION!$A$11:$AV$55,32,FALSE)</f>
        <v>0</v>
      </c>
      <c r="S28" s="94">
        <f>VLOOKUP($L$6,RELIGION!$A$11:$AV$55,34,FALSE)</f>
        <v>0</v>
      </c>
      <c r="T28" s="256">
        <f>VLOOKUP($L$6,RELIGION!$A$11:$AV$55,36,FALSE)</f>
        <v>0</v>
      </c>
      <c r="U28" s="256">
        <f>VLOOKUP($L$6,RELIGION!$A$11:$AV$55,37,FALSE)</f>
        <v>0</v>
      </c>
      <c r="V28" s="256">
        <f>VLOOKUP($L$6,RELIGION!$A$11:$AV$55,38,FALSE)</f>
        <v>0</v>
      </c>
      <c r="W28" s="256">
        <f>VLOOKUP($L$6,RELIGION!$A$11:$AV$55,39,FALSE)</f>
        <v>0</v>
      </c>
      <c r="X28" s="271">
        <f>VLOOKUP($L$6,RELIGION!$A$11:$AV$55,40,FALSE)</f>
        <v>0</v>
      </c>
      <c r="Y28" s="273">
        <f>VLOOKUP($L$6,RELIGION!$A$11:$AV$55,41,FALSE)</f>
        <v>0</v>
      </c>
      <c r="Z28" s="250">
        <f>VLOOKUP($L$6,RELIGION!$A$11:$BB$55,43,FALSE)</f>
        <v>0</v>
      </c>
      <c r="AA28" s="250">
        <f>VLOOKUP($L$6,RELIGION!$A$11:$BB$55,44,FALSE)</f>
        <v>0</v>
      </c>
      <c r="AB28" s="250">
        <f>VLOOKUP($L$6,RELIGION!$A$11:$BB$55,45,FALSE)</f>
        <v>0</v>
      </c>
      <c r="AC28" s="273" t="str">
        <f>VLOOKUP($L$6,RELIGION!$A$11:$BB$55,46,FALSE)</f>
        <v/>
      </c>
      <c r="AD28" s="252" t="str">
        <f>VLOOKUP($L$6,RELIGION!$A$11:$BB$55,47,FALSE)</f>
        <v/>
      </c>
      <c r="AE28" s="250">
        <f>VLOOKUP($L$6,RELIGION!$A$11:$BB$55,48,FALSE)</f>
        <v>0</v>
      </c>
      <c r="AF28" s="250">
        <f>VLOOKUP($L$6,RELIGION!$A$11:$BB$55,49,FALSE)</f>
        <v>0</v>
      </c>
      <c r="AG28" s="275" t="str">
        <f>VLOOKUP($L$6,RELIGION!$A$11:$BB$55,50,FALSE)</f>
        <v/>
      </c>
      <c r="AH28" s="273" t="str">
        <f>VLOOKUP($L$6,RELIGION!$A$11:$BB$55,51,FALSE)</f>
        <v/>
      </c>
      <c r="AI28" s="250">
        <f>VLOOKUP($L$6,RELIGION!$A$11:$BB$55,52,FALSE)</f>
        <v>0</v>
      </c>
      <c r="AJ28" s="271" t="str">
        <f>VLOOKUP($L$6,RELIGION!$A$11:$BB$55,53,FALSE)</f>
        <v/>
      </c>
      <c r="AK28" s="277">
        <f>VLOOKUP($L$6,RELIGION!$A$11:$BB$55,54,FALSE)</f>
        <v>0</v>
      </c>
    </row>
    <row r="29" spans="1:37" ht="19.25" customHeight="1" x14ac:dyDescent="0.2">
      <c r="A29" s="261"/>
      <c r="B29" s="258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57"/>
      <c r="U29" s="257"/>
      <c r="V29" s="257"/>
      <c r="W29" s="257"/>
      <c r="X29" s="272"/>
      <c r="Y29" s="274"/>
      <c r="Z29" s="251"/>
      <c r="AA29" s="251"/>
      <c r="AB29" s="251"/>
      <c r="AC29" s="274"/>
      <c r="AD29" s="253"/>
      <c r="AE29" s="251"/>
      <c r="AF29" s="251"/>
      <c r="AG29" s="276"/>
      <c r="AH29" s="274"/>
      <c r="AI29" s="251"/>
      <c r="AJ29" s="272"/>
      <c r="AK29" s="278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1" sqref="AM11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220</v>
      </c>
    </row>
    <row r="2" spans="1:38" ht="10.75" customHeight="1" x14ac:dyDescent="0.2">
      <c r="D2" s="139"/>
    </row>
    <row r="7" spans="1:38" x14ac:dyDescent="0.2">
      <c r="I7" s="292" t="s">
        <v>127</v>
      </c>
      <c r="J7" s="292"/>
      <c r="K7" s="293">
        <v>10658</v>
      </c>
      <c r="L7" s="293"/>
    </row>
    <row r="8" spans="1:38" ht="16" thickBot="1" x14ac:dyDescent="0.25"/>
    <row r="9" spans="1:38" ht="54.5" customHeight="1" thickBot="1" x14ac:dyDescent="0.25">
      <c r="B9" s="279" t="s">
        <v>68</v>
      </c>
      <c r="C9" s="279"/>
      <c r="D9" s="286" t="s">
        <v>69</v>
      </c>
      <c r="E9" s="287"/>
      <c r="F9" s="287"/>
      <c r="G9" s="288"/>
      <c r="H9" s="286" t="s">
        <v>70</v>
      </c>
      <c r="I9" s="287"/>
      <c r="J9" s="287"/>
      <c r="K9" s="288"/>
      <c r="L9" s="289" t="s">
        <v>71</v>
      </c>
      <c r="M9" s="290"/>
      <c r="N9" s="290"/>
      <c r="O9" s="291"/>
      <c r="P9" s="286" t="s">
        <v>72</v>
      </c>
      <c r="Q9" s="287"/>
      <c r="R9" s="287"/>
      <c r="S9" s="288"/>
      <c r="T9" s="289" t="s">
        <v>131</v>
      </c>
      <c r="U9" s="290"/>
      <c r="V9" s="290"/>
      <c r="W9" s="291"/>
      <c r="X9" s="286" t="s">
        <v>73</v>
      </c>
      <c r="Y9" s="287"/>
      <c r="Z9" s="287"/>
      <c r="AA9" s="288"/>
      <c r="AB9" s="286" t="s">
        <v>74</v>
      </c>
      <c r="AC9" s="287"/>
      <c r="AD9" s="287"/>
      <c r="AE9" s="288"/>
      <c r="AF9" s="286" t="s">
        <v>75</v>
      </c>
      <c r="AG9" s="287"/>
      <c r="AH9" s="287"/>
      <c r="AI9" s="288"/>
      <c r="AJ9" s="286" t="s">
        <v>76</v>
      </c>
      <c r="AK9" s="287"/>
      <c r="AL9" s="288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ABRIL</v>
      </c>
      <c r="C11" s="116" t="str">
        <f>ESPANOL!C11</f>
        <v>GUZMAN VILORIO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90.0625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ALBYS ANDRES</v>
      </c>
      <c r="C12" s="116" t="str">
        <f>ESPANOL!C12</f>
        <v>SEVERINO MINIEL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0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89.625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ALFREDO</v>
      </c>
      <c r="C13" s="116" t="str">
        <f>ESPANOL!C13</f>
        <v xml:space="preserve">CONTRERAS 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73.9375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ALIANNA MILAGROS</v>
      </c>
      <c r="C14" s="116" t="str">
        <f>ESPANOL!C14</f>
        <v xml:space="preserve">DE JESUS 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ANA YULISA</v>
      </c>
      <c r="C15" s="116" t="str">
        <f>ESPANOL!C15</f>
        <v>FRIAS MARTE</v>
      </c>
      <c r="D15" s="117">
        <f>ESPANOL!AN15</f>
        <v>0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0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90.375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ASHLEY NATALIE</v>
      </c>
      <c r="C16" s="116" t="str">
        <f>ESPANOL!C16</f>
        <v>CUEVAS FRIAS</v>
      </c>
      <c r="D16" s="117">
        <f>ESPANOL!AN16</f>
        <v>0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0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0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74.0625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0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CATERIN CARINA</v>
      </c>
      <c r="C17" s="116" t="str">
        <f>ESPANOL!C17</f>
        <v>DELGADO MANZUETA</v>
      </c>
      <c r="D17" s="117">
        <f>ESPANOL!AN17</f>
        <v>0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0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90.25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CLARYS</v>
      </c>
      <c r="C18" s="116" t="str">
        <f>ESPANOL!C18</f>
        <v>ALMANZAR BRAND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0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CRISTOFHER</v>
      </c>
      <c r="C19" s="116" t="str">
        <f>ESPANOL!C19</f>
        <v>GOMEZ FELIZ</v>
      </c>
      <c r="D19" s="117">
        <f>ESPANOL!AN19</f>
        <v>0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DARLIN</v>
      </c>
      <c r="C20" s="116" t="str">
        <f>ESPANOL!C20</f>
        <v>ESTEPAN CAPELLAN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0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0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90.5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DIONICIO</v>
      </c>
      <c r="C21" s="116" t="str">
        <f>ESPANOL!C21</f>
        <v>GARCIA DE LEON</v>
      </c>
      <c r="D21" s="117">
        <f>ESPANOL!AN21</f>
        <v>0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91.1875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0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DJOUME</v>
      </c>
      <c r="C22" s="116" t="str">
        <f>ESPANOL!C22</f>
        <v xml:space="preserve">NOMBRE </v>
      </c>
      <c r="D22" s="117">
        <f>ESPANOL!AN22</f>
        <v>0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0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0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0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EDDY MALVIN</v>
      </c>
      <c r="C23" s="116" t="str">
        <f>ESPANOL!C23</f>
        <v xml:space="preserve">DE LA CRUZ </v>
      </c>
      <c r="D23" s="117">
        <f>ESPANOL!AN23</f>
        <v>0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0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0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76.125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ELVIN</v>
      </c>
      <c r="C24" s="116" t="str">
        <f>ESPANOL!C24</f>
        <v>VICENTE GARCIA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76.25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EMELI LINDALBA</v>
      </c>
      <c r="C25" s="116" t="str">
        <f>ESPANOL!C25</f>
        <v>NICASIO RODRIGUEZ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88.0625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ERILEINE</v>
      </c>
      <c r="C26" s="116" t="str">
        <f>ESPANOL!C26</f>
        <v xml:space="preserve">NUÑEZ </v>
      </c>
      <c r="D26" s="117">
        <f>ESPANOL!AN26</f>
        <v>0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0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0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90.75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0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FRANYER ARTURO</v>
      </c>
      <c r="C27" s="116" t="str">
        <f>ESPANOL!C27</f>
        <v>CUSTODIO MACEO</v>
      </c>
      <c r="D27" s="117">
        <f>ESPANOL!AN27</f>
        <v>0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0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0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0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FREDDY AMAURI</v>
      </c>
      <c r="C28" s="116" t="str">
        <f>ESPANOL!C28</f>
        <v>ACOSTA RAMIREZ</v>
      </c>
      <c r="D28" s="117">
        <f>ESPANOL!AN28</f>
        <v>0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0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0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0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0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0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GENESIS</v>
      </c>
      <c r="C29" s="116" t="str">
        <f>ESPANOL!C29</f>
        <v>FERRAND PINALES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79.8125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GENESIS</v>
      </c>
      <c r="C30" s="116" t="str">
        <f>ESPANOL!C30</f>
        <v xml:space="preserve">MARTINEZ </v>
      </c>
      <c r="D30" s="117">
        <f>ESPANOL!AN30</f>
        <v>0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78.125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JARNIEL</v>
      </c>
      <c r="C31" s="116" t="str">
        <f>ESPANOL!C31</f>
        <v xml:space="preserve">ALVAREZ 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0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0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0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0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JEIDY LAUFRALENIS</v>
      </c>
      <c r="C32" s="116" t="str">
        <f>ESPANOL!C32</f>
        <v>VASQUEZ BOBADILLA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90.9375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JENNY BERNICE</v>
      </c>
      <c r="C33" s="116" t="str">
        <f>ESPANOL!C33</f>
        <v xml:space="preserve">LEONARD 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0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77.4375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JOHANNA</v>
      </c>
      <c r="C34" s="116" t="str">
        <f>ESPANOL!C34</f>
        <v>FIGUEROA JOHNSON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0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83.5625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JUANA</v>
      </c>
      <c r="C35" s="116" t="str">
        <f>ESPANOL!C35</f>
        <v>JIMENEZ LOPEZ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93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KELVIN JUNIOR</v>
      </c>
      <c r="C36" s="116" t="str">
        <f>ESPANOL!C36</f>
        <v>VILLANUEVA MEDINA</v>
      </c>
      <c r="D36" s="117">
        <f>ESPANOL!AN36</f>
        <v>0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0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LENNY</v>
      </c>
      <c r="C37" s="116" t="str">
        <f>ESPANOL!C37</f>
        <v xml:space="preserve">SANTIAGO 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0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0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0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LEX WALNIR</v>
      </c>
      <c r="C38" s="116" t="str">
        <f>ESPANOL!C38</f>
        <v>MEJIA PAYANO</v>
      </c>
      <c r="D38" s="117">
        <f>ESPANOL!AN38</f>
        <v>0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0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0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0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0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72.8125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79" t="s">
        <v>68</v>
      </c>
      <c r="C41" s="279"/>
      <c r="D41" s="280" t="s">
        <v>69</v>
      </c>
      <c r="E41" s="281"/>
      <c r="F41" s="281"/>
      <c r="G41" s="282"/>
      <c r="H41" s="280" t="s">
        <v>70</v>
      </c>
      <c r="I41" s="281"/>
      <c r="J41" s="281"/>
      <c r="K41" s="282"/>
      <c r="L41" s="283" t="s">
        <v>71</v>
      </c>
      <c r="M41" s="284"/>
      <c r="N41" s="284"/>
      <c r="O41" s="285"/>
      <c r="P41" s="280" t="s">
        <v>72</v>
      </c>
      <c r="Q41" s="281"/>
      <c r="R41" s="281"/>
      <c r="S41" s="282"/>
      <c r="T41" s="283" t="s">
        <v>131</v>
      </c>
      <c r="U41" s="284"/>
      <c r="V41" s="284"/>
      <c r="W41" s="285"/>
      <c r="X41" s="280" t="s">
        <v>73</v>
      </c>
      <c r="Y41" s="281"/>
      <c r="Z41" s="281"/>
      <c r="AA41" s="282"/>
      <c r="AB41" s="280" t="s">
        <v>74</v>
      </c>
      <c r="AC41" s="281"/>
      <c r="AD41" s="281"/>
      <c r="AE41" s="282"/>
      <c r="AF41" s="280" t="s">
        <v>75</v>
      </c>
      <c r="AG41" s="281"/>
      <c r="AH41" s="281"/>
      <c r="AI41" s="282"/>
      <c r="AJ41" s="280" t="s">
        <v>76</v>
      </c>
      <c r="AK41" s="281"/>
      <c r="AL41" s="282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MACIEL</v>
      </c>
      <c r="C43" s="116" t="str">
        <f>ESPANOL!C39</f>
        <v xml:space="preserve">VIZCAÍNO 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0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0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0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90.9375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0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MARIA FERNANDA</v>
      </c>
      <c r="C44" s="116" t="str">
        <f>ESPANOL!C40</f>
        <v>SANCHEZ MORETA</v>
      </c>
      <c r="D44" s="119">
        <f>ESPANOL!AN40</f>
        <v>0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0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0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82.75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0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MARIEN AMERICA</v>
      </c>
      <c r="C45" s="116" t="str">
        <f>ESPANOL!C41</f>
        <v>CALCAÑO DE LA NIEVE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0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SAMUEL</v>
      </c>
      <c r="C46" s="116" t="str">
        <f>ESPANOL!C42</f>
        <v>SELMO FERRAND</v>
      </c>
      <c r="D46" s="119">
        <f>ESPANOL!AN42</f>
        <v>0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74.625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VICTOR ALFONSO</v>
      </c>
      <c r="C47" s="116" t="str">
        <f>ESPANOL!C43</f>
        <v>GARCIA YOSIRA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82.375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WINIFER</v>
      </c>
      <c r="C48" s="116" t="str">
        <f>ESPANOL!C44</f>
        <v xml:space="preserve">SELMO 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YEANDRI</v>
      </c>
      <c r="C49" s="116" t="str">
        <f>ESPANOL!C45</f>
        <v>PICHARDO FLORENTINO</v>
      </c>
      <c r="D49" s="119">
        <f>ESPANOL!AN45</f>
        <v>0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88.75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95" t="s">
        <v>128</v>
      </c>
      <c r="C55" s="295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5" t="s">
        <v>129</v>
      </c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</row>
    <row r="56" spans="1:38" ht="16" x14ac:dyDescent="0.2">
      <c r="B56" s="294" t="s">
        <v>125</v>
      </c>
      <c r="C56" s="294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94" t="s">
        <v>83</v>
      </c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</row>
    <row r="57" spans="1:38" ht="16" x14ac:dyDescent="0.2">
      <c r="B57" s="296"/>
      <c r="C57" s="296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95" t="s">
        <v>84</v>
      </c>
      <c r="C61" s="295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94" t="s">
        <v>85</v>
      </c>
      <c r="C62" s="294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5" t="s">
        <v>126</v>
      </c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</row>
    <row r="63" spans="1:38" ht="16" x14ac:dyDescent="0.2">
      <c r="B63" s="296" t="s">
        <v>86</v>
      </c>
      <c r="C63" s="296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6" t="s">
        <v>87</v>
      </c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10"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7" t="s">
        <v>138</v>
      </c>
      <c r="B5" s="297"/>
      <c r="C5" s="297"/>
      <c r="D5" s="297"/>
      <c r="E5" s="297"/>
      <c r="F5" s="297"/>
      <c r="G5" s="297"/>
      <c r="H5" s="135"/>
      <c r="I5" s="297" t="s">
        <v>138</v>
      </c>
      <c r="J5" s="297"/>
      <c r="K5" s="297"/>
      <c r="L5" s="297"/>
      <c r="M5" s="297"/>
      <c r="N5" s="297"/>
      <c r="O5" s="297"/>
      <c r="P5" s="131"/>
    </row>
    <row r="6" spans="1:16" ht="16" x14ac:dyDescent="0.2">
      <c r="A6" s="153" t="s">
        <v>141</v>
      </c>
      <c r="B6" s="153"/>
      <c r="C6" s="153"/>
      <c r="D6" s="153"/>
      <c r="E6" s="153"/>
      <c r="F6" s="153"/>
      <c r="G6" s="153"/>
      <c r="H6" s="153"/>
      <c r="I6" s="153" t="s">
        <v>141</v>
      </c>
      <c r="J6" s="153"/>
      <c r="K6" s="153"/>
      <c r="L6" s="153"/>
      <c r="M6" s="153"/>
      <c r="N6" s="153"/>
      <c r="O6" s="153"/>
      <c r="P6" s="153"/>
    </row>
    <row r="7" spans="1:16" ht="16" x14ac:dyDescent="0.2">
      <c r="A7" s="153" t="s">
        <v>29</v>
      </c>
      <c r="B7" s="153"/>
      <c r="C7" s="153"/>
      <c r="D7" s="153"/>
      <c r="E7" s="153"/>
      <c r="F7" s="153"/>
      <c r="G7" s="153"/>
      <c r="H7" s="153"/>
      <c r="I7" s="153" t="s">
        <v>29</v>
      </c>
      <c r="J7" s="153"/>
      <c r="K7" s="153"/>
      <c r="L7" s="153"/>
      <c r="M7" s="153"/>
      <c r="N7" s="153"/>
      <c r="O7" s="153"/>
      <c r="P7" s="153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8"/>
      <c r="D9" s="298"/>
      <c r="E9" s="298"/>
      <c r="F9" s="1"/>
      <c r="G9" s="102"/>
      <c r="I9" s="97" t="s">
        <v>6</v>
      </c>
      <c r="J9" s="2"/>
      <c r="K9" s="298"/>
      <c r="L9" s="298"/>
      <c r="M9" s="298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299" t="s">
        <v>139</v>
      </c>
      <c r="F11" s="299"/>
      <c r="G11" s="136"/>
      <c r="I11" s="97" t="s">
        <v>116</v>
      </c>
      <c r="J11" s="101"/>
      <c r="K11" s="97" t="s">
        <v>65</v>
      </c>
      <c r="L11" s="101"/>
      <c r="M11" s="299" t="s">
        <v>139</v>
      </c>
      <c r="N11" s="299"/>
      <c r="O11" s="136"/>
    </row>
    <row r="12" spans="1:16" ht="8.25" customHeight="1" x14ac:dyDescent="0.2"/>
    <row r="13" spans="1:16" ht="17.5" customHeight="1" x14ac:dyDescent="0.2">
      <c r="A13" s="155" t="s">
        <v>7</v>
      </c>
      <c r="B13" s="155"/>
      <c r="C13" s="155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156" t="s">
        <v>7</v>
      </c>
      <c r="J13" s="155"/>
      <c r="K13" s="155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154" t="s">
        <v>8</v>
      </c>
      <c r="B14" s="154"/>
      <c r="C14" s="154"/>
      <c r="D14" s="3"/>
      <c r="E14" s="3"/>
      <c r="F14" s="3"/>
      <c r="G14" s="132"/>
      <c r="I14" s="154" t="s">
        <v>8</v>
      </c>
      <c r="J14" s="154"/>
      <c r="K14" s="154"/>
      <c r="L14" s="3"/>
      <c r="M14" s="3"/>
      <c r="N14" s="3"/>
      <c r="O14" s="132"/>
    </row>
    <row r="15" spans="1:16" ht="18" customHeight="1" x14ac:dyDescent="0.2">
      <c r="A15" s="154" t="s">
        <v>118</v>
      </c>
      <c r="B15" s="154"/>
      <c r="C15" s="154"/>
      <c r="D15" s="3"/>
      <c r="E15" s="3"/>
      <c r="F15" s="3"/>
      <c r="G15" s="7"/>
      <c r="I15" s="154" t="s">
        <v>118</v>
      </c>
      <c r="J15" s="154"/>
      <c r="K15" s="154"/>
      <c r="L15" s="3"/>
      <c r="M15" s="3"/>
      <c r="N15" s="3"/>
      <c r="O15" s="7"/>
    </row>
    <row r="16" spans="1:16" ht="18" customHeight="1" x14ac:dyDescent="0.2">
      <c r="A16" s="154" t="s">
        <v>9</v>
      </c>
      <c r="B16" s="154"/>
      <c r="C16" s="154"/>
      <c r="D16" s="3"/>
      <c r="E16" s="3"/>
      <c r="F16" s="3"/>
      <c r="G16" s="7"/>
      <c r="I16" s="154" t="s">
        <v>9</v>
      </c>
      <c r="J16" s="154"/>
      <c r="K16" s="154"/>
      <c r="L16" s="3"/>
      <c r="M16" s="3"/>
      <c r="N16" s="3"/>
      <c r="O16" s="7"/>
    </row>
    <row r="17" spans="1:16" ht="18" customHeight="1" x14ac:dyDescent="0.2">
      <c r="A17" s="154" t="s">
        <v>10</v>
      </c>
      <c r="B17" s="154"/>
      <c r="C17" s="154"/>
      <c r="D17" s="3"/>
      <c r="E17" s="3"/>
      <c r="F17" s="3"/>
      <c r="G17" s="7"/>
      <c r="I17" s="154" t="s">
        <v>10</v>
      </c>
      <c r="J17" s="154"/>
      <c r="K17" s="154"/>
      <c r="L17" s="3"/>
      <c r="M17" s="3"/>
      <c r="N17" s="3"/>
      <c r="O17" s="7"/>
    </row>
    <row r="18" spans="1:16" ht="18" customHeight="1" x14ac:dyDescent="0.2">
      <c r="A18" s="154" t="s">
        <v>11</v>
      </c>
      <c r="B18" s="154"/>
      <c r="C18" s="154"/>
      <c r="D18" s="3"/>
      <c r="E18" s="3"/>
      <c r="F18" s="3"/>
      <c r="G18" s="7"/>
      <c r="I18" s="154" t="s">
        <v>11</v>
      </c>
      <c r="J18" s="154"/>
      <c r="K18" s="154"/>
      <c r="L18" s="3"/>
      <c r="M18" s="3"/>
      <c r="N18" s="3"/>
      <c r="O18" s="7"/>
    </row>
    <row r="19" spans="1:16" ht="18" customHeight="1" x14ac:dyDescent="0.2">
      <c r="A19" s="154" t="s">
        <v>12</v>
      </c>
      <c r="B19" s="154"/>
      <c r="C19" s="154"/>
      <c r="D19" s="3"/>
      <c r="E19" s="3"/>
      <c r="F19" s="3"/>
      <c r="G19" s="7"/>
      <c r="I19" s="154" t="s">
        <v>12</v>
      </c>
      <c r="J19" s="154"/>
      <c r="K19" s="154"/>
      <c r="L19" s="3"/>
      <c r="M19" s="3"/>
      <c r="N19" s="3"/>
      <c r="O19" s="7"/>
    </row>
    <row r="20" spans="1:16" ht="18" customHeight="1" x14ac:dyDescent="0.2">
      <c r="A20" s="154" t="s">
        <v>13</v>
      </c>
      <c r="B20" s="154"/>
      <c r="C20" s="154"/>
      <c r="D20" s="3"/>
      <c r="E20" s="3"/>
      <c r="F20" s="3"/>
      <c r="G20" s="7"/>
      <c r="I20" s="154" t="s">
        <v>13</v>
      </c>
      <c r="J20" s="154"/>
      <c r="K20" s="154"/>
      <c r="L20" s="3"/>
      <c r="M20" s="3"/>
      <c r="N20" s="3"/>
      <c r="O20" s="7"/>
    </row>
    <row r="21" spans="1:16" ht="18" customHeight="1" x14ac:dyDescent="0.2">
      <c r="A21" s="154" t="s">
        <v>137</v>
      </c>
      <c r="B21" s="154"/>
      <c r="C21" s="154"/>
      <c r="D21" s="3"/>
      <c r="E21" s="3"/>
      <c r="F21" s="3"/>
      <c r="G21" s="7"/>
      <c r="I21" s="154" t="s">
        <v>137</v>
      </c>
      <c r="J21" s="154"/>
      <c r="K21" s="154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297" t="s">
        <v>138</v>
      </c>
      <c r="B30" s="297"/>
      <c r="C30" s="297"/>
      <c r="D30" s="297"/>
      <c r="E30" s="297"/>
      <c r="F30" s="297"/>
      <c r="G30" s="297"/>
      <c r="H30" s="131"/>
      <c r="I30" s="297" t="s">
        <v>138</v>
      </c>
      <c r="J30" s="297"/>
      <c r="K30" s="297"/>
      <c r="L30" s="297"/>
      <c r="M30" s="297"/>
      <c r="N30" s="297"/>
      <c r="O30" s="297"/>
      <c r="P30" s="131"/>
    </row>
    <row r="31" spans="1:16" ht="16" x14ac:dyDescent="0.2">
      <c r="A31" s="153" t="s">
        <v>141</v>
      </c>
      <c r="B31" s="153"/>
      <c r="C31" s="153"/>
      <c r="D31" s="153"/>
      <c r="E31" s="153"/>
      <c r="F31" s="153"/>
      <c r="G31" s="153"/>
      <c r="H31" s="153"/>
      <c r="I31" s="153" t="s">
        <v>141</v>
      </c>
      <c r="J31" s="153"/>
      <c r="K31" s="153"/>
      <c r="L31" s="153"/>
      <c r="M31" s="153"/>
      <c r="N31" s="153"/>
      <c r="O31" s="153"/>
      <c r="P31" s="153"/>
    </row>
    <row r="32" spans="1:16" ht="16" x14ac:dyDescent="0.2">
      <c r="A32" s="153" t="s">
        <v>29</v>
      </c>
      <c r="B32" s="153"/>
      <c r="C32" s="153"/>
      <c r="D32" s="153"/>
      <c r="E32" s="153"/>
      <c r="F32" s="153"/>
      <c r="G32" s="153"/>
      <c r="H32" s="153"/>
      <c r="I32" s="153" t="s">
        <v>29</v>
      </c>
      <c r="J32" s="153"/>
      <c r="K32" s="153"/>
      <c r="L32" s="153"/>
      <c r="M32" s="153"/>
      <c r="N32" s="153"/>
      <c r="O32" s="153"/>
      <c r="P32" s="153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8"/>
      <c r="D34" s="298"/>
      <c r="E34" s="298"/>
      <c r="F34" s="1"/>
      <c r="G34" s="102"/>
      <c r="I34" s="97" t="s">
        <v>6</v>
      </c>
      <c r="J34" s="2"/>
      <c r="K34" s="298"/>
      <c r="L34" s="298"/>
      <c r="M34" s="298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299" t="s">
        <v>139</v>
      </c>
      <c r="F36" s="299"/>
      <c r="G36" s="136"/>
      <c r="I36" s="97" t="s">
        <v>116</v>
      </c>
      <c r="J36" s="101"/>
      <c r="K36" s="97" t="s">
        <v>65</v>
      </c>
      <c r="L36" s="101"/>
      <c r="M36" s="299" t="s">
        <v>139</v>
      </c>
      <c r="N36" s="299"/>
      <c r="O36" s="136"/>
    </row>
    <row r="37" spans="1:15" ht="7.25" customHeight="1" x14ac:dyDescent="0.2"/>
    <row r="38" spans="1:15" ht="16.25" customHeight="1" x14ac:dyDescent="0.2">
      <c r="A38" s="155" t="s">
        <v>7</v>
      </c>
      <c r="B38" s="155"/>
      <c r="C38" s="155"/>
      <c r="D38" s="103" t="s">
        <v>133</v>
      </c>
      <c r="E38" s="103" t="s">
        <v>134</v>
      </c>
      <c r="F38" s="103" t="s">
        <v>135</v>
      </c>
      <c r="G38" s="103" t="s">
        <v>136</v>
      </c>
      <c r="I38" s="155" t="s">
        <v>7</v>
      </c>
      <c r="J38" s="155"/>
      <c r="K38" s="155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154" t="s">
        <v>8</v>
      </c>
      <c r="B39" s="154"/>
      <c r="C39" s="154"/>
      <c r="D39" s="3"/>
      <c r="E39" s="3"/>
      <c r="F39" s="3"/>
      <c r="G39" s="7"/>
      <c r="I39" s="154" t="s">
        <v>8</v>
      </c>
      <c r="J39" s="154"/>
      <c r="K39" s="154"/>
      <c r="L39" s="3"/>
      <c r="M39" s="3"/>
      <c r="N39" s="3"/>
      <c r="O39" s="7"/>
    </row>
    <row r="40" spans="1:15" ht="19" x14ac:dyDescent="0.2">
      <c r="A40" s="154" t="s">
        <v>118</v>
      </c>
      <c r="B40" s="154"/>
      <c r="C40" s="154"/>
      <c r="D40" s="3"/>
      <c r="E40" s="3"/>
      <c r="F40" s="3"/>
      <c r="G40" s="7"/>
      <c r="I40" s="154" t="s">
        <v>118</v>
      </c>
      <c r="J40" s="154"/>
      <c r="K40" s="154"/>
      <c r="L40" s="3"/>
      <c r="M40" s="3"/>
      <c r="N40" s="3"/>
      <c r="O40" s="7"/>
    </row>
    <row r="41" spans="1:15" ht="19" x14ac:dyDescent="0.2">
      <c r="A41" s="154" t="s">
        <v>9</v>
      </c>
      <c r="B41" s="154"/>
      <c r="C41" s="154"/>
      <c r="D41" s="3"/>
      <c r="E41" s="3"/>
      <c r="F41" s="3"/>
      <c r="G41" s="7"/>
      <c r="I41" s="154" t="s">
        <v>9</v>
      </c>
      <c r="J41" s="154"/>
      <c r="K41" s="154"/>
      <c r="L41" s="3"/>
      <c r="M41" s="3"/>
      <c r="N41" s="3"/>
      <c r="O41" s="7"/>
    </row>
    <row r="42" spans="1:15" ht="19" x14ac:dyDescent="0.2">
      <c r="A42" s="154" t="s">
        <v>10</v>
      </c>
      <c r="B42" s="154"/>
      <c r="C42" s="154"/>
      <c r="D42" s="3"/>
      <c r="E42" s="3"/>
      <c r="F42" s="3"/>
      <c r="G42" s="7"/>
      <c r="I42" s="154" t="s">
        <v>10</v>
      </c>
      <c r="J42" s="154"/>
      <c r="K42" s="154"/>
      <c r="L42" s="3"/>
      <c r="M42" s="3"/>
      <c r="N42" s="3"/>
      <c r="O42" s="7"/>
    </row>
    <row r="43" spans="1:15" ht="19" x14ac:dyDescent="0.2">
      <c r="A43" s="154" t="s">
        <v>11</v>
      </c>
      <c r="B43" s="154"/>
      <c r="C43" s="154"/>
      <c r="D43" s="3"/>
      <c r="E43" s="3"/>
      <c r="F43" s="3"/>
      <c r="G43" s="7"/>
      <c r="I43" s="154" t="s">
        <v>11</v>
      </c>
      <c r="J43" s="154"/>
      <c r="K43" s="154"/>
      <c r="L43" s="3"/>
      <c r="M43" s="3"/>
      <c r="N43" s="3"/>
      <c r="O43" s="7"/>
    </row>
    <row r="44" spans="1:15" ht="19" x14ac:dyDescent="0.2">
      <c r="A44" s="154" t="s">
        <v>12</v>
      </c>
      <c r="B44" s="154"/>
      <c r="C44" s="154"/>
      <c r="D44" s="3"/>
      <c r="E44" s="3"/>
      <c r="F44" s="3"/>
      <c r="G44" s="7"/>
      <c r="I44" s="154" t="s">
        <v>12</v>
      </c>
      <c r="J44" s="154"/>
      <c r="K44" s="154"/>
      <c r="L44" s="3"/>
      <c r="M44" s="3"/>
      <c r="N44" s="3"/>
      <c r="O44" s="7"/>
    </row>
    <row r="45" spans="1:15" ht="18" customHeight="1" x14ac:dyDescent="0.2">
      <c r="A45" s="154" t="s">
        <v>13</v>
      </c>
      <c r="B45" s="154"/>
      <c r="C45" s="154"/>
      <c r="D45" s="3"/>
      <c r="E45" s="3"/>
      <c r="F45" s="3"/>
      <c r="G45" s="7"/>
      <c r="I45" s="154" t="s">
        <v>13</v>
      </c>
      <c r="J45" s="154"/>
      <c r="K45" s="154"/>
      <c r="L45" s="3"/>
      <c r="M45" s="3"/>
      <c r="N45" s="3"/>
      <c r="O45" s="7"/>
    </row>
    <row r="46" spans="1:15" ht="19" x14ac:dyDescent="0.2">
      <c r="A46" s="154" t="s">
        <v>137</v>
      </c>
      <c r="B46" s="154"/>
      <c r="C46" s="154"/>
      <c r="D46" s="3"/>
      <c r="E46" s="3"/>
      <c r="F46" s="3"/>
      <c r="G46" s="7"/>
      <c r="I46" s="154" t="s">
        <v>137</v>
      </c>
      <c r="J46" s="154"/>
      <c r="K46" s="154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2026-06-13T16:43:32Z</cp:lastPrinted>
  <dcterms:created xsi:type="dcterms:W3CDTF">2023-03-02T01:29:27Z</dcterms:created>
  <dcterms:modified xsi:type="dcterms:W3CDTF">2026-09-19T00:59:17Z</dcterms:modified>
</cp:coreProperties>
</file>